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90" firstSheet="0" activeTab="2" autoFilterDateGrouping="1"/>
  </bookViews>
  <sheets>
    <sheet name="Est M$" sheetId="1" state="visible" r:id="rId1"/>
    <sheet name="Res M$" sheetId="2" state="visible" r:id="rId2"/>
    <sheet name="Estado" sheetId="3" state="visible" r:id="rId3"/>
    <sheet name="Resultado" sheetId="4" state="visible" r:id="rId4"/>
    <sheet name="ccfilm2022" sheetId="5" state="visible" r:id="rId5"/>
    <sheet name="CtasCtes" sheetId="6" state="hidden" r:id="rId6"/>
    <sheet name="Inv" sheetId="7" state="hidden" r:id="rId7"/>
    <sheet name="NoCon" sheetId="8" state="hidden" r:id="rId8"/>
    <sheet name="Hoja1" sheetId="9" state="visible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Print_Titles" localSheetId="0">'Est M$'!$1:$3</definedName>
    <definedName name="_xlnm.Print_Area" localSheetId="0">'Est M$'!$A$1:$C$67</definedName>
    <definedName name="_xlnm.Print_Area" localSheetId="1">'Res M$'!$A$1:$C$37</definedName>
    <definedName name="_xlnm.Print_Titles" localSheetId="2">'Estado'!$1:$3</definedName>
    <definedName name="_xlnm.Print_Area" localSheetId="2">'Estado'!$A$1:$V$67</definedName>
    <definedName name="_xlnm.Print_Area" localSheetId="3">'Resultado'!$A$1:$Y$37</definedName>
  </definedNames>
  <calcPr calcId="144525" fullCalcOnLoad="1"/>
</workbook>
</file>

<file path=xl/styles.xml><?xml version="1.0" encoding="utf-8"?>
<styleSheet xmlns="http://schemas.openxmlformats.org/spreadsheetml/2006/main">
  <numFmts count="9">
    <numFmt numFmtId="164" formatCode="_-* #,##0_-;\-* #,##0_-;_-* &quot;-&quot;??_-;_-@_-"/>
    <numFmt numFmtId="165" formatCode="_-* #,##0_-;\-* #,##0_-;_-* &quot;-&quot;_-;_-@_-"/>
    <numFmt numFmtId="166" formatCode="#,##0_ ;[Red]\-#,##0\ "/>
    <numFmt numFmtId="167" formatCode="0.000%"/>
    <numFmt numFmtId="168" formatCode="_ * #,##0_ ;_ * \-#,##0_ ;_ * &quot;-&quot;_ ;_ @_ "/>
    <numFmt numFmtId="169" formatCode="#,##0_);\(\ #,##0\)"/>
    <numFmt numFmtId="170" formatCode="_-* #,##0.00_-;\-* #,##0.00_-;_-* &quot;-&quot;??_-;_-@_-"/>
    <numFmt numFmtId="171" formatCode="_-&quot;$&quot;\ * #,##0.00_-;\-&quot;$&quot;\ * #,##0.00_-;_-&quot;$&quot;\ * &quot;-&quot;??_-;_-@_-"/>
    <numFmt numFmtId="172" formatCode="_-&quot;$&quot;\ * #,##0_-;\-&quot;$&quot;\ * #,##0_-;_-&quot;$&quot;\ * &quot;-&quot;_-;_-@_-"/>
  </numFmts>
  <fonts count="49">
    <font>
      <name val="Calibri"/>
      <charset val="0"/>
      <family val="2"/>
      <color theme="1"/>
      <sz val="11"/>
      <scheme val="minor"/>
    </font>
    <font>
      <name val="Arial"/>
      <charset val="0"/>
      <family val="2"/>
      <b val="1"/>
      <color indexed="9"/>
      <sz val="8"/>
    </font>
    <font>
      <name val="Calibri"/>
      <charset val="0"/>
      <family val="2"/>
      <sz val="11"/>
      <scheme val="minor"/>
    </font>
    <font>
      <name val="Calibri"/>
      <charset val="0"/>
      <family val="2"/>
      <color indexed="8"/>
      <sz val="11"/>
      <scheme val="minor"/>
    </font>
    <font>
      <name val="Arial"/>
      <charset val="0"/>
      <family val="2"/>
      <b val="1"/>
      <sz val="10"/>
    </font>
    <font>
      <name val="Arial"/>
      <charset val="0"/>
      <family val="2"/>
      <sz val="10"/>
    </font>
    <font>
      <name val="Arial"/>
      <charset val="0"/>
      <family val="2"/>
      <sz val="8"/>
    </font>
    <font>
      <name val="Arial"/>
      <charset val="0"/>
      <family val="2"/>
      <color theme="1"/>
      <sz val="8"/>
    </font>
    <font>
      <name val="Arial"/>
      <charset val="0"/>
      <family val="2"/>
      <b val="1"/>
      <color indexed="9"/>
      <sz val="9"/>
    </font>
    <font>
      <name val="Arial"/>
      <charset val="0"/>
      <family val="2"/>
      <b val="1"/>
      <sz val="8"/>
    </font>
    <font>
      <name val="Arial"/>
      <charset val="0"/>
      <family val="2"/>
      <color indexed="9"/>
      <sz val="8"/>
    </font>
    <font>
      <name val="Verdana"/>
      <charset val="0"/>
      <family val="2"/>
      <sz val="8"/>
    </font>
    <font>
      <name val="Verdana"/>
      <charset val="0"/>
      <family val="2"/>
      <color theme="0"/>
      <sz val="8"/>
    </font>
    <font>
      <name val="Verdana"/>
      <charset val="0"/>
      <family val="2"/>
      <color theme="0"/>
      <sz val="9"/>
    </font>
    <font>
      <name val="Verdana"/>
      <charset val="0"/>
      <family val="2"/>
      <sz val="9"/>
    </font>
    <font>
      <name val="Arial"/>
      <charset val="0"/>
      <family val="2"/>
      <sz val="9"/>
    </font>
    <font>
      <name val="Calibri"/>
      <charset val="0"/>
      <family val="2"/>
      <color theme="0"/>
      <sz val="11"/>
      <scheme val="minor"/>
    </font>
    <font>
      <name val="Arial"/>
      <charset val="0"/>
      <family val="2"/>
      <color theme="0"/>
      <sz val="8"/>
    </font>
    <font>
      <name val="Arial"/>
      <charset val="0"/>
      <family val="2"/>
      <color theme="1"/>
      <sz val="9"/>
    </font>
    <font>
      <name val="Arial"/>
      <charset val="0"/>
      <family val="2"/>
      <b val="1"/>
      <sz val="9"/>
    </font>
    <font>
      <name val="Arial"/>
      <charset val="0"/>
      <family val="2"/>
      <color theme="0"/>
      <sz val="9"/>
    </font>
    <font>
      <name val="Arial"/>
      <charset val="0"/>
      <family val="2"/>
      <color indexed="8"/>
      <sz val="8"/>
    </font>
    <font>
      <name val="Arial"/>
      <charset val="0"/>
      <family val="2"/>
      <b val="1"/>
      <color theme="1"/>
      <sz val="9"/>
    </font>
    <font>
      <name val="Verdana"/>
      <charset val="0"/>
      <family val="2"/>
      <b val="1"/>
      <color indexed="9"/>
      <sz val="8"/>
    </font>
    <font>
      <name val="Arial"/>
      <charset val="0"/>
      <family val="2"/>
      <b val="1"/>
      <color indexed="8"/>
      <sz val="8"/>
    </font>
    <font>
      <name val="Arial"/>
      <charset val="0"/>
      <family val="2"/>
      <b val="1"/>
      <color theme="0"/>
      <sz val="9"/>
    </font>
    <font>
      <name val="Verdana"/>
      <charset val="0"/>
      <family val="2"/>
      <b val="1"/>
      <color theme="0"/>
      <sz val="9"/>
    </font>
    <font>
      <name val="Arial"/>
      <charset val="0"/>
      <family val="2"/>
      <b val="1"/>
      <color rgb="FFFF0000"/>
      <sz val="9"/>
    </font>
    <font>
      <name val="Calibri"/>
      <charset val="0"/>
      <family val="2"/>
      <color indexed="8"/>
      <sz val="11"/>
    </font>
    <font>
      <name val="Calibri"/>
      <charset val="0"/>
      <family val="2"/>
      <color theme="10"/>
      <sz val="11"/>
      <u val="single"/>
      <scheme val="minor"/>
    </font>
    <font>
      <name val="Calibri"/>
      <charset val="0"/>
      <family val="2"/>
      <color theme="11"/>
      <sz val="11"/>
      <u val="single"/>
      <scheme val="minor"/>
    </font>
    <font>
      <name val="Calibri"/>
      <charset val="0"/>
      <family val="2"/>
      <color rgb="FFFF0000"/>
      <sz val="11"/>
      <scheme val="minor"/>
    </font>
    <font>
      <name val="Cambria"/>
      <charset val="0"/>
      <family val="2"/>
      <b val="1"/>
      <color theme="3"/>
      <sz val="18"/>
      <scheme val="major"/>
    </font>
    <font>
      <name val="Calibri"/>
      <charset val="0"/>
      <family val="2"/>
      <i val="1"/>
      <color rgb="FF7F7F7F"/>
      <sz val="11"/>
      <scheme val="minor"/>
    </font>
    <font>
      <name val="Calibri"/>
      <charset val="0"/>
      <family val="2"/>
      <b val="1"/>
      <color theme="3"/>
      <sz val="15"/>
      <scheme val="minor"/>
    </font>
    <font>
      <name val="Calibri"/>
      <charset val="0"/>
      <family val="2"/>
      <b val="1"/>
      <color theme="3"/>
      <sz val="13"/>
      <scheme val="minor"/>
    </font>
    <font>
      <name val="Calibri"/>
      <charset val="0"/>
      <family val="2"/>
      <b val="1"/>
      <color theme="3"/>
      <sz val="11"/>
      <scheme val="minor"/>
    </font>
    <font>
      <name val="Calibri"/>
      <charset val="0"/>
      <family val="2"/>
      <color rgb="FF3F3F76"/>
      <sz val="11"/>
      <scheme val="minor"/>
    </font>
    <font>
      <name val="Calibri"/>
      <charset val="0"/>
      <family val="2"/>
      <b val="1"/>
      <color rgb="FF3F3F3F"/>
      <sz val="11"/>
      <scheme val="minor"/>
    </font>
    <font>
      <name val="Calibri"/>
      <charset val="0"/>
      <family val="2"/>
      <b val="1"/>
      <color rgb="FFFA7D00"/>
      <sz val="11"/>
      <scheme val="minor"/>
    </font>
    <font>
      <name val="Calibri"/>
      <charset val="0"/>
      <family val="2"/>
      <b val="1"/>
      <color theme="0"/>
      <sz val="11"/>
      <scheme val="minor"/>
    </font>
    <font>
      <name val="Calibri"/>
      <charset val="0"/>
      <family val="2"/>
      <color rgb="FFFA7D00"/>
      <sz val="11"/>
      <scheme val="minor"/>
    </font>
    <font>
      <name val="Calibri"/>
      <charset val="0"/>
      <family val="2"/>
      <b val="1"/>
      <color theme="1"/>
      <sz val="11"/>
      <scheme val="minor"/>
    </font>
    <font>
      <name val="Calibri"/>
      <charset val="0"/>
      <family val="2"/>
      <color rgb="FF006100"/>
      <sz val="11"/>
      <scheme val="minor"/>
    </font>
    <font>
      <name val="Calibri"/>
      <charset val="0"/>
      <family val="2"/>
      <color rgb="FF9C0006"/>
      <sz val="11"/>
      <scheme val="minor"/>
    </font>
    <font>
      <name val="Calibri"/>
      <charset val="0"/>
      <family val="2"/>
      <color rgb="FF9C6500"/>
      <sz val="11"/>
      <scheme val="minor"/>
    </font>
    <font>
      <name val="Czcionka tekstu podstawowego"/>
      <charset val="238"/>
      <family val="2"/>
      <color indexed="9"/>
      <sz val="11"/>
    </font>
    <font>
      <name val="Tahoma"/>
      <charset val="0"/>
      <sz val="9"/>
    </font>
    <font>
      <name val="Tahoma"/>
      <charset val="0"/>
      <b val="1"/>
      <sz val="9"/>
    </font>
  </fonts>
  <fills count="60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CFEA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70" fontId="28" fillId="0" borderId="0"/>
    <xf numFmtId="171" fontId="28" fillId="0" borderId="0"/>
    <xf numFmtId="9" fontId="28" fillId="0" borderId="0"/>
    <xf numFmtId="165" fontId="28" fillId="0" borderId="0"/>
    <xf numFmtId="172" fontId="28" fillId="0" borderId="0"/>
    <xf numFmtId="0" fontId="29" fillId="0" borderId="0"/>
    <xf numFmtId="0" fontId="30" fillId="0" borderId="0"/>
    <xf numFmtId="0" fontId="28" fillId="28" borderId="14"/>
    <xf numFmtId="0" fontId="31" fillId="0" borderId="0"/>
    <xf numFmtId="0" fontId="32" fillId="0" borderId="0"/>
    <xf numFmtId="0" fontId="33" fillId="0" borderId="0"/>
    <xf numFmtId="0" fontId="34" fillId="0" borderId="15"/>
    <xf numFmtId="0" fontId="35" fillId="0" borderId="16"/>
    <xf numFmtId="0" fontId="36" fillId="0" borderId="17"/>
    <xf numFmtId="0" fontId="36" fillId="0" borderId="0"/>
    <xf numFmtId="0" fontId="37" fillId="29" borderId="18"/>
    <xf numFmtId="0" fontId="38" fillId="30" borderId="19"/>
    <xf numFmtId="0" fontId="39" fillId="30" borderId="18"/>
    <xf numFmtId="0" fontId="40" fillId="31" borderId="20"/>
    <xf numFmtId="0" fontId="41" fillId="0" borderId="21"/>
    <xf numFmtId="0" fontId="42" fillId="0" borderId="22"/>
    <xf numFmtId="0" fontId="43" fillId="32" borderId="0"/>
    <xf numFmtId="0" fontId="44" fillId="33" borderId="0"/>
    <xf numFmtId="0" fontId="45" fillId="34" borderId="0"/>
    <xf numFmtId="0" fontId="16" fillId="35" borderId="0"/>
    <xf numFmtId="0" fontId="0" fillId="36" borderId="0"/>
    <xf numFmtId="0" fontId="0" fillId="37" borderId="0"/>
    <xf numFmtId="0" fontId="16" fillId="38" borderId="0"/>
    <xf numFmtId="0" fontId="16" fillId="39" borderId="0"/>
    <xf numFmtId="0" fontId="0" fillId="40" borderId="0"/>
    <xf numFmtId="0" fontId="0" fillId="41" borderId="0"/>
    <xf numFmtId="0" fontId="16" fillId="42" borderId="0"/>
    <xf numFmtId="0" fontId="16" fillId="43" borderId="0"/>
    <xf numFmtId="0" fontId="0" fillId="44" borderId="0"/>
    <xf numFmtId="0" fontId="0" fillId="45" borderId="0"/>
    <xf numFmtId="0" fontId="16" fillId="46" borderId="0"/>
    <xf numFmtId="0" fontId="16" fillId="47" borderId="0"/>
    <xf numFmtId="0" fontId="0" fillId="48" borderId="0"/>
    <xf numFmtId="0" fontId="0" fillId="49" borderId="0"/>
    <xf numFmtId="0" fontId="16" fillId="50" borderId="0"/>
    <xf numFmtId="0" fontId="16" fillId="51" borderId="0"/>
    <xf numFmtId="0" fontId="0" fillId="52" borderId="0"/>
    <xf numFmtId="0" fontId="0" fillId="53" borderId="0"/>
    <xf numFmtId="0" fontId="16" fillId="54" borderId="0"/>
    <xf numFmtId="0" fontId="16" fillId="55" borderId="0"/>
    <xf numFmtId="0" fontId="0" fillId="56" borderId="0"/>
    <xf numFmtId="0" fontId="0" fillId="57" borderId="0"/>
    <xf numFmtId="0" fontId="16" fillId="58" borderId="0"/>
    <xf numFmtId="0" fontId="46" fillId="59" borderId="0"/>
    <xf numFmtId="165" fontId="28" fillId="0" borderId="0"/>
    <xf numFmtId="170" fontId="28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8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0" fillId="0" borderId="0" pivotButton="0" quotePrefix="0" xfId="0"/>
    <xf numFmtId="164" fontId="0" fillId="0" borderId="0" pivotButton="0" quotePrefix="0" xfId="1"/>
    <xf numFmtId="165" fontId="0" fillId="0" borderId="0" pivotButton="0" quotePrefix="0" xfId="4"/>
    <xf numFmtId="166" fontId="0" fillId="0" borderId="0" pivotButton="0" quotePrefix="0" xfId="4"/>
    <xf numFmtId="166" fontId="0" fillId="0" borderId="0" pivotButton="0" quotePrefix="0" xfId="1"/>
    <xf numFmtId="164" fontId="0" fillId="0" borderId="0" pivotButton="0" quotePrefix="0" xfId="0"/>
    <xf numFmtId="3" fontId="1" fillId="2" borderId="1" applyAlignment="1" pivotButton="0" quotePrefix="0" xfId="49">
      <alignment horizontal="center" vertical="center"/>
    </xf>
    <xf numFmtId="0" fontId="1" fillId="2" borderId="2" applyAlignment="1" pivotButton="0" quotePrefix="0" xfId="49">
      <alignment horizontal="center" vertical="center"/>
    </xf>
    <xf numFmtId="4" fontId="2" fillId="0" borderId="0" pivotButton="0" quotePrefix="0" xfId="0"/>
    <xf numFmtId="4" fontId="0" fillId="0" borderId="0" pivotButton="0" quotePrefix="0" xfId="0"/>
    <xf numFmtId="4" fontId="0" fillId="0" borderId="0" pivotButton="0" quotePrefix="0" xfId="0"/>
    <xf numFmtId="4" fontId="2" fillId="3" borderId="0" pivotButton="0" quotePrefix="0" xfId="0"/>
    <xf numFmtId="4" fontId="0" fillId="0" borderId="3" pivotButton="0" quotePrefix="0" xfId="0"/>
    <xf numFmtId="3" fontId="0" fillId="0" borderId="3" pivotButton="0" quotePrefix="0" xfId="0"/>
    <xf numFmtId="3" fontId="0" fillId="0" borderId="0" pivotButton="0" quotePrefix="0" xfId="0"/>
    <xf numFmtId="0" fontId="0" fillId="3" borderId="0" applyAlignment="1" pivotButton="0" quotePrefix="0" xfId="0">
      <alignment horizontal="center"/>
    </xf>
    <xf numFmtId="3" fontId="0" fillId="0" borderId="0" pivotButton="0" quotePrefix="0" xfId="0"/>
    <xf numFmtId="0" fontId="0" fillId="0" borderId="0" pivotButton="0" quotePrefix="0" xfId="0"/>
    <xf numFmtId="3" fontId="0" fillId="3" borderId="0" pivotButton="0" quotePrefix="0" xfId="0"/>
    <xf numFmtId="0" fontId="0" fillId="4" borderId="0" applyAlignment="1" pivotButton="0" quotePrefix="0" xfId="0">
      <alignment horizontal="center"/>
    </xf>
    <xf numFmtId="3" fontId="0" fillId="0" borderId="4" pivotButton="0" quotePrefix="0" xfId="0"/>
    <xf numFmtId="0" fontId="0" fillId="5" borderId="0" pivotButton="0" quotePrefix="0" xfId="0"/>
    <xf numFmtId="0" fontId="0" fillId="3" borderId="3" applyAlignment="1" pivotButton="0" quotePrefix="0" xfId="0">
      <alignment horizontal="center"/>
    </xf>
    <xf numFmtId="3" fontId="1" fillId="2" borderId="3" applyAlignment="1" pivotButton="0" quotePrefix="0" xfId="49">
      <alignment horizontal="center" vertical="center"/>
    </xf>
    <xf numFmtId="0" fontId="1" fillId="2" borderId="3" applyAlignment="1" pivotButton="0" quotePrefix="0" xfId="49">
      <alignment horizontal="center" vertical="center"/>
    </xf>
    <xf numFmtId="3" fontId="0" fillId="0" borderId="0" pivotButton="0" quotePrefix="0" xfId="0"/>
    <xf numFmtId="0" fontId="1" fillId="5" borderId="0" applyAlignment="1" pivotButton="0" quotePrefix="0" xfId="49">
      <alignment horizontal="center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166" fontId="3" fillId="0" borderId="0" pivotButton="0" quotePrefix="0" xfId="0"/>
    <xf numFmtId="3" fontId="0" fillId="0" borderId="3" pivotButton="0" quotePrefix="0" xfId="0"/>
    <xf numFmtId="0" fontId="0" fillId="4" borderId="0" pivotButton="0" quotePrefix="0" xfId="0"/>
    <xf numFmtId="0" fontId="4" fillId="0" borderId="0" pivotButton="0" quotePrefix="0" xfId="0"/>
    <xf numFmtId="0" fontId="5" fillId="0" borderId="0" pivotButton="0" quotePrefix="0" xfId="53"/>
    <xf numFmtId="0" fontId="4" fillId="0" borderId="0" applyAlignment="1" pivotButton="0" quotePrefix="0" xfId="0">
      <alignment horizontal="center"/>
    </xf>
    <xf numFmtId="165" fontId="4" fillId="0" borderId="0" pivotButton="0" quotePrefix="0" xfId="4"/>
    <xf numFmtId="3" fontId="4" fillId="0" borderId="0" pivotButton="0" quotePrefix="0" xfId="0"/>
    <xf numFmtId="164" fontId="0" fillId="0" borderId="0" pivotButton="0" quotePrefix="0" xfId="51"/>
    <xf numFmtId="0" fontId="6" fillId="0" borderId="0" applyAlignment="1" pivotButton="0" quotePrefix="0" xfId="0">
      <alignment vertical="center"/>
    </xf>
    <xf numFmtId="3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1" fillId="6" borderId="5" applyAlignment="1" pivotButton="0" quotePrefix="0" xfId="49">
      <alignment horizontal="center" vertical="center"/>
    </xf>
    <xf numFmtId="0" fontId="1" fillId="7" borderId="5" applyAlignment="1" pivotButton="0" quotePrefix="0" xfId="49">
      <alignment horizontal="center" vertical="center"/>
    </xf>
    <xf numFmtId="3" fontId="8" fillId="8" borderId="1" applyAlignment="1" pivotButton="0" quotePrefix="0" xfId="49">
      <alignment horizontal="center" vertical="center"/>
    </xf>
    <xf numFmtId="0" fontId="1" fillId="7" borderId="0" applyAlignment="1" pivotButton="0" quotePrefix="0" xfId="49">
      <alignment horizontal="center" vertical="center"/>
    </xf>
    <xf numFmtId="0" fontId="8" fillId="8" borderId="2" applyAlignment="1" pivotButton="0" quotePrefix="0" xfId="49">
      <alignment horizontal="center" vertical="center"/>
    </xf>
    <xf numFmtId="0" fontId="9" fillId="9" borderId="3" applyAlignment="1" pivotButton="0" quotePrefix="0" xfId="0">
      <alignment vertical="center"/>
    </xf>
    <xf numFmtId="0" fontId="9" fillId="7" borderId="3" applyAlignment="1" pivotButton="0" quotePrefix="0" xfId="0">
      <alignment vertical="center"/>
    </xf>
    <xf numFmtId="3" fontId="9" fillId="9" borderId="3" applyAlignment="1" pivotButton="0" quotePrefix="0" xfId="0">
      <alignment horizontal="center" vertical="center"/>
    </xf>
    <xf numFmtId="0" fontId="9" fillId="9" borderId="0" applyAlignment="1" pivotButton="0" quotePrefix="0" xfId="0">
      <alignment horizontal="left" vertical="center" indent="2"/>
    </xf>
    <xf numFmtId="0" fontId="9" fillId="7" borderId="0" applyAlignment="1" pivotButton="0" quotePrefix="0" xfId="0">
      <alignment horizontal="left" vertical="center" indent="2"/>
    </xf>
    <xf numFmtId="3" fontId="6" fillId="0" borderId="0" applyAlignment="1" pivotButton="0" quotePrefix="0" xfId="0">
      <alignment vertical="center"/>
    </xf>
    <xf numFmtId="0" fontId="6" fillId="9" borderId="0" applyAlignment="1" pivotButton="0" quotePrefix="0" xfId="0">
      <alignment horizontal="left" vertical="center" indent="4"/>
    </xf>
    <xf numFmtId="0" fontId="6" fillId="7" borderId="0" applyAlignment="1" pivotButton="0" quotePrefix="0" xfId="0">
      <alignment horizontal="left" vertical="center" indent="4"/>
    </xf>
    <xf numFmtId="3" fontId="6" fillId="0" borderId="3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indent="4"/>
    </xf>
    <xf numFmtId="0" fontId="9" fillId="7" borderId="0" applyAlignment="1" pivotButton="0" quotePrefix="0" xfId="0">
      <alignment horizontal="left" vertical="center" indent="4"/>
    </xf>
    <xf numFmtId="0" fontId="1" fillId="6" borderId="0" applyAlignment="1" pivotButton="0" quotePrefix="0" xfId="0">
      <alignment horizontal="left" vertical="center" indent="4"/>
    </xf>
    <xf numFmtId="0" fontId="1" fillId="7" borderId="0" applyAlignment="1" pivotButton="0" quotePrefix="0" xfId="0">
      <alignment horizontal="left" vertical="center" indent="4"/>
    </xf>
    <xf numFmtId="3" fontId="10" fillId="6" borderId="3" applyAlignment="1" pivotButton="0" quotePrefix="0" xfId="0">
      <alignment vertical="center"/>
    </xf>
    <xf numFmtId="0" fontId="11" fillId="9" borderId="0" applyAlignment="1" pivotButton="0" quotePrefix="0" xfId="0">
      <alignment horizontal="left" vertical="center" indent="4"/>
    </xf>
    <xf numFmtId="0" fontId="6" fillId="3" borderId="0" applyAlignment="1" pivotButton="0" quotePrefix="0" xfId="0">
      <alignment horizontal="left" vertical="center" indent="4"/>
    </xf>
    <xf numFmtId="3" fontId="6" fillId="3" borderId="3" applyAlignment="1" pivotButton="0" quotePrefix="0" xfId="0">
      <alignment vertical="center"/>
    </xf>
    <xf numFmtId="0" fontId="6" fillId="9" borderId="0" applyAlignment="1" pivotButton="0" quotePrefix="0" xfId="0">
      <alignment horizontal="left" vertical="center" indent="3"/>
    </xf>
    <xf numFmtId="0" fontId="6" fillId="7" borderId="0" applyAlignment="1" pivotButton="0" quotePrefix="0" xfId="0">
      <alignment horizontal="left" vertical="center" indent="3"/>
    </xf>
    <xf numFmtId="0" fontId="6" fillId="9" borderId="0" applyAlignment="1" pivotButton="0" quotePrefix="0" xfId="0">
      <alignment horizontal="left" vertical="center" indent="4"/>
    </xf>
    <xf numFmtId="0" fontId="6" fillId="7" borderId="0" applyAlignment="1" pivotButton="0" quotePrefix="0" xfId="0">
      <alignment horizontal="left" vertical="center" indent="4"/>
    </xf>
    <xf numFmtId="0" fontId="9" fillId="9" borderId="0" applyAlignment="1" pivotButton="0" quotePrefix="0" xfId="0">
      <alignment horizontal="left" vertical="center" indent="3"/>
    </xf>
    <xf numFmtId="0" fontId="9" fillId="7" borderId="0" applyAlignment="1" pivotButton="0" quotePrefix="0" xfId="0">
      <alignment horizontal="left" vertical="center" indent="3"/>
    </xf>
    <xf numFmtId="0" fontId="9" fillId="9" borderId="0" applyAlignment="1" pivotButton="0" quotePrefix="0" xfId="0">
      <alignment horizontal="left" vertical="center" indent="4"/>
    </xf>
    <xf numFmtId="0" fontId="9" fillId="7" borderId="0" applyAlignment="1" pivotButton="0" quotePrefix="0" xfId="0">
      <alignment horizontal="left" vertical="center" indent="4"/>
    </xf>
    <xf numFmtId="0" fontId="1" fillId="0" borderId="0" applyAlignment="1" pivotButton="0" quotePrefix="0" xfId="0">
      <alignment horizontal="left" vertical="center" indent="4"/>
    </xf>
    <xf numFmtId="3" fontId="1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left" vertical="center" indent="4"/>
    </xf>
    <xf numFmtId="3" fontId="6" fillId="5" borderId="3" applyAlignment="1" pivotButton="0" quotePrefix="0" xfId="0">
      <alignment vertical="center"/>
    </xf>
    <xf numFmtId="3" fontId="10" fillId="6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left" vertical="center" indent="1"/>
    </xf>
    <xf numFmtId="3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 indent="4"/>
    </xf>
    <xf numFmtId="10" fontId="6" fillId="0" borderId="0" applyAlignment="1" pivotButton="0" quotePrefix="0" xfId="0">
      <alignment horizontal="right" vertical="center"/>
    </xf>
    <xf numFmtId="167" fontId="6" fillId="0" borderId="0" applyAlignment="1" pivotButton="0" quotePrefix="0" xfId="0">
      <alignment horizontal="right" vertical="center"/>
    </xf>
    <xf numFmtId="0" fontId="9" fillId="9" borderId="0" applyAlignment="1" pivotButton="0" quotePrefix="0" xfId="0">
      <alignment horizontal="left" vertical="center"/>
    </xf>
    <xf numFmtId="167" fontId="9" fillId="9" borderId="0" applyAlignment="1" pivotButton="0" quotePrefix="0" xfId="0">
      <alignment horizontal="right" vertical="center"/>
    </xf>
    <xf numFmtId="0" fontId="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2" fillId="4" borderId="0" applyAlignment="1" pivotButton="0" quotePrefix="0" xfId="0">
      <alignment horizontal="right" vertical="center"/>
    </xf>
    <xf numFmtId="3" fontId="13" fillId="4" borderId="0" applyAlignment="1" pivotButton="0" quotePrefix="0" xfId="0">
      <alignment horizontal="right" vertical="center"/>
    </xf>
    <xf numFmtId="3" fontId="14" fillId="3" borderId="0" applyAlignment="1" pivotButton="0" quotePrefix="0" xfId="0">
      <alignment horizontal="right" vertical="center"/>
    </xf>
    <xf numFmtId="3" fontId="14" fillId="0" borderId="0" applyAlignment="1" pivotButton="0" quotePrefix="0" xfId="0">
      <alignment horizontal="right" vertical="center"/>
    </xf>
    <xf numFmtId="0" fontId="6" fillId="9" borderId="0" applyAlignment="1" pivotButton="0" quotePrefix="0" xfId="0">
      <alignment horizontal="left" vertical="center"/>
    </xf>
    <xf numFmtId="3" fontId="11" fillId="9" borderId="0" applyAlignment="1" pivotButton="0" quotePrefix="0" xfId="0">
      <alignment horizontal="right" vertical="center"/>
    </xf>
    <xf numFmtId="3" fontId="14" fillId="9" borderId="0" applyAlignment="1" pivotButton="0" quotePrefix="0" xfId="0">
      <alignment horizontal="right" vertical="center"/>
    </xf>
    <xf numFmtId="0" fontId="14" fillId="0" borderId="0" applyAlignment="1" pivotButton="0" quotePrefix="0" xfId="0">
      <alignment vertical="center"/>
    </xf>
    <xf numFmtId="3" fontId="6" fillId="0" borderId="0" applyAlignment="1" pivotButton="0" quotePrefix="0" xfId="0">
      <alignment vertical="center"/>
    </xf>
    <xf numFmtId="165" fontId="6" fillId="3" borderId="0" applyAlignment="1" pivotButton="0" quotePrefix="0" xfId="4">
      <alignment vertical="center"/>
    </xf>
    <xf numFmtId="165" fontId="6" fillId="0" borderId="0" applyAlignment="1" pivotButton="0" quotePrefix="0" xfId="4">
      <alignment vertical="center"/>
    </xf>
    <xf numFmtId="3" fontId="8" fillId="8" borderId="1" applyAlignment="1" pivotButton="0" quotePrefix="0" xfId="49">
      <alignment horizontal="left" vertical="center"/>
    </xf>
    <xf numFmtId="3" fontId="8" fillId="10" borderId="1" applyAlignment="1" pivotButton="0" quotePrefix="0" xfId="49">
      <alignment horizontal="center" vertical="center"/>
    </xf>
    <xf numFmtId="3" fontId="8" fillId="7" borderId="1" applyAlignment="1" pivotButton="0" quotePrefix="0" xfId="49">
      <alignment horizontal="center" vertical="center"/>
    </xf>
    <xf numFmtId="3" fontId="8" fillId="2" borderId="1" applyAlignment="1" pivotButton="0" quotePrefix="0" xfId="49">
      <alignment horizontal="center" vertical="center"/>
    </xf>
    <xf numFmtId="0" fontId="8" fillId="10" borderId="2" applyAlignment="1" pivotButton="0" quotePrefix="0" xfId="49">
      <alignment horizontal="center" vertical="center"/>
    </xf>
    <xf numFmtId="0" fontId="8" fillId="7" borderId="2" applyAlignment="1" pivotButton="0" quotePrefix="0" xfId="49">
      <alignment horizontal="center" vertical="center"/>
    </xf>
    <xf numFmtId="0" fontId="8" fillId="2" borderId="2" applyAlignment="1" pivotButton="0" quotePrefix="0" xfId="49">
      <alignment horizontal="center" vertical="center"/>
    </xf>
    <xf numFmtId="3" fontId="6" fillId="7" borderId="3" applyAlignment="1" pivotButton="0" quotePrefix="0" xfId="0">
      <alignment horizontal="center" vertical="center"/>
    </xf>
    <xf numFmtId="3" fontId="6" fillId="11" borderId="3" applyAlignment="1" pivotButton="0" quotePrefix="0" xfId="0">
      <alignment horizontal="center" vertical="center"/>
    </xf>
    <xf numFmtId="3" fontId="6" fillId="7" borderId="0" applyAlignment="1" pivotButton="0" quotePrefix="0" xfId="0">
      <alignment vertical="center"/>
    </xf>
    <xf numFmtId="3" fontId="6" fillId="7" borderId="3" applyAlignment="1" pivotButton="0" quotePrefix="0" xfId="0">
      <alignment vertical="center"/>
    </xf>
    <xf numFmtId="3" fontId="10" fillId="7" borderId="3" applyAlignment="1" pivotButton="0" quotePrefix="0" xfId="0">
      <alignment vertical="center"/>
    </xf>
    <xf numFmtId="3" fontId="1" fillId="7" borderId="0" applyAlignment="1" pivotButton="0" quotePrefix="0" xfId="0">
      <alignment horizontal="left" vertical="center" indent="4"/>
    </xf>
    <xf numFmtId="3" fontId="9" fillId="7" borderId="0" applyAlignment="1" pivotButton="0" quotePrefix="0" xfId="0">
      <alignment horizontal="left" vertical="center" indent="4"/>
    </xf>
    <xf numFmtId="167" fontId="15" fillId="0" borderId="0" applyAlignment="1" pivotButton="0" quotePrefix="0" xfId="0">
      <alignment horizontal="right" vertical="center"/>
    </xf>
    <xf numFmtId="3" fontId="9" fillId="7" borderId="3" applyAlignment="1" pivotButton="0" quotePrefix="0" xfId="0">
      <alignment horizontal="center" vertical="center"/>
    </xf>
    <xf numFmtId="3" fontId="8" fillId="2" borderId="1" applyAlignment="1" pivotButton="0" quotePrefix="0" xfId="49">
      <alignment horizontal="left" vertical="center"/>
    </xf>
    <xf numFmtId="0" fontId="16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3" fontId="7" fillId="12" borderId="0" applyAlignment="1" pivotButton="0" quotePrefix="0" xfId="0">
      <alignment vertical="center"/>
    </xf>
    <xf numFmtId="3" fontId="7" fillId="13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3" fontId="16" fillId="2" borderId="0" applyAlignment="1" pivotButton="0" quotePrefix="0" xfId="0">
      <alignment horizontal="center" vertical="center"/>
    </xf>
    <xf numFmtId="3" fontId="16" fillId="2" borderId="0" applyAlignment="1" pivotButton="0" quotePrefix="0" xfId="0">
      <alignment horizontal="left" vertical="center"/>
    </xf>
    <xf numFmtId="4" fontId="7" fillId="0" borderId="0" applyAlignment="1" pivotButton="0" quotePrefix="0" xfId="0">
      <alignment vertical="center"/>
    </xf>
    <xf numFmtId="4" fontId="7" fillId="14" borderId="0" applyAlignment="1" pivotButton="0" quotePrefix="0" xfId="0">
      <alignment vertical="center"/>
    </xf>
    <xf numFmtId="3" fontId="7" fillId="14" borderId="0" applyAlignment="1" pivotButton="0" quotePrefix="0" xfId="0">
      <alignment vertical="center"/>
    </xf>
    <xf numFmtId="165" fontId="7" fillId="0" borderId="0" applyAlignment="1" pivotButton="0" quotePrefix="0" xfId="4">
      <alignment vertical="center"/>
    </xf>
    <xf numFmtId="4" fontId="7" fillId="3" borderId="0" applyAlignment="1" pivotButton="0" quotePrefix="0" xfId="0">
      <alignment vertical="center"/>
    </xf>
    <xf numFmtId="0" fontId="18" fillId="15" borderId="0" applyAlignment="1" pivotButton="0" quotePrefix="0" xfId="0">
      <alignment vertical="center"/>
    </xf>
    <xf numFmtId="0" fontId="18" fillId="16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3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8" fillId="8" borderId="5" applyAlignment="1" pivotButton="0" quotePrefix="0" xfId="49">
      <alignment horizontal="center" vertical="center"/>
    </xf>
    <xf numFmtId="0" fontId="8" fillId="7" borderId="5" applyAlignment="1" pivotButton="0" quotePrefix="0" xfId="49">
      <alignment horizontal="center" vertical="center"/>
    </xf>
    <xf numFmtId="0" fontId="19" fillId="9" borderId="5" applyAlignment="1" pivotButton="0" quotePrefix="0" xfId="0">
      <alignment vertical="center"/>
    </xf>
    <xf numFmtId="3" fontId="19" fillId="9" borderId="5" applyAlignment="1" pivotButton="0" quotePrefix="0" xfId="0">
      <alignment horizontal="center" vertical="center"/>
    </xf>
    <xf numFmtId="0" fontId="19" fillId="9" borderId="0" applyAlignment="1" pivotButton="0" quotePrefix="0" xfId="0">
      <alignment horizontal="left" vertical="center" indent="1"/>
    </xf>
    <xf numFmtId="3" fontId="15" fillId="9" borderId="0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2"/>
    </xf>
    <xf numFmtId="0" fontId="15" fillId="0" borderId="0" applyAlignment="1" pivotButton="0" quotePrefix="0" xfId="0">
      <alignment horizontal="left" vertical="center" indent="4"/>
    </xf>
    <xf numFmtId="3" fontId="15" fillId="0" borderId="3" applyAlignment="1" pivotButton="0" quotePrefix="0" xfId="0">
      <alignment vertical="center"/>
    </xf>
    <xf numFmtId="0" fontId="15" fillId="17" borderId="0" applyAlignment="1" pivotButton="0" quotePrefix="0" xfId="0">
      <alignment horizontal="left" vertical="center" indent="4"/>
    </xf>
    <xf numFmtId="0" fontId="8" fillId="17" borderId="5" applyAlignment="1" pivotButton="0" quotePrefix="0" xfId="49">
      <alignment horizontal="center" vertical="center"/>
    </xf>
    <xf numFmtId="3" fontId="15" fillId="17" borderId="3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wrapText="1" indent="3"/>
    </xf>
    <xf numFmtId="3" fontId="15" fillId="9" borderId="3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 wrapText="1" indent="4"/>
    </xf>
    <xf numFmtId="0" fontId="19" fillId="18" borderId="0" applyAlignment="1" pivotButton="0" quotePrefix="0" xfId="0">
      <alignment horizontal="left" vertical="center" wrapText="1" indent="3"/>
    </xf>
    <xf numFmtId="3" fontId="19" fillId="18" borderId="3" applyAlignment="1" pivotButton="0" quotePrefix="0" xfId="0">
      <alignment vertical="center"/>
    </xf>
    <xf numFmtId="0" fontId="15" fillId="19" borderId="0" applyAlignment="1" pivotButton="0" quotePrefix="0" xfId="0">
      <alignment horizontal="left" vertical="center" wrapText="1" indent="3"/>
    </xf>
    <xf numFmtId="3" fontId="15" fillId="19" borderId="3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 wrapText="1" indent="3"/>
    </xf>
    <xf numFmtId="0" fontId="15" fillId="3" borderId="0" applyAlignment="1" pivotButton="0" quotePrefix="0" xfId="0">
      <alignment horizontal="left" vertical="center" wrapText="1" indent="3"/>
    </xf>
    <xf numFmtId="3" fontId="15" fillId="3" borderId="3" applyAlignment="1" pivotButton="0" quotePrefix="0" xfId="0">
      <alignment vertical="center"/>
    </xf>
    <xf numFmtId="0" fontId="15" fillId="20" borderId="0" applyAlignment="1" pivotButton="0" quotePrefix="0" xfId="0">
      <alignment horizontal="left" vertical="center" wrapText="1" indent="3"/>
    </xf>
    <xf numFmtId="3" fontId="15" fillId="20" borderId="3" applyAlignment="1" pivotButton="0" quotePrefix="0" xfId="0">
      <alignment vertical="center"/>
    </xf>
    <xf numFmtId="0" fontId="19" fillId="18" borderId="0" applyAlignment="1" pivotButton="0" quotePrefix="0" xfId="0">
      <alignment horizontal="left" vertical="center" wrapText="1" indent="2"/>
    </xf>
    <xf numFmtId="0" fontId="15" fillId="9" borderId="0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1"/>
    </xf>
    <xf numFmtId="0" fontId="19" fillId="9" borderId="0" applyAlignment="1" pivotButton="0" quotePrefix="0" xfId="0">
      <alignment horizontal="left" vertical="center" wrapText="1" indent="3"/>
    </xf>
    <xf numFmtId="0" fontId="15" fillId="15" borderId="0" applyAlignment="1" pivotButton="0" quotePrefix="0" xfId="0">
      <alignment horizontal="left" vertical="center" indent="4"/>
    </xf>
    <xf numFmtId="3" fontId="15" fillId="15" borderId="3" applyAlignment="1" pivotButton="0" quotePrefix="0" xfId="0">
      <alignment vertical="center"/>
    </xf>
    <xf numFmtId="0" fontId="15" fillId="3" borderId="0" applyAlignment="1" pivotButton="0" quotePrefix="0" xfId="0">
      <alignment horizontal="left" vertical="center" indent="4"/>
    </xf>
    <xf numFmtId="0" fontId="8" fillId="3" borderId="5" applyAlignment="1" pivotButton="0" quotePrefix="0" xfId="49">
      <alignment horizontal="center" vertical="center"/>
    </xf>
    <xf numFmtId="0" fontId="15" fillId="16" borderId="0" applyAlignment="1" pivotButton="0" quotePrefix="0" xfId="0">
      <alignment horizontal="left" vertical="center" indent="4"/>
    </xf>
    <xf numFmtId="3" fontId="15" fillId="16" borderId="3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4"/>
    </xf>
    <xf numFmtId="3" fontId="19" fillId="9" borderId="3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indent="4"/>
    </xf>
    <xf numFmtId="0" fontId="8" fillId="15" borderId="5" applyAlignment="1" pivotButton="0" quotePrefix="0" xfId="49">
      <alignment horizontal="center" vertical="center"/>
    </xf>
    <xf numFmtId="3" fontId="15" fillId="21" borderId="3" applyAlignment="1" pivotButton="0" quotePrefix="0" xfId="0">
      <alignment vertical="center"/>
    </xf>
    <xf numFmtId="0" fontId="8" fillId="16" borderId="5" applyAlignment="1" pivotButton="0" quotePrefix="0" xfId="49">
      <alignment horizontal="center" vertical="center"/>
    </xf>
    <xf numFmtId="0" fontId="20" fillId="8" borderId="0" applyAlignment="1" pivotButton="0" quotePrefix="0" xfId="0">
      <alignment horizontal="left" vertical="center" wrapText="1" indent="3"/>
    </xf>
    <xf numFmtId="3" fontId="20" fillId="8" borderId="3" applyAlignment="1" pivotButton="0" quotePrefix="0" xfId="0">
      <alignment vertical="center"/>
    </xf>
    <xf numFmtId="3" fontId="15" fillId="11" borderId="5" applyAlignment="1" pivotButton="0" quotePrefix="0" xfId="0">
      <alignment horizontal="center" vertical="center"/>
    </xf>
    <xf numFmtId="3" fontId="15" fillId="11" borderId="0" applyAlignment="1" pivotButton="0" quotePrefix="0" xfId="0">
      <alignment vertical="center"/>
    </xf>
    <xf numFmtId="3" fontId="8" fillId="17" borderId="1" applyAlignment="1" pivotButton="0" quotePrefix="0" xfId="49">
      <alignment horizontal="center" vertical="center"/>
    </xf>
    <xf numFmtId="3" fontId="15" fillId="11" borderId="3" applyAlignment="1" pivotButton="0" quotePrefix="0" xfId="0">
      <alignment vertical="center"/>
    </xf>
    <xf numFmtId="3" fontId="19" fillId="3" borderId="3" applyAlignment="1" pivotButton="0" quotePrefix="0" xfId="0">
      <alignment vertical="center"/>
    </xf>
    <xf numFmtId="3" fontId="8" fillId="3" borderId="1" applyAlignment="1" pivotButton="0" quotePrefix="0" xfId="49">
      <alignment horizontal="center" vertical="center"/>
    </xf>
    <xf numFmtId="3" fontId="19" fillId="20" borderId="3" applyAlignment="1" pivotButton="0" quotePrefix="0" xfId="0">
      <alignment vertical="center"/>
    </xf>
    <xf numFmtId="3" fontId="8" fillId="15" borderId="1" applyAlignment="1" pivotButton="0" quotePrefix="0" xfId="49">
      <alignment horizontal="center" vertical="center"/>
    </xf>
    <xf numFmtId="3" fontId="8" fillId="16" borderId="1" applyAlignment="1" pivotButton="0" quotePrefix="0" xfId="49">
      <alignment horizontal="center" vertical="center"/>
    </xf>
    <xf numFmtId="3" fontId="19" fillId="11" borderId="3" applyAlignment="1" pivotButton="0" quotePrefix="0" xfId="0">
      <alignment vertical="center"/>
    </xf>
    <xf numFmtId="3" fontId="15" fillId="9" borderId="5" applyAlignment="1" pivotButton="0" quotePrefix="0" xfId="0">
      <alignment horizontal="center" vertical="center"/>
    </xf>
    <xf numFmtId="0" fontId="16" fillId="5" borderId="0" applyAlignment="1" pivotButton="0" quotePrefix="0" xfId="0">
      <alignment horizontal="center" vertical="center"/>
    </xf>
    <xf numFmtId="4" fontId="18" fillId="0" borderId="0" applyAlignment="1" pivotButton="0" quotePrefix="0" xfId="0">
      <alignment vertical="center"/>
    </xf>
    <xf numFmtId="168" fontId="18" fillId="5" borderId="0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22" borderId="0" applyAlignment="1" pivotButton="0" quotePrefix="0" xfId="0">
      <alignment horizontal="center" vertical="center" wrapText="1"/>
    </xf>
    <xf numFmtId="4" fontId="11" fillId="11" borderId="3" applyAlignment="1" pivotButton="0" quotePrefix="0" xfId="0">
      <alignment vertical="center"/>
    </xf>
    <xf numFmtId="3" fontId="11" fillId="11" borderId="3" applyAlignment="1" pivotButton="0" quotePrefix="0" xfId="0">
      <alignment vertical="center"/>
    </xf>
    <xf numFmtId="3" fontId="15" fillId="5" borderId="3" applyAlignment="1" pivotButton="0" quotePrefix="0" xfId="0">
      <alignment vertical="center"/>
    </xf>
    <xf numFmtId="0" fontId="18" fillId="12" borderId="0" applyAlignment="1" pivotButton="0" quotePrefix="0" xfId="0">
      <alignment horizontal="center" vertical="center"/>
    </xf>
    <xf numFmtId="3" fontId="18" fillId="12" borderId="0" applyAlignment="1" pivotButton="0" quotePrefix="0" xfId="0">
      <alignment vertical="center"/>
    </xf>
    <xf numFmtId="165" fontId="18" fillId="0" borderId="0" applyAlignment="1" pivotButton="0" quotePrefix="0" xfId="4">
      <alignment vertical="center"/>
    </xf>
    <xf numFmtId="0" fontId="16" fillId="22" borderId="0" applyAlignment="1" pivotButton="0" quotePrefix="0" xfId="0">
      <alignment horizontal="left" vertical="center"/>
    </xf>
    <xf numFmtId="0" fontId="16" fillId="22" borderId="0" applyAlignment="1" pivotButton="0" quotePrefix="0" xfId="0">
      <alignment horizontal="center" vertical="center"/>
    </xf>
    <xf numFmtId="0" fontId="0" fillId="15" borderId="0" applyAlignment="1" pivotButton="0" quotePrefix="0" xfId="0">
      <alignment horizontal="center" vertical="center"/>
    </xf>
    <xf numFmtId="0" fontId="18" fillId="15" borderId="0" applyAlignment="1" pivotButton="0" quotePrefix="0" xfId="0">
      <alignment horizontal="center" vertical="center"/>
    </xf>
    <xf numFmtId="3" fontId="15" fillId="0" borderId="7" applyAlignment="1" pivotButton="0" quotePrefix="0" xfId="0">
      <alignment vertical="center"/>
    </xf>
    <xf numFmtId="4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3" fontId="15" fillId="3" borderId="7" applyAlignment="1" pivotButton="0" quotePrefix="0" xfId="0">
      <alignment vertical="center"/>
    </xf>
    <xf numFmtId="165" fontId="18" fillId="0" borderId="0" applyAlignment="1" pivotButton="0" quotePrefix="0" xfId="4">
      <alignment vertical="center"/>
    </xf>
    <xf numFmtId="165" fontId="18" fillId="5" borderId="0" applyAlignment="1" pivotButton="0" quotePrefix="0" xfId="4">
      <alignment vertical="center"/>
    </xf>
    <xf numFmtId="0" fontId="18" fillId="0" borderId="0" applyAlignment="1" pivotButton="0" quotePrefix="0" xfId="0">
      <alignment horizontal="center" vertical="center"/>
    </xf>
    <xf numFmtId="4" fontId="11" fillId="15" borderId="3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3" fontId="18" fillId="0" borderId="0" applyAlignment="1" pivotButton="0" quotePrefix="0" xfId="0">
      <alignment horizontal="center" vertical="center"/>
    </xf>
    <xf numFmtId="165" fontId="18" fillId="14" borderId="0" applyAlignment="1" pivotButton="0" quotePrefix="0" xfId="4">
      <alignment vertical="center"/>
    </xf>
    <xf numFmtId="3" fontId="20" fillId="8" borderId="3" applyAlignment="1" pivotButton="0" quotePrefix="0" xfId="0">
      <alignment vertical="center" wrapText="1"/>
    </xf>
    <xf numFmtId="3" fontId="20" fillId="8" borderId="3" applyAlignment="1" pivotButton="0" quotePrefix="0" xfId="0">
      <alignment horizontal="center" vertical="center" wrapText="1"/>
    </xf>
    <xf numFmtId="0" fontId="18" fillId="5" borderId="0" applyAlignment="1" pivotButton="0" quotePrefix="0" xfId="0">
      <alignment vertical="center"/>
    </xf>
    <xf numFmtId="3" fontId="18" fillId="5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4" fontId="0" fillId="0" borderId="0" applyAlignment="1" pivotButton="0" quotePrefix="0" xfId="0">
      <alignment horizontal="center" vertical="center"/>
    </xf>
    <xf numFmtId="0" fontId="16" fillId="22" borderId="0" applyAlignment="1" pivotButton="0" quotePrefix="0" xfId="0">
      <alignment horizontal="left" vertical="center" wrapText="1"/>
    </xf>
    <xf numFmtId="3" fontId="11" fillId="0" borderId="3" applyAlignment="1" pivotButton="0" quotePrefix="0" xfId="0">
      <alignment vertical="center"/>
    </xf>
    <xf numFmtId="4" fontId="11" fillId="0" borderId="3" applyAlignment="1" pivotButton="0" quotePrefix="0" xfId="0">
      <alignment vertical="center"/>
    </xf>
    <xf numFmtId="165" fontId="11" fillId="5" borderId="3" applyAlignment="1" pivotButton="0" quotePrefix="0" xfId="4">
      <alignment vertical="center"/>
    </xf>
    <xf numFmtId="165" fontId="11" fillId="0" borderId="3" applyAlignment="1" pivotButton="0" quotePrefix="0" xfId="4">
      <alignment vertical="center"/>
    </xf>
    <xf numFmtId="3" fontId="21" fillId="0" borderId="0" pivotButton="0" quotePrefix="0" xfId="0"/>
    <xf numFmtId="0" fontId="0" fillId="23" borderId="0" applyAlignment="1" pivotButton="0" quotePrefix="0" xfId="0">
      <alignment horizontal="center"/>
    </xf>
    <xf numFmtId="0" fontId="18" fillId="23" borderId="0" applyAlignment="1" pivotButton="0" quotePrefix="0" xfId="0">
      <alignment horizontal="center" vertical="center"/>
    </xf>
    <xf numFmtId="0" fontId="18" fillId="23" borderId="0" applyAlignment="1" pivotButton="0" quotePrefix="0" xfId="0">
      <alignment vertical="center"/>
    </xf>
    <xf numFmtId="0" fontId="2" fillId="23" borderId="0" applyAlignment="1" pivotButton="0" quotePrefix="0" xfId="0">
      <alignment horizontal="left" vertical="center"/>
    </xf>
    <xf numFmtId="165" fontId="18" fillId="23" borderId="0" applyAlignment="1" pivotButton="0" quotePrefix="0" xfId="4">
      <alignment vertical="center"/>
    </xf>
    <xf numFmtId="3" fontId="18" fillId="23" borderId="0" applyAlignment="1" pivotButton="0" quotePrefix="0" xfId="0">
      <alignment vertical="center"/>
    </xf>
    <xf numFmtId="0" fontId="16" fillId="24" borderId="0" applyAlignment="1" pivotButton="0" quotePrefix="0" xfId="0">
      <alignment horizontal="center" vertical="center"/>
    </xf>
    <xf numFmtId="0" fontId="16" fillId="24" borderId="0" applyAlignment="1" pivotButton="0" quotePrefix="0" xfId="0">
      <alignment horizontal="left" vertical="center"/>
    </xf>
    <xf numFmtId="0" fontId="16" fillId="24" borderId="0" applyAlignment="1" pivotButton="0" quotePrefix="0" xfId="0">
      <alignment vertical="center"/>
    </xf>
    <xf numFmtId="0" fontId="0" fillId="15" borderId="0" applyAlignment="1" pivotButton="0" quotePrefix="0" xfId="0">
      <alignment horizontal="left" vertical="center"/>
    </xf>
    <xf numFmtId="4" fontId="18" fillId="5" borderId="0" applyAlignment="1" pivotButton="0" quotePrefix="0" xfId="0">
      <alignment vertical="center"/>
    </xf>
    <xf numFmtId="165" fontId="18" fillId="5" borderId="0" applyAlignment="1" pivotButton="0" quotePrefix="0" xfId="0">
      <alignment vertical="center"/>
    </xf>
    <xf numFmtId="165" fontId="18" fillId="0" borderId="0" applyAlignment="1" pivotButton="0" quotePrefix="0" xfId="0">
      <alignment vertical="center"/>
    </xf>
    <xf numFmtId="4" fontId="16" fillId="22" borderId="0" applyAlignment="1" pivotButton="0" quotePrefix="0" xfId="0">
      <alignment horizontal="center" vertical="center"/>
    </xf>
    <xf numFmtId="4" fontId="18" fillId="15" borderId="0" applyAlignment="1" pivotButton="0" quotePrefix="0" xfId="0">
      <alignment vertical="center"/>
    </xf>
    <xf numFmtId="3" fontId="18" fillId="15" borderId="0" applyAlignment="1" pivotButton="0" quotePrefix="0" xfId="0">
      <alignment vertical="center"/>
    </xf>
    <xf numFmtId="3" fontId="18" fillId="25" borderId="0" applyAlignment="1" pivotButton="0" quotePrefix="0" xfId="0">
      <alignment vertical="center"/>
    </xf>
    <xf numFmtId="3" fontId="18" fillId="14" borderId="0" applyAlignment="1" pivotButton="0" quotePrefix="0" xfId="0">
      <alignment vertical="center"/>
    </xf>
    <xf numFmtId="0" fontId="18" fillId="14" borderId="0" applyAlignment="1" pivotButton="0" quotePrefix="0" xfId="0">
      <alignment vertical="center"/>
    </xf>
    <xf numFmtId="0" fontId="18" fillId="5" borderId="0" applyAlignment="1" pivotButton="0" quotePrefix="0" xfId="0">
      <alignment horizontal="center" vertical="center"/>
    </xf>
    <xf numFmtId="165" fontId="18" fillId="5" borderId="0" applyAlignment="1" pivotButton="0" quotePrefix="0" xfId="4">
      <alignment vertical="center"/>
    </xf>
    <xf numFmtId="165" fontId="18" fillId="0" borderId="8" applyAlignment="1" pivotButton="0" quotePrefix="0" xfId="4">
      <alignment vertical="center"/>
    </xf>
    <xf numFmtId="165" fontId="22" fillId="3" borderId="0" applyAlignment="1" pivotButton="0" quotePrefix="0" xfId="4">
      <alignment vertical="center"/>
    </xf>
    <xf numFmtId="3" fontId="23" fillId="22" borderId="1" applyAlignment="1" pivotButton="0" quotePrefix="0" xfId="49">
      <alignment horizontal="center" vertical="center"/>
    </xf>
    <xf numFmtId="165" fontId="18" fillId="3" borderId="0" applyAlignment="1" pivotButton="0" quotePrefix="0" xfId="4">
      <alignment vertical="center"/>
    </xf>
    <xf numFmtId="0" fontId="18" fillId="26" borderId="0" applyAlignment="1" pivotButton="0" quotePrefix="0" xfId="0">
      <alignment vertical="center"/>
    </xf>
    <xf numFmtId="3" fontId="18" fillId="26" borderId="0" applyAlignment="1" pivotButton="0" quotePrefix="0" xfId="0">
      <alignment vertical="center"/>
    </xf>
    <xf numFmtId="3" fontId="24" fillId="26" borderId="0" applyAlignment="1" pivotButton="0" quotePrefix="0" xfId="0">
      <alignment horizontal="center"/>
    </xf>
    <xf numFmtId="0" fontId="24" fillId="26" borderId="0" applyAlignment="1" pivotButton="0" quotePrefix="0" xfId="0">
      <alignment horizontal="center"/>
    </xf>
    <xf numFmtId="0" fontId="22" fillId="27" borderId="0" applyAlignment="1" pivotButton="0" quotePrefix="0" xfId="0">
      <alignment horizontal="center" vertical="center"/>
    </xf>
    <xf numFmtId="165" fontId="18" fillId="26" borderId="0" applyAlignment="1" pivotButton="0" quotePrefix="0" xfId="4">
      <alignment vertical="center"/>
    </xf>
    <xf numFmtId="165" fontId="18" fillId="0" borderId="3" applyAlignment="1" pivotButton="0" quotePrefix="0" xfId="4">
      <alignment vertical="center"/>
    </xf>
    <xf numFmtId="0" fontId="20" fillId="8" borderId="0" applyAlignment="1" pivotButton="0" quotePrefix="0" xfId="0">
      <alignment horizontal="left" vertical="center" wrapText="1" indent="2"/>
    </xf>
    <xf numFmtId="0" fontId="15" fillId="0" borderId="0" applyAlignment="1" pivotButton="0" quotePrefix="0" xfId="0">
      <alignment horizontal="left" vertical="center" indent="1"/>
    </xf>
    <xf numFmtId="3" fontId="15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left" vertical="center" indent="4"/>
    </xf>
    <xf numFmtId="0" fontId="15" fillId="0" borderId="0" applyAlignment="1" pivotButton="0" quotePrefix="0" xfId="0">
      <alignment horizontal="left" vertical="center" indent="4"/>
    </xf>
    <xf numFmtId="10" fontId="15" fillId="0" borderId="0" applyAlignment="1" pivotButton="0" quotePrefix="0" xfId="0">
      <alignment horizontal="right" vertical="center"/>
    </xf>
    <xf numFmtId="0" fontId="19" fillId="9" borderId="0" applyAlignment="1" pivotButton="0" quotePrefix="0" xfId="0">
      <alignment horizontal="left" vertical="center" indent="4"/>
    </xf>
    <xf numFmtId="10" fontId="19" fillId="9" borderId="0" applyAlignment="1" pivotButton="0" quotePrefix="0" xfId="0">
      <alignment horizontal="right" vertical="center"/>
    </xf>
    <xf numFmtId="167" fontId="19" fillId="9" borderId="0" applyAlignment="1" pivotButton="0" quotePrefix="0" xfId="0">
      <alignment horizontal="right" vertical="center"/>
    </xf>
    <xf numFmtId="0" fontId="25" fillId="4" borderId="0" applyAlignment="1" pivotButton="0" quotePrefix="0" xfId="0">
      <alignment horizontal="left" vertical="center" indent="4"/>
    </xf>
    <xf numFmtId="3" fontId="25" fillId="4" borderId="0" applyAlignment="1" pivotButton="0" quotePrefix="0" xfId="0">
      <alignment horizontal="right" vertical="center"/>
    </xf>
    <xf numFmtId="3" fontId="26" fillId="4" borderId="0" applyAlignment="1" pivotButton="0" quotePrefix="0" xfId="0">
      <alignment horizontal="right" vertical="center"/>
    </xf>
    <xf numFmtId="165" fontId="26" fillId="4" borderId="0" applyAlignment="1" pivotButton="0" quotePrefix="0" xfId="4">
      <alignment horizontal="right" vertical="center"/>
    </xf>
    <xf numFmtId="0" fontId="27" fillId="3" borderId="0" applyAlignment="1" pivotButton="0" quotePrefix="0" xfId="0">
      <alignment horizontal="left" vertical="center" indent="4"/>
    </xf>
    <xf numFmtId="3" fontId="27" fillId="3" borderId="0" applyAlignment="1" pivotButton="0" quotePrefix="0" xfId="0">
      <alignment horizontal="right" vertical="center"/>
    </xf>
    <xf numFmtId="0" fontId="15" fillId="9" borderId="0" applyAlignment="1" pivotButton="0" quotePrefix="0" xfId="0">
      <alignment horizontal="left" vertical="center" indent="4"/>
    </xf>
    <xf numFmtId="3" fontId="15" fillId="9" borderId="0" applyAlignment="1" pivotButton="0" quotePrefix="0" xfId="0">
      <alignment horizontal="right" vertical="center"/>
    </xf>
    <xf numFmtId="3" fontId="15" fillId="0" borderId="0" applyAlignment="1" pivotButton="0" quotePrefix="0" xfId="0">
      <alignment vertical="center"/>
    </xf>
    <xf numFmtId="4" fontId="15" fillId="0" borderId="0" applyAlignment="1" pivotButton="0" quotePrefix="0" xfId="0">
      <alignment vertical="center"/>
    </xf>
    <xf numFmtId="165" fontId="15" fillId="9" borderId="0" applyAlignment="1" pivotButton="0" quotePrefix="0" xfId="4">
      <alignment horizontal="right" vertical="center"/>
    </xf>
    <xf numFmtId="4" fontId="15" fillId="9" borderId="0" applyAlignment="1" pivotButton="0" quotePrefix="0" xfId="0">
      <alignment horizontal="right" vertical="center"/>
    </xf>
    <xf numFmtId="4" fontId="15" fillId="15" borderId="0" applyAlignment="1" pivotButton="0" quotePrefix="0" xfId="0">
      <alignment horizontal="right" vertical="center"/>
    </xf>
    <xf numFmtId="165" fontId="15" fillId="0" borderId="0" applyAlignment="1" pivotButton="0" quotePrefix="0" xfId="0">
      <alignment vertical="center"/>
    </xf>
    <xf numFmtId="3" fontId="19" fillId="0" borderId="3" applyAlignment="1" pivotButton="0" quotePrefix="0" xfId="0">
      <alignment vertical="center"/>
    </xf>
    <xf numFmtId="3" fontId="27" fillId="3" borderId="3" applyAlignment="1" pivotButton="0" quotePrefix="0" xfId="0">
      <alignment vertical="center"/>
    </xf>
    <xf numFmtId="3" fontId="15" fillId="0" borderId="5" applyAlignment="1" pivotButton="0" quotePrefix="0" xfId="0">
      <alignment vertical="center"/>
    </xf>
    <xf numFmtId="3" fontId="15" fillId="0" borderId="6" applyAlignment="1" pivotButton="0" quotePrefix="0" xfId="0">
      <alignment vertical="center"/>
    </xf>
    <xf numFmtId="165" fontId="15" fillId="0" borderId="9" applyAlignment="1" pivotButton="0" quotePrefix="0" xfId="4">
      <alignment vertical="center"/>
    </xf>
    <xf numFmtId="165" fontId="15" fillId="3" borderId="10" applyAlignment="1" pivotButton="0" quotePrefix="0" xfId="4">
      <alignment vertical="center"/>
    </xf>
    <xf numFmtId="165" fontId="15" fillId="0" borderId="10" applyAlignment="1" pivotButton="0" quotePrefix="0" xfId="4">
      <alignment vertical="center"/>
    </xf>
    <xf numFmtId="165" fontId="15" fillId="0" borderId="0" applyAlignment="1" pivotButton="0" quotePrefix="0" xfId="4">
      <alignment vertical="center"/>
    </xf>
    <xf numFmtId="165" fontId="18" fillId="0" borderId="0" applyAlignment="1" pivotButton="0" quotePrefix="0" xfId="0">
      <alignment vertical="center"/>
    </xf>
    <xf numFmtId="3" fontId="18" fillId="13" borderId="0" applyAlignment="1" pivotButton="0" quotePrefix="0" xfId="0">
      <alignment vertical="center"/>
    </xf>
    <xf numFmtId="3" fontId="18" fillId="0" borderId="5" applyAlignment="1" pivotButton="0" quotePrefix="0" xfId="0">
      <alignment vertical="center"/>
    </xf>
    <xf numFmtId="3" fontId="15" fillId="0" borderId="11" applyAlignment="1" pivotButton="0" quotePrefix="0" xfId="0">
      <alignment vertical="center"/>
    </xf>
    <xf numFmtId="3" fontId="18" fillId="0" borderId="0" applyAlignment="1" pivotButton="0" quotePrefix="0" xfId="0">
      <alignment vertical="center"/>
    </xf>
    <xf numFmtId="3" fontId="18" fillId="0" borderId="12" applyAlignment="1" pivotButton="0" quotePrefix="0" xfId="0">
      <alignment vertical="center"/>
    </xf>
    <xf numFmtId="3" fontId="18" fillId="0" borderId="10" applyAlignment="1" pivotButton="0" quotePrefix="0" xfId="0">
      <alignment vertical="center"/>
    </xf>
    <xf numFmtId="3" fontId="8" fillId="7" borderId="3" applyAlignment="1" pivotButton="0" quotePrefix="0" xfId="49">
      <alignment horizontal="center" vertical="center"/>
    </xf>
    <xf numFmtId="3" fontId="18" fillId="0" borderId="13" applyAlignment="1" pivotButton="0" quotePrefix="0" xfId="0">
      <alignment vertical="center"/>
    </xf>
    <xf numFmtId="3" fontId="8" fillId="7" borderId="4" applyAlignment="1" pivotButton="0" quotePrefix="0" xfId="49">
      <alignment horizontal="center" vertical="center"/>
    </xf>
    <xf numFmtId="165" fontId="18" fillId="3" borderId="0" applyAlignment="1" pivotButton="0" quotePrefix="0" xfId="0">
      <alignment vertical="center"/>
    </xf>
    <xf numFmtId="3" fontId="1" fillId="6" borderId="1" applyAlignment="1" pivotButton="0" quotePrefix="0" xfId="49">
      <alignment horizontal="center" vertical="center"/>
    </xf>
    <xf numFmtId="3" fontId="1" fillId="6" borderId="4" applyAlignment="1" pivotButton="0" quotePrefix="0" xfId="49">
      <alignment horizontal="center" vertical="center"/>
    </xf>
    <xf numFmtId="169" fontId="6" fillId="0" borderId="0" applyAlignment="1" pivotButton="0" quotePrefix="0" xfId="0">
      <alignment vertical="center"/>
    </xf>
    <xf numFmtId="169" fontId="6" fillId="0" borderId="3" applyAlignment="1" pivotButton="0" quotePrefix="0" xfId="0">
      <alignment vertical="center"/>
    </xf>
    <xf numFmtId="169" fontId="10" fillId="6" borderId="3" applyAlignment="1" pivotButton="0" quotePrefix="0" xfId="0">
      <alignment vertical="center"/>
    </xf>
    <xf numFmtId="169" fontId="10" fillId="0" borderId="0" applyAlignment="1" pivotButton="0" quotePrefix="0" xfId="0">
      <alignment vertical="center"/>
    </xf>
    <xf numFmtId="169" fontId="10" fillId="6" borderId="0" applyAlignment="1" pivotButton="0" quotePrefix="0" xfId="0">
      <alignment vertical="center"/>
    </xf>
    <xf numFmtId="0" fontId="1" fillId="8" borderId="5" applyAlignment="1" pivotButton="0" quotePrefix="0" xfId="49">
      <alignment horizontal="center" vertical="center"/>
    </xf>
    <xf numFmtId="3" fontId="1" fillId="8" borderId="1" applyAlignment="1" pivotButton="0" quotePrefix="0" xfId="49">
      <alignment horizontal="center" vertical="center"/>
    </xf>
    <xf numFmtId="0" fontId="1" fillId="8" borderId="2" applyAlignment="1" pivotButton="0" quotePrefix="0" xfId="49">
      <alignment horizontal="center" vertical="center"/>
    </xf>
    <xf numFmtId="0" fontId="9" fillId="9" borderId="5" applyAlignment="1" pivotButton="0" quotePrefix="0" xfId="0">
      <alignment vertical="center"/>
    </xf>
    <xf numFmtId="0" fontId="9" fillId="7" borderId="5" applyAlignment="1" pivotButton="0" quotePrefix="0" xfId="0">
      <alignment vertical="center"/>
    </xf>
    <xf numFmtId="3" fontId="6" fillId="9" borderId="5" applyAlignment="1" pivotButton="0" quotePrefix="0" xfId="0">
      <alignment horizontal="center" vertical="center"/>
    </xf>
    <xf numFmtId="0" fontId="9" fillId="9" borderId="0" applyAlignment="1" pivotButton="0" quotePrefix="0" xfId="0">
      <alignment horizontal="left" vertical="center" indent="1"/>
    </xf>
    <xf numFmtId="0" fontId="9" fillId="7" borderId="0" applyAlignment="1" pivotButton="0" quotePrefix="0" xfId="0">
      <alignment horizontal="left" vertical="center" indent="1"/>
    </xf>
    <xf numFmtId="3" fontId="6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wrapText="1" indent="2"/>
    </xf>
    <xf numFmtId="0" fontId="9" fillId="7" borderId="0" applyAlignment="1" pivotButton="0" quotePrefix="0" xfId="0">
      <alignment horizontal="left" vertical="center" wrapText="1" indent="2"/>
    </xf>
    <xf numFmtId="0" fontId="6" fillId="0" borderId="0" applyAlignment="1" pivotButton="0" quotePrefix="0" xfId="0">
      <alignment horizontal="left" vertical="center" indent="4"/>
    </xf>
    <xf numFmtId="0" fontId="6" fillId="9" borderId="0" applyAlignment="1" pivotButton="0" quotePrefix="0" xfId="0">
      <alignment horizontal="left" vertical="center" wrapText="1" indent="3"/>
    </xf>
    <xf numFmtId="0" fontId="6" fillId="7" borderId="0" applyAlignment="1" pivotButton="0" quotePrefix="0" xfId="0">
      <alignment horizontal="left" vertical="center" wrapText="1" indent="3"/>
    </xf>
    <xf numFmtId="3" fontId="6" fillId="9" borderId="3" applyAlignment="1" pivotButton="0" quotePrefix="0" xfId="0">
      <alignment vertical="center"/>
    </xf>
    <xf numFmtId="0" fontId="6" fillId="0" borderId="0" applyAlignment="1" pivotButton="0" quotePrefix="0" xfId="0">
      <alignment horizontal="left" vertical="center" wrapText="1" indent="4"/>
    </xf>
    <xf numFmtId="0" fontId="6" fillId="7" borderId="0" applyAlignment="1" pivotButton="0" quotePrefix="0" xfId="0">
      <alignment horizontal="left" vertical="center" wrapText="1" indent="4"/>
    </xf>
    <xf numFmtId="0" fontId="9" fillId="18" borderId="0" applyAlignment="1" pivotButton="0" quotePrefix="0" xfId="0">
      <alignment horizontal="left" vertical="center" wrapText="1" indent="3"/>
    </xf>
    <xf numFmtId="0" fontId="9" fillId="7" borderId="0" applyAlignment="1" pivotButton="0" quotePrefix="0" xfId="0">
      <alignment horizontal="left" vertical="center" wrapText="1" indent="3"/>
    </xf>
    <xf numFmtId="3" fontId="9" fillId="18" borderId="3" applyAlignment="1" pivotButton="0" quotePrefix="0" xfId="0">
      <alignment vertical="center"/>
    </xf>
    <xf numFmtId="0" fontId="6" fillId="0" borderId="0" applyAlignment="1" pivotButton="0" quotePrefix="0" xfId="0">
      <alignment horizontal="left" vertical="center" wrapText="1" indent="3"/>
    </xf>
    <xf numFmtId="0" fontId="9" fillId="18" borderId="0" applyAlignment="1" pivotButton="0" quotePrefix="0" xfId="0">
      <alignment horizontal="left" vertical="center" wrapText="1" indent="2"/>
    </xf>
    <xf numFmtId="0" fontId="6" fillId="9" borderId="0" applyAlignment="1" pivotButton="0" quotePrefix="0" xfId="0">
      <alignment vertical="center"/>
    </xf>
    <xf numFmtId="0" fontId="6" fillId="7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wrapText="1" indent="1"/>
    </xf>
    <xf numFmtId="0" fontId="9" fillId="7" borderId="0" applyAlignment="1" pivotButton="0" quotePrefix="0" xfId="0">
      <alignment horizontal="left" vertical="center" wrapText="1" indent="1"/>
    </xf>
    <xf numFmtId="0" fontId="9" fillId="9" borderId="0" applyAlignment="1" pivotButton="0" quotePrefix="0" xfId="0">
      <alignment horizontal="left" vertical="center" wrapText="1" indent="3"/>
    </xf>
    <xf numFmtId="0" fontId="9" fillId="9" borderId="0" applyAlignment="1" pivotButton="0" quotePrefix="0" xfId="0">
      <alignment horizontal="left" vertical="center" wrapText="1" indent="4"/>
    </xf>
    <xf numFmtId="0" fontId="9" fillId="7" borderId="0" applyAlignment="1" pivotButton="0" quotePrefix="0" xfId="0">
      <alignment horizontal="left" vertical="center" wrapText="1" indent="4"/>
    </xf>
    <xf numFmtId="3" fontId="9" fillId="9" borderId="3" applyAlignment="1" pivotButton="0" quotePrefix="0" xfId="0">
      <alignment vertical="center"/>
    </xf>
    <xf numFmtId="0" fontId="17" fillId="8" borderId="0" applyAlignment="1" pivotButton="0" quotePrefix="0" xfId="0">
      <alignment horizontal="left" vertical="center" wrapText="1" indent="3"/>
    </xf>
    <xf numFmtId="0" fontId="17" fillId="7" borderId="0" applyAlignment="1" pivotButton="0" quotePrefix="0" xfId="0">
      <alignment horizontal="left" vertical="center" wrapText="1" indent="3"/>
    </xf>
    <xf numFmtId="3" fontId="17" fillId="8" borderId="3" applyAlignment="1" pivotButton="0" quotePrefix="0" xfId="0">
      <alignment vertical="center"/>
    </xf>
    <xf numFmtId="0" fontId="6" fillId="0" borderId="0" applyAlignment="1" pivotButton="0" quotePrefix="0" xfId="0">
      <alignment horizontal="left" vertical="center" wrapText="1" indent="4"/>
    </xf>
    <xf numFmtId="0" fontId="17" fillId="8" borderId="0" applyAlignment="1" pivotButton="0" quotePrefix="0" xfId="0">
      <alignment horizontal="left" vertical="center" wrapText="1" indent="2"/>
    </xf>
    <xf numFmtId="0" fontId="17" fillId="7" borderId="0" applyAlignment="1" pivotButton="0" quotePrefix="0" xfId="0">
      <alignment horizontal="left" vertical="center" wrapText="1" indent="2"/>
    </xf>
    <xf numFmtId="169" fontId="6" fillId="0" borderId="3" applyAlignment="1" pivotButton="0" quotePrefix="0" xfId="0">
      <alignment vertical="center"/>
    </xf>
    <xf numFmtId="169" fontId="6" fillId="0" borderId="0" applyAlignment="1" pivotButton="0" quotePrefix="0" xfId="0">
      <alignment vertical="center"/>
    </xf>
    <xf numFmtId="169" fontId="10" fillId="6" borderId="3" applyAlignment="1" pivotButton="0" quotePrefix="0" xfId="0">
      <alignment vertical="center"/>
    </xf>
    <xf numFmtId="169" fontId="10" fillId="0" borderId="0" applyAlignment="1" pivotButton="0" quotePrefix="0" xfId="0">
      <alignment vertical="center"/>
    </xf>
    <xf numFmtId="169" fontId="10" fillId="6" borderId="0" applyAlignment="1" pivotButton="0" quotePrefix="0" xfId="0">
      <alignment vertical="center"/>
    </xf>
    <xf numFmtId="168" fontId="18" fillId="5" borderId="0" applyAlignment="1" pivotButton="0" quotePrefix="0" xfId="0">
      <alignment vertical="center"/>
    </xf>
    <xf numFmtId="165" fontId="11" fillId="5" borderId="3" applyAlignment="1" pivotButton="0" quotePrefix="0" xfId="4">
      <alignment vertical="center"/>
    </xf>
    <xf numFmtId="165" fontId="11" fillId="0" borderId="3" applyAlignment="1" pivotButton="0" quotePrefix="0" xfId="4">
      <alignment vertical="center"/>
    </xf>
    <xf numFmtId="165" fontId="18" fillId="0" borderId="0" applyAlignment="1" pivotButton="0" quotePrefix="0" xfId="4">
      <alignment vertical="center"/>
    </xf>
    <xf numFmtId="165" fontId="18" fillId="23" borderId="0" applyAlignment="1" pivotButton="0" quotePrefix="0" xfId="4">
      <alignment vertical="center"/>
    </xf>
    <xf numFmtId="165" fontId="18" fillId="5" borderId="0" applyAlignment="1" pivotButton="0" quotePrefix="0" xfId="4">
      <alignment vertical="center"/>
    </xf>
    <xf numFmtId="165" fontId="18" fillId="26" borderId="0" applyAlignment="1" pivotButton="0" quotePrefix="0" xfId="4">
      <alignment vertical="center"/>
    </xf>
    <xf numFmtId="165" fontId="18" fillId="0" borderId="3" applyAlignment="1" pivotButton="0" quotePrefix="0" xfId="4">
      <alignment vertical="center"/>
    </xf>
    <xf numFmtId="165" fontId="18" fillId="0" borderId="8" applyAlignment="1" pivotButton="0" quotePrefix="0" xfId="4">
      <alignment vertical="center"/>
    </xf>
    <xf numFmtId="165" fontId="22" fillId="3" borderId="0" applyAlignment="1" pivotButton="0" quotePrefix="0" xfId="4">
      <alignment vertical="center"/>
    </xf>
    <xf numFmtId="165" fontId="18" fillId="5" borderId="0" applyAlignment="1" pivotButton="0" quotePrefix="0" xfId="0">
      <alignment vertical="center"/>
    </xf>
    <xf numFmtId="165" fontId="18" fillId="0" borderId="0" applyAlignment="1" pivotButton="0" quotePrefix="0" xfId="0">
      <alignment vertical="center"/>
    </xf>
    <xf numFmtId="165" fontId="18" fillId="14" borderId="0" applyAlignment="1" pivotButton="0" quotePrefix="0" xfId="4">
      <alignment vertical="center"/>
    </xf>
    <xf numFmtId="165" fontId="18" fillId="3" borderId="0" applyAlignment="1" pivotButton="0" quotePrefix="0" xfId="4">
      <alignment vertical="center"/>
    </xf>
    <xf numFmtId="165" fontId="18" fillId="3" borderId="0" applyAlignment="1" pivotButton="0" quotePrefix="0" xfId="0">
      <alignment vertical="center"/>
    </xf>
    <xf numFmtId="167" fontId="15" fillId="0" borderId="0" applyAlignment="1" pivotButton="0" quotePrefix="0" xfId="0">
      <alignment horizontal="right" vertical="center"/>
    </xf>
    <xf numFmtId="167" fontId="19" fillId="9" borderId="0" applyAlignment="1" pivotButton="0" quotePrefix="0" xfId="0">
      <alignment horizontal="right" vertical="center"/>
    </xf>
    <xf numFmtId="165" fontId="26" fillId="4" borderId="0" applyAlignment="1" pivotButton="0" quotePrefix="0" xfId="4">
      <alignment horizontal="right" vertical="center"/>
    </xf>
    <xf numFmtId="165" fontId="15" fillId="0" borderId="9" applyAlignment="1" pivotButton="0" quotePrefix="0" xfId="4">
      <alignment vertical="center"/>
    </xf>
    <xf numFmtId="165" fontId="15" fillId="3" borderId="10" applyAlignment="1" pivotButton="0" quotePrefix="0" xfId="4">
      <alignment vertical="center"/>
    </xf>
    <xf numFmtId="165" fontId="15" fillId="0" borderId="10" applyAlignment="1" pivotButton="0" quotePrefix="0" xfId="4">
      <alignment vertical="center"/>
    </xf>
    <xf numFmtId="165" fontId="15" fillId="0" borderId="0" applyAlignment="1" pivotButton="0" quotePrefix="0" xfId="4">
      <alignment vertical="center"/>
    </xf>
    <xf numFmtId="165" fontId="15" fillId="9" borderId="0" applyAlignment="1" pivotButton="0" quotePrefix="0" xfId="4">
      <alignment horizontal="right" vertical="center"/>
    </xf>
    <xf numFmtId="165" fontId="6" fillId="3" borderId="0" applyAlignment="1" pivotButton="0" quotePrefix="0" xfId="4">
      <alignment vertical="center"/>
    </xf>
    <xf numFmtId="165" fontId="6" fillId="0" borderId="0" applyAlignment="1" pivotButton="0" quotePrefix="0" xfId="4">
      <alignment vertical="center"/>
    </xf>
    <xf numFmtId="165" fontId="15" fillId="0" borderId="0" applyAlignment="1" pivotButton="0" quotePrefix="0" xfId="0">
      <alignment vertical="center"/>
    </xf>
    <xf numFmtId="165" fontId="7" fillId="0" borderId="0" applyAlignment="1" pivotButton="0" quotePrefix="0" xfId="4">
      <alignment vertical="center"/>
    </xf>
    <xf numFmtId="167" fontId="6" fillId="0" borderId="0" applyAlignment="1" pivotButton="0" quotePrefix="0" xfId="0">
      <alignment horizontal="right" vertical="center"/>
    </xf>
    <xf numFmtId="167" fontId="9" fillId="9" borderId="0" applyAlignment="1" pivotButton="0" quotePrefix="0" xfId="0">
      <alignment horizontal="right" vertical="center"/>
    </xf>
    <xf numFmtId="165" fontId="0" fillId="0" borderId="0" pivotButton="0" quotePrefix="0" xfId="4"/>
    <xf numFmtId="165" fontId="4" fillId="0" borderId="0" pivotButton="0" quotePrefix="0" xfId="4"/>
    <xf numFmtId="164" fontId="0" fillId="0" borderId="0" pivotButton="0" quotePrefix="0" xfId="51"/>
    <xf numFmtId="166" fontId="3" fillId="0" borderId="0" pivotButton="0" quotePrefix="0" xfId="0"/>
    <xf numFmtId="164" fontId="0" fillId="0" borderId="0" pivotButton="0" quotePrefix="0" xfId="1"/>
    <xf numFmtId="166" fontId="0" fillId="0" borderId="0" pivotButton="0" quotePrefix="0" xfId="4"/>
    <xf numFmtId="166" fontId="0" fillId="0" borderId="0" pivotButton="0" quotePrefix="0" xfId="1"/>
    <xf numFmtId="164" fontId="0" fillId="0" borderId="0" pivotButton="0" quotePrefix="0" xfId="0"/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2" xfId="51"/>
    <cellStyle name="Normal 11" xfId="52"/>
    <cellStyle name="Normal 2" xfId="53"/>
    <cellStyle name="Normal 5" xfId="54"/>
    <cellStyle name="Normal 5 2" xfId="55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externalLink" Target="/xl/externalLinks/externalLink2.xml" Id="rId11" /><Relationship Type="http://schemas.openxmlformats.org/officeDocument/2006/relationships/externalLink" Target="/xl/externalLinks/externalLink3.xml" Id="rId12" /><Relationship Type="http://schemas.openxmlformats.org/officeDocument/2006/relationships/externalLink" Target="/xl/externalLinks/externalLink4.xml" Id="rId13" /><Relationship Type="http://schemas.openxmlformats.org/officeDocument/2006/relationships/externalLink" Target="/xl/externalLinks/externalLink5.xml" Id="rId14" /><Relationship Type="http://schemas.openxmlformats.org/officeDocument/2006/relationships/externalLink" Target="/xl/externalLinks/externalLink6.xml" Id="rId15" /><Relationship Type="http://schemas.openxmlformats.org/officeDocument/2006/relationships/externalLink" Target="/xl/externalLinks/externalLink7.xml" Id="rId16" /><Relationship Type="http://schemas.openxmlformats.org/officeDocument/2006/relationships/externalLink" Target="/xl/externalLinks/externalLink8.xml" Id="rId17" /><Relationship Type="http://schemas.openxmlformats.org/officeDocument/2006/relationships/externalLink" Target="/xl/externalLinks/externalLink9.xml" Id="rId18" /><Relationship Type="http://schemas.openxmlformats.org/officeDocument/2006/relationships/externalLink" Target="/xl/externalLinks/externalLink10.xml" Id="rId19" /><Relationship Type="http://schemas.openxmlformats.org/officeDocument/2006/relationships/externalLink" Target="/xl/externalLinks/externalLink11.xml" Id="rId20" /><Relationship Type="http://schemas.openxmlformats.org/officeDocument/2006/relationships/externalLink" Target="/xl/externalLinks/externalLink12.xml" Id="rId21" /><Relationship Type="http://schemas.openxmlformats.org/officeDocument/2006/relationships/externalLink" Target="/xl/externalLinks/externalLink13.xml" Id="rId22" /><Relationship Type="http://schemas.openxmlformats.org/officeDocument/2006/relationships/externalLink" Target="/xl/externalLinks/externalLink14.xml" Id="rId23" /><Relationship Type="http://schemas.openxmlformats.org/officeDocument/2006/relationships/externalLink" Target="/xl/externalLinks/externalLink15.xml" Id="rId24" /><Relationship Type="http://schemas.openxmlformats.org/officeDocument/2006/relationships/externalLink" Target="/xl/externalLinks/externalLink16.xml" Id="rId25" /><Relationship Type="http://schemas.openxmlformats.org/officeDocument/2006/relationships/externalLink" Target="/xl/externalLinks/externalLink17.xml" Id="rId26" /><Relationship Type="http://schemas.openxmlformats.org/officeDocument/2006/relationships/externalLink" Target="/xl/externalLinks/externalLink18.xml" Id="rId27" /><Relationship Type="http://schemas.openxmlformats.org/officeDocument/2006/relationships/externalLink" Target="/xl/externalLinks/externalLink19.xml" Id="rId28" /><Relationship Type="http://schemas.openxmlformats.org/officeDocument/2006/relationships/externalLink" Target="/xl/externalLinks/externalLink20.xml" Id="rId29" /><Relationship Type="http://schemas.openxmlformats.org/officeDocument/2006/relationships/externalLink" Target="/xl/externalLinks/externalLink21.xml" Id="rId30" /><Relationship Type="http://schemas.openxmlformats.org/officeDocument/2006/relationships/externalLink" Target="/xl/externalLinks/externalLink22.xml" Id="rId31" /><Relationship Type="http://schemas.openxmlformats.org/officeDocument/2006/relationships/externalLink" Target="/xl/externalLinks/externalLink23.xml" Id="rId32" /><Relationship Type="http://schemas.openxmlformats.org/officeDocument/2006/relationships/styles" Target="styles.xml" Id="rId33" /><Relationship Type="http://schemas.openxmlformats.org/officeDocument/2006/relationships/theme" Target="theme/theme1.xml" Id="rId34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L9" authorId="0" shapeId="0">
      <text>
        <t>Supervisor Contable:
Reclasificacion de Cuentas</t>
      </text>
    </comment>
    <comment ref="X9" authorId="0" shapeId="0">
      <text>
        <t>Supervisor Contable:
Se deja saldo Diferencia entre cuentas corrientes</t>
      </text>
    </comment>
    <comment ref="L21" authorId="0" shapeId="0">
      <text>
        <t>Supervisor Contable:
Diferencia VP $77916732
Menos Dif. Cta. EERR 
$714</t>
      </text>
    </comment>
    <comment ref="AQ22" authorId="0" shapeId="0">
      <text>
        <t>Supervisor Contable:
Ahora es CN Holding, los informes convertidos no viene con el cambio CFIF-CFII</t>
      </text>
    </comment>
    <comment ref="D23" authorId="0" shapeId="0">
      <text>
        <t>Supervisor Contable:
Chilefilms</t>
      </text>
    </comment>
    <comment ref="F23" authorId="0" shapeId="0">
      <text>
        <t>Supervisor Contable:
IACSA</t>
      </text>
    </comment>
    <comment ref="M23" authorId="0" shapeId="0">
      <text>
        <t>Supervisor Contable:
Chilefilms</t>
      </text>
    </comment>
    <comment ref="C37" authorId="0" shapeId="0">
      <text>
        <t>Supervisor Contable:
Ptmo. Bco</t>
      </text>
    </comment>
    <comment ref="F37" authorId="0" shapeId="0">
      <text>
        <t>Supervisor Contable:
Ptmo. Bco</t>
      </text>
    </comment>
    <comment ref="G37" authorId="0" shapeId="0">
      <text>
        <t>Supervisor Contable:
Ptmo.</t>
      </text>
    </comment>
    <comment ref="O39" authorId="0" shapeId="0">
      <text>
        <t>Supervisor Contable:
Dividendo Conate Ch.Girado y no cobrado</t>
      </text>
    </comment>
    <comment ref="P39" authorId="0" shapeId="0">
      <text>
        <t xml:space="preserve">Supervisor Contable:
Global Gill </t>
      </text>
    </comment>
    <comment ref="L43" authorId="0" shapeId="0">
      <text>
        <t>Supervisor Contable:
Reclasificacion de ctas. + DTC CTA. EERR</t>
      </text>
    </comment>
    <comment ref="C48" authorId="0" shapeId="0">
      <text>
        <t>Supervisor Contable:
Ptmo. Bco</t>
      </text>
    </comment>
    <comment ref="F48" authorId="0" shapeId="0">
      <text>
        <t>Supervisor Contable:
Ptmo. Bco</t>
      </text>
    </comment>
    <comment ref="W48" authorId="0" shapeId="0">
      <text>
        <t>Supervisor Contable:
Otros Pasivos</t>
      </text>
    </comment>
    <comment ref="X48" authorId="0" shapeId="0">
      <text>
        <t>Supervisor Contable:
Otros Pasivos</t>
      </text>
    </comment>
    <comment ref="Z48" authorId="0" shapeId="0">
      <text>
        <t>Supervisor Contable:
Otros Pasivos</t>
      </text>
    </comment>
    <comment ref="D50" authorId="0" shapeId="0">
      <text>
        <t>Supervisor Contable:
Serviart</t>
      </text>
    </comment>
    <comment ref="M50" authorId="0" shapeId="0">
      <text>
        <t>Supervisor Contable:
Serviart</t>
      </text>
    </comment>
    <comment ref="O50" authorId="0" shapeId="0">
      <text>
        <t>Supervisor Contable:
Chilefilms 58.171.686
Servin   20.140.524</t>
      </text>
    </comment>
    <comment ref="Q50" authorId="0" shapeId="0">
      <text>
        <t>Supervisor Contable:
Serviart</t>
      </text>
    </comment>
    <comment ref="R50" authorId="0" shapeId="0">
      <text>
        <t>Supervisor Contable:
Sonus</t>
      </text>
    </comment>
    <comment ref="W64" authorId="0" shapeId="0">
      <text>
        <t>Supervisor Contable:
Sonus en CyC Inter</t>
      </text>
    </comment>
    <comment ref="AA64" authorId="0" shapeId="0">
      <text>
        <t>Supervisor Contable:
Minoritario</t>
      </text>
    </comment>
    <comment ref="AB64" authorId="0" shapeId="0">
      <text>
        <t>Supervisor Contable:
CVN en Curt Alex desde consolidado IAASA a CHF Invers.</t>
      </text>
    </comment>
    <comment ref="N65" authorId="0" shapeId="0">
      <text>
        <t>Supervisor Contable:
Sonus</t>
      </text>
    </comment>
    <comment ref="D75" authorId="0" shapeId="0">
      <text>
        <t>Supervisor Contable:
Conate</t>
      </text>
    </comment>
    <comment ref="F75" authorId="0" shapeId="0">
      <text>
        <t>Supervisor Contable:
Conate</t>
      </text>
    </comment>
    <comment ref="H75" authorId="0" shapeId="0">
      <text>
        <t>Supervisor Contable:
Conate</t>
      </text>
    </comment>
    <comment ref="I75" authorId="0" shapeId="0">
      <text>
        <t>Supervisor Contable:
Conate</t>
      </text>
    </comment>
    <comment ref="N79" authorId="0" shapeId="0">
      <text>
        <t>Supervisor Contable:
Media Pro, andes Films, Hopin Escandinavia</t>
      </text>
    </comment>
    <comment ref="N80" authorId="0" shapeId="0">
      <text>
        <t>Supervisor Contable:
Inversiones que se Ajustan CFIF, CFII y IAASA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T19" authorId="0" shapeId="0">
      <text>
        <t>Supervisor Contable:
Globalgill en Sonus</t>
      </text>
    </comment>
    <comment ref="O25" authorId="0" shapeId="0">
      <text>
        <t>Supervisor Contable:
Diferencia VP + Diferencia $6.772.575.- no encontrada</t>
      </text>
    </comment>
    <comment ref="E37" authorId="0" shapeId="0">
      <text>
        <t>Supervisor Contable:
Minoritario Sonus en Consolidado Global</t>
      </text>
    </comment>
    <comment ref="H37" authorId="0" shapeId="0">
      <text>
        <t>Supervisor Contable:
Conate</t>
      </text>
    </comment>
    <comment ref="P37" authorId="0" shapeId="0">
      <text>
        <t xml:space="preserve">Supervisor Contable:
Conate </t>
      </text>
    </comment>
    <comment ref="Q37" authorId="0" shapeId="0">
      <text>
        <t>Supervisor Contable:
Sonus en Global</t>
      </text>
    </comment>
    <comment ref="S37" authorId="0" shapeId="0">
      <text>
        <t>Supervisor Contable:
Conate</t>
      </text>
    </comment>
    <comment ref="U37" authorId="0" shapeId="0">
      <text>
        <t>Supervisor Contable:
Conate</t>
      </text>
    </comment>
    <comment ref="V37" authorId="0" shapeId="0">
      <text>
        <t>Supervisor Contable:
Conate</t>
      </text>
    </comment>
    <comment ref="D43" authorId="0" shapeId="0">
      <text>
        <t>Supervisor Contable:
Conate II</t>
      </text>
    </comment>
    <comment ref="G43" authorId="0" shapeId="0">
      <text>
        <t>Supervisor Contable:
Conate II</t>
      </text>
    </comment>
    <comment ref="H43" authorId="0" shapeId="0">
      <text>
        <t>Supervisor Contable:
Conate</t>
      </text>
    </comment>
    <comment ref="I43" authorId="0" shapeId="0">
      <text>
        <t>Supervisor Contable:
Conate</t>
      </text>
    </comment>
    <comment ref="K43" authorId="0" shapeId="0">
      <text>
        <t>Supervisor Contable:
Conate</t>
      </text>
    </comment>
    <comment ref="G47" authorId="0" shapeId="0">
      <text>
        <t>Supervisor Contable:
Conate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0.xls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\Users\Usuario\Desktop\Proyecto\recursos\103Cnt%20II%20y%20Filiales\01Conate%20II\Estado%20Financiero%20Conate%20II%20%202022.xls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\Users\Usuario\Desktop\Proyecto\recursos\105CineColor%20Films%20Chile\Estado%20Financiero%20CineColor%20Films%202022.xlsx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\Users\Usuario\Desktop\Proyecto\recursos\110%20Sonus%20y%20Filial\Estado%20Financiero%20Consolidado%20Sonus%202022.xls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\Users\Usuario\Desktop\Proyecto\recursos\107%20Servicios%20Integrales\07Estado%20Financiero%20Servicios%20Integrales%202022.xls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\Users\Usuario\Desktop\Proyecto\recursos\109Serviart\09Estado%20Financiero%20Serviart%202022.xls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\Comun%20Dpto\Area%20Consolidaci&#243;n%20_%20(Ex_Ifrs)\2021\EEFF%20Consolidados\Consolidado%20CHF%20Inversiones\100Estado%20Financiero%20Consolidado%202022%20CHF%20Inversiones.xls" TargetMode="External" Id="rId1" 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\Consolidado%20CHF%20Inversiones\100Estado%20Financiero%20Consolidado%202022%20CHF%20Inversiones.xls" TargetMode="External" Id="rId1" 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2.xls" TargetMode="External" Id="rId1" /></Relationships>
</file>

<file path=xl/externalLinks/_rels/externalLink18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%202022\Consolidado%20CHF%20Inversiones\100Estado%20Financiero%20Consolidado%202022%20CHF%20Inversiones.xls" TargetMode="External" Id="rId1" /></Relationships>
</file>

<file path=xl/externalLinks/_rels/externalLink19.xml.rels><Relationships xmlns="http://schemas.openxmlformats.org/package/2006/relationships"><Relationship Type="http://schemas.openxmlformats.org/officeDocument/2006/relationships/externalLinkPath" Target="Ctas.%20Ctes%20Consolidado%202022%20F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Usuario\Desktop\Proyecto\recursos\105CineColor%20y%20Filial\05Estado%20Financiero%20Consolidado%20CineColor%20Films%202020.xls" TargetMode="External" Id="rId1" /></Relationships>
</file>

<file path=xl/externalLinks/_rels/externalLink20.xml.rels><Relationships xmlns="http://schemas.openxmlformats.org/package/2006/relationships"><Relationship Type="http://schemas.openxmlformats.org/officeDocument/2006/relationships/externalLinkPath" Target="Analisis%20de%20Inversiones%20Consolidado.xlsx" TargetMode="External" Id="rId1" /></Relationships>
</file>

<file path=xl/externalLinks/_rels/externalLink21.xml.rels><Relationships xmlns="http://schemas.openxmlformats.org/package/2006/relationships"><Relationship Type="http://schemas.openxmlformats.org/officeDocument/2006/relationships/externalLinkPath" Target="6220001%20Utilidades%20empresas%20relaciondas%20Chilefilms%202022.xlsx" TargetMode="External" Id="rId1" /></Relationships>
</file>

<file path=xl/externalLinks/_rels/externalLink22.xml.rels><Relationships xmlns="http://schemas.openxmlformats.org/package/2006/relationships"><Relationship Type="http://schemas.openxmlformats.org/officeDocument/2006/relationships/externalLinkPath" Target="5220001%20Perdidas%20empresas%20relaciondas%20Chilefilms%202022.xlsx" TargetMode="External" Id="rId1" /></Relationships>
</file>

<file path=xl/externalLinks/_rels/externalLink23.xml.rels><Relationships xmlns="http://schemas.openxmlformats.org/package/2006/relationships"><Relationship Type="http://schemas.openxmlformats.org/officeDocument/2006/relationships/externalLinkPath" Target="\Users\Usuario\Desktop\Proyecto\recursos\110%20Sonus%20y%20Filial\Sonus\Estado%20Financiero%20Sonus%20Dic-%202022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Users\Usuario\Desktop\Proyecto\recursos\109Serviart\09Estado%20Financiero%20Serviart%202020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0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1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\Comun%20Dpto\Area%20Consolidaci&#243;n%20_%20(Ex_Ifrs)\2021\EEFF%20Consolidados\Consolidado%20CHF%20Inversiones\100Estado%20Financiero%20Consolidado%202021%20CHF%20Inversiones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1.xls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2.xls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\Users\Usuario\Desktop\Proyecto\recursos\102Cce\02Estado%20Financiero%20CCE%20%20%20202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223">
          <cell r="D223">
            <v>0</v>
          </cell>
        </row>
        <row r="225">
          <cell r="D225">
            <v>0</v>
          </cell>
        </row>
        <row r="226">
          <cell r="D226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Balance Clasif."/>
      <sheetName val="Estado Result.Integ"/>
      <sheetName val="Result.Integ,"/>
      <sheetName val="Patrimonio"/>
      <sheetName val="LM PATRIM."/>
      <sheetName val="Flujo"/>
      <sheetName val="Efect.Equiv"/>
      <sheetName val="Otros Act."/>
      <sheetName val="Trans.EERR"/>
      <sheetName val="Ctas.x Pagar"/>
      <sheetName val="Hoja2"/>
      <sheetName val="Inversiones"/>
      <sheetName val="LM Resul. Inv"/>
      <sheetName val="Inptos.Diferidos"/>
      <sheetName val="Imptos"/>
      <sheetName val="Beneficios Pers"/>
      <sheetName val="Segmentos"/>
    </sheetNames>
    <sheetDataSet>
      <sheetData sheetId="0"/>
      <sheetData sheetId="1"/>
      <sheetData sheetId="2">
        <row r="209">
          <cell r="D209">
            <v>1020612</v>
          </cell>
        </row>
        <row r="216">
          <cell r="D216">
            <v>223917831</v>
          </cell>
        </row>
        <row r="218">
          <cell r="D218">
            <v>92684</v>
          </cell>
        </row>
        <row r="223">
          <cell r="D223">
            <v>1617511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Hoja1"/>
      <sheetName val="Datos"/>
      <sheetName val="Cta Cte EERR"/>
    </sheetNames>
    <sheetDataSet>
      <sheetData sheetId="0">
        <row r="6">
          <cell r="C6">
            <v>3246043784</v>
          </cell>
        </row>
        <row r="7">
          <cell r="C7">
            <v>0</v>
          </cell>
        </row>
        <row r="8">
          <cell r="C8">
            <v>466048</v>
          </cell>
        </row>
        <row r="9">
          <cell r="C9">
            <v>2555362919</v>
          </cell>
        </row>
        <row r="10">
          <cell r="C10">
            <v>0</v>
          </cell>
        </row>
        <row r="11">
          <cell r="C11">
            <v>6981384</v>
          </cell>
        </row>
        <row r="12">
          <cell r="C12">
            <v>0</v>
          </cell>
        </row>
        <row r="13">
          <cell r="C13">
            <v>76312982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271744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1166316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66589078</v>
          </cell>
        </row>
        <row r="37">
          <cell r="C37">
            <v>187872287</v>
          </cell>
        </row>
        <row r="38">
          <cell r="C38">
            <v>3284919403</v>
          </cell>
        </row>
        <row r="39">
          <cell r="C39">
            <v>443150607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10827587</v>
          </cell>
        </row>
        <row r="43">
          <cell r="C43">
            <v>0</v>
          </cell>
        </row>
        <row r="45">
          <cell r="C45">
            <v>0</v>
          </cell>
        </row>
        <row r="48">
          <cell r="C48">
            <v>242721216</v>
          </cell>
        </row>
        <row r="49">
          <cell r="C49">
            <v>0</v>
          </cell>
        </row>
        <row r="50">
          <cell r="C50">
            <v>78312210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8">
          <cell r="C58">
            <v>194722012</v>
          </cell>
        </row>
        <row r="59">
          <cell r="C59">
            <v>1623081431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-112412498</v>
          </cell>
        </row>
      </sheetData>
      <sheetData sheetId="1">
        <row r="5">
          <cell r="C5">
            <v>10202391175</v>
          </cell>
        </row>
        <row r="7">
          <cell r="C7">
            <v>8863877124</v>
          </cell>
        </row>
        <row r="11">
          <cell r="C11">
            <v>404451725</v>
          </cell>
        </row>
        <row r="12">
          <cell r="C12">
            <v>6192039</v>
          </cell>
        </row>
        <row r="15">
          <cell r="C15">
            <v>107379955</v>
          </cell>
        </row>
        <row r="17">
          <cell r="C17">
            <v>-17279115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153102815</v>
          </cell>
        </row>
        <row r="25">
          <cell r="C25">
            <v>25579789</v>
          </cell>
        </row>
        <row r="27">
          <cell r="C27">
            <v>-6201765</v>
          </cell>
        </row>
        <row r="31">
          <cell r="C31">
            <v>-165835498</v>
          </cell>
        </row>
        <row r="33">
          <cell r="C33">
            <v>1024616468</v>
          </cell>
        </row>
      </sheetData>
      <sheetData sheetId="2">
        <row r="416">
          <cell r="D416">
            <v>443150607</v>
          </cell>
        </row>
      </sheetData>
      <sheetData sheetId="3"/>
      <sheetData sheetId="4"/>
      <sheetData sheetId="5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6">
          <cell r="Y6">
            <v>3826419796.22</v>
          </cell>
        </row>
        <row r="7">
          <cell r="Y7">
            <v>0</v>
          </cell>
        </row>
        <row r="8">
          <cell r="Y8">
            <v>244845284.66</v>
          </cell>
        </row>
        <row r="9">
          <cell r="Y9">
            <v>3069928738.72</v>
          </cell>
        </row>
        <row r="10">
          <cell r="Y10">
            <v>0</v>
          </cell>
        </row>
        <row r="11">
          <cell r="Y11">
            <v>17627292.56</v>
          </cell>
        </row>
        <row r="12">
          <cell r="Y12">
            <v>0</v>
          </cell>
        </row>
        <row r="13">
          <cell r="Y13">
            <v>954474894.46</v>
          </cell>
        </row>
        <row r="15">
          <cell r="Y15">
            <v>0</v>
          </cell>
        </row>
        <row r="16">
          <cell r="Y16">
            <v>0</v>
          </cell>
        </row>
        <row r="20">
          <cell r="Y20">
            <v>0</v>
          </cell>
        </row>
        <row r="21">
          <cell r="Y21">
            <v>0</v>
          </cell>
        </row>
        <row r="22">
          <cell r="Y22">
            <v>0</v>
          </cell>
        </row>
        <row r="23">
          <cell r="Y23">
            <v>1923515459.0577</v>
          </cell>
          <cell r="Z23">
            <v>12600</v>
          </cell>
        </row>
        <row r="23">
          <cell r="AB23">
            <v>58800</v>
          </cell>
          <cell r="AC23">
            <v>16800</v>
          </cell>
        </row>
        <row r="23">
          <cell r="AH23">
            <v>12164190.3089005</v>
          </cell>
        </row>
        <row r="24">
          <cell r="Y24">
            <v>5256221824.26</v>
          </cell>
          <cell r="Z24">
            <v>5220283407</v>
          </cell>
          <cell r="AA24">
            <v>0</v>
          </cell>
          <cell r="AB24">
            <v>35938417.26</v>
          </cell>
        </row>
        <row r="25">
          <cell r="Y25">
            <v>0</v>
          </cell>
        </row>
        <row r="26">
          <cell r="Y26">
            <v>0</v>
          </cell>
        </row>
        <row r="27">
          <cell r="Y27">
            <v>539360404.42</v>
          </cell>
        </row>
        <row r="28">
          <cell r="Y28">
            <v>0</v>
          </cell>
        </row>
        <row r="29">
          <cell r="Y29">
            <v>786972684.46</v>
          </cell>
        </row>
        <row r="30">
          <cell r="Y30">
            <v>19876930</v>
          </cell>
        </row>
        <row r="37">
          <cell r="Y37">
            <v>881974983.28</v>
          </cell>
        </row>
        <row r="38">
          <cell r="Y38">
            <v>3727612560.78</v>
          </cell>
        </row>
        <row r="39">
          <cell r="Y39">
            <v>305542.02</v>
          </cell>
          <cell r="Z39">
            <v>305542.02</v>
          </cell>
        </row>
        <row r="40">
          <cell r="Y40">
            <v>0</v>
          </cell>
        </row>
        <row r="41">
          <cell r="Y41">
            <v>32963207</v>
          </cell>
        </row>
        <row r="42">
          <cell r="Y42">
            <v>73618259</v>
          </cell>
        </row>
        <row r="43">
          <cell r="Y43">
            <v>0</v>
          </cell>
        </row>
        <row r="45">
          <cell r="Y45">
            <v>0</v>
          </cell>
        </row>
        <row r="48">
          <cell r="Y48">
            <v>0</v>
          </cell>
        </row>
        <row r="49">
          <cell r="Y49">
            <v>0</v>
          </cell>
        </row>
        <row r="50">
          <cell r="Y50">
            <v>0</v>
          </cell>
        </row>
        <row r="51">
          <cell r="Y51">
            <v>0</v>
          </cell>
        </row>
        <row r="52">
          <cell r="Y52">
            <v>0</v>
          </cell>
        </row>
        <row r="53">
          <cell r="Y53">
            <v>0</v>
          </cell>
        </row>
        <row r="54">
          <cell r="Y54">
            <v>0</v>
          </cell>
        </row>
        <row r="58">
          <cell r="Y58">
            <v>9406623059</v>
          </cell>
        </row>
        <row r="59">
          <cell r="Y59">
            <v>1508925219</v>
          </cell>
        </row>
        <row r="60">
          <cell r="Y60">
            <v>0</v>
          </cell>
        </row>
        <row r="61">
          <cell r="Y61">
            <v>0</v>
          </cell>
        </row>
        <row r="62">
          <cell r="Y62">
            <v>0</v>
          </cell>
        </row>
        <row r="63">
          <cell r="Y63">
            <v>988753254</v>
          </cell>
        </row>
        <row r="65">
          <cell r="Y65">
            <v>18467224.74</v>
          </cell>
        </row>
      </sheetData>
      <sheetData sheetId="1">
        <row r="5">
          <cell r="Y5">
            <v>15434677941.34</v>
          </cell>
        </row>
        <row r="7">
          <cell r="Y7">
            <v>12092000160.48</v>
          </cell>
        </row>
        <row r="11">
          <cell r="Y11">
            <v>1258286956.1</v>
          </cell>
        </row>
        <row r="12">
          <cell r="Y12">
            <v>0</v>
          </cell>
        </row>
        <row r="15">
          <cell r="Y15">
            <v>93677362.14</v>
          </cell>
        </row>
        <row r="17">
          <cell r="Y17">
            <v>-25555123.74</v>
          </cell>
        </row>
        <row r="19">
          <cell r="Y19">
            <v>-577378134</v>
          </cell>
        </row>
        <row r="21">
          <cell r="Y21">
            <v>101569629</v>
          </cell>
        </row>
        <row r="23">
          <cell r="Y23">
            <v>-101589682</v>
          </cell>
        </row>
        <row r="25">
          <cell r="Y25">
            <v>-373670706.14</v>
          </cell>
        </row>
        <row r="27">
          <cell r="Y27">
            <v>9510883</v>
          </cell>
        </row>
        <row r="31">
          <cell r="Y31">
            <v>-143328805.42</v>
          </cell>
        </row>
        <row r="35">
          <cell r="Y35">
            <v>1058513792</v>
          </cell>
        </row>
        <row r="37">
          <cell r="Y37">
            <v>9112455.5999999</v>
          </cell>
        </row>
      </sheetData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</sheetNames>
    <sheetDataSet>
      <sheetData sheetId="0">
        <row r="6">
          <cell r="C6">
            <v>5387933</v>
          </cell>
        </row>
        <row r="7">
          <cell r="C7">
            <v>0</v>
          </cell>
        </row>
        <row r="8">
          <cell r="C8">
            <v>10444966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21855290</v>
          </cell>
        </row>
        <row r="15">
          <cell r="C15">
            <v>0</v>
          </cell>
        </row>
        <row r="16">
          <cell r="C16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300360854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68798365</v>
          </cell>
        </row>
        <row r="37">
          <cell r="C37">
            <v>0</v>
          </cell>
        </row>
        <row r="38">
          <cell r="C38">
            <v>54248821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4965044</v>
          </cell>
        </row>
        <row r="42">
          <cell r="C42">
            <v>254808755</v>
          </cell>
        </row>
        <row r="43">
          <cell r="C43">
            <v>0</v>
          </cell>
        </row>
        <row r="45">
          <cell r="C45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100000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8">
          <cell r="C58">
            <v>1313272</v>
          </cell>
        </row>
        <row r="59">
          <cell r="C59">
            <v>91438527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-27011</v>
          </cell>
        </row>
        <row r="65">
          <cell r="C65">
            <v>0</v>
          </cell>
        </row>
      </sheetData>
      <sheetData sheetId="1">
        <row r="5">
          <cell r="C5">
            <v>2091465649</v>
          </cell>
        </row>
        <row r="7">
          <cell r="C7">
            <v>2046407600</v>
          </cell>
        </row>
        <row r="11">
          <cell r="C11">
            <v>-68045794</v>
          </cell>
        </row>
        <row r="15">
          <cell r="C15">
            <v>0</v>
          </cell>
        </row>
        <row r="17">
          <cell r="C17">
            <v>0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3</v>
          </cell>
        </row>
        <row r="25">
          <cell r="C25">
            <v>0</v>
          </cell>
        </row>
        <row r="27">
          <cell r="C27">
            <v>7473415</v>
          </cell>
        </row>
        <row r="31">
          <cell r="C31">
            <v>12823917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Hoja1"/>
    </sheetNames>
    <sheetDataSet>
      <sheetData sheetId="0">
        <row r="6">
          <cell r="C6">
            <v>1093191</v>
          </cell>
        </row>
        <row r="8">
          <cell r="C8">
            <v>0</v>
          </cell>
        </row>
        <row r="9">
          <cell r="C9">
            <v>191674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17123867</v>
          </cell>
        </row>
        <row r="15">
          <cell r="C15">
            <v>0</v>
          </cell>
        </row>
        <row r="16">
          <cell r="C16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175296882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3960531</v>
          </cell>
        </row>
        <row r="37">
          <cell r="C37">
            <v>0</v>
          </cell>
        </row>
        <row r="38">
          <cell r="C38">
            <v>35884384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5">
          <cell r="C45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30646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8">
          <cell r="C58">
            <v>1087339</v>
          </cell>
        </row>
        <row r="59">
          <cell r="C59">
            <v>160686140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-22364</v>
          </cell>
        </row>
        <row r="65">
          <cell r="C65">
            <v>0</v>
          </cell>
        </row>
      </sheetData>
      <sheetData sheetId="1">
        <row r="5">
          <cell r="C5">
            <v>350308178</v>
          </cell>
        </row>
        <row r="7">
          <cell r="C7">
            <v>342756080</v>
          </cell>
        </row>
        <row r="11">
          <cell r="C11">
            <v>-1447932</v>
          </cell>
        </row>
        <row r="15">
          <cell r="C15">
            <v>0</v>
          </cell>
        </row>
        <row r="17">
          <cell r="C17">
            <v>0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-54492</v>
          </cell>
        </row>
        <row r="25">
          <cell r="C25">
            <v>0</v>
          </cell>
        </row>
        <row r="27">
          <cell r="C27">
            <v>943999</v>
          </cell>
        </row>
        <row r="31">
          <cell r="C31">
            <v>3682218</v>
          </cell>
        </row>
      </sheetData>
      <sheetData sheetId="2"/>
      <sheetData sheetId="3"/>
      <sheetData sheetId="4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15">
          <cell r="AC15">
            <v>0</v>
          </cell>
        </row>
        <row r="16">
          <cell r="AC16">
            <v>0</v>
          </cell>
        </row>
        <row r="65">
          <cell r="AD65">
            <v>-240659.273400002</v>
          </cell>
        </row>
        <row r="65">
          <cell r="AF65">
            <v>4145340.79279959</v>
          </cell>
        </row>
      </sheetData>
      <sheetData sheetId="5">
        <row r="37">
          <cell r="AD37">
            <v>1540967.37140019</v>
          </cell>
        </row>
      </sheetData>
      <sheetData sheetId="6"/>
      <sheetData sheetId="7"/>
      <sheetData sheetId="8"/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>
        <row r="10">
          <cell r="C10">
            <v>-1.16415321826935e-10</v>
          </cell>
        </row>
      </sheetData>
      <sheetData sheetId="1"/>
      <sheetData sheetId="2"/>
      <sheetData sheetId="3"/>
      <sheetData sheetId="4">
        <row r="6">
          <cell r="AC6">
            <v>19529113800</v>
          </cell>
        </row>
        <row r="7">
          <cell r="AC7">
            <v>0</v>
          </cell>
        </row>
        <row r="8">
          <cell r="AC8">
            <v>918103580</v>
          </cell>
        </row>
        <row r="9">
          <cell r="AC9">
            <v>8020150772</v>
          </cell>
        </row>
        <row r="11">
          <cell r="AC11">
            <v>922381337</v>
          </cell>
        </row>
        <row r="12">
          <cell r="AC12">
            <v>0</v>
          </cell>
        </row>
        <row r="13">
          <cell r="AC13">
            <v>632874679</v>
          </cell>
        </row>
        <row r="20">
          <cell r="AC20">
            <v>11222624019</v>
          </cell>
        </row>
        <row r="21">
          <cell r="AC21">
            <v>16641984</v>
          </cell>
        </row>
        <row r="22">
          <cell r="AC22">
            <v>0</v>
          </cell>
        </row>
        <row r="23">
          <cell r="AC23">
            <v>6997365974</v>
          </cell>
        </row>
        <row r="24">
          <cell r="AC24">
            <v>5275727314</v>
          </cell>
        </row>
        <row r="25">
          <cell r="AC25">
            <v>6059</v>
          </cell>
        </row>
        <row r="26">
          <cell r="AC26">
            <v>403110</v>
          </cell>
        </row>
        <row r="27">
          <cell r="AC27">
            <v>9234185858</v>
          </cell>
        </row>
        <row r="28">
          <cell r="AC28">
            <v>0</v>
          </cell>
        </row>
        <row r="29">
          <cell r="AC29">
            <v>98063358</v>
          </cell>
        </row>
        <row r="30">
          <cell r="AC30">
            <v>1973899479</v>
          </cell>
        </row>
        <row r="37">
          <cell r="AC37">
            <v>558046576</v>
          </cell>
        </row>
        <row r="38">
          <cell r="AC38">
            <v>5414028694</v>
          </cell>
        </row>
        <row r="39">
          <cell r="AC39">
            <v>0</v>
          </cell>
        </row>
        <row r="40">
          <cell r="AC40">
            <v>463737719</v>
          </cell>
        </row>
        <row r="41">
          <cell r="AC41">
            <v>1112722638</v>
          </cell>
        </row>
        <row r="42">
          <cell r="AC42">
            <v>932917018</v>
          </cell>
        </row>
        <row r="43">
          <cell r="AC43">
            <v>625311782</v>
          </cell>
        </row>
        <row r="45">
          <cell r="AC45">
            <v>0</v>
          </cell>
        </row>
        <row r="48">
          <cell r="AC48">
            <v>4652450566</v>
          </cell>
        </row>
        <row r="49">
          <cell r="AC49">
            <v>227887275</v>
          </cell>
        </row>
        <row r="50">
          <cell r="AC50">
            <v>6806005656</v>
          </cell>
        </row>
        <row r="51">
          <cell r="AC51">
            <v>0</v>
          </cell>
        </row>
        <row r="52">
          <cell r="AC52">
            <v>1446182627</v>
          </cell>
        </row>
        <row r="53">
          <cell r="AC53">
            <v>0</v>
          </cell>
        </row>
        <row r="54">
          <cell r="AC54">
            <v>93967634</v>
          </cell>
        </row>
        <row r="58">
          <cell r="AC58">
            <v>32296318921</v>
          </cell>
        </row>
        <row r="59">
          <cell r="AC59">
            <v>7719195458</v>
          </cell>
        </row>
        <row r="60">
          <cell r="AC60">
            <v>0</v>
          </cell>
        </row>
        <row r="61">
          <cell r="AC61">
            <v>0</v>
          </cell>
        </row>
        <row r="62">
          <cell r="AC62">
            <v>0</v>
          </cell>
        </row>
        <row r="63">
          <cell r="AC63">
            <v>2488253058</v>
          </cell>
        </row>
        <row r="65">
          <cell r="AC65">
            <v>4515701</v>
          </cell>
        </row>
      </sheetData>
      <sheetData sheetId="5">
        <row r="5">
          <cell r="AC5">
            <v>50714285158</v>
          </cell>
        </row>
        <row r="7">
          <cell r="AC7">
            <v>41429705942</v>
          </cell>
        </row>
        <row r="11">
          <cell r="AC11">
            <v>3730151964</v>
          </cell>
        </row>
        <row r="12">
          <cell r="AC12">
            <v>469371307</v>
          </cell>
        </row>
        <row r="15">
          <cell r="AC15">
            <v>617063613</v>
          </cell>
        </row>
        <row r="17">
          <cell r="AC17">
            <v>-234082768</v>
          </cell>
        </row>
        <row r="19">
          <cell r="AC19">
            <v>-193717202</v>
          </cell>
          <cell r="AD19">
            <v>-209313606.788176</v>
          </cell>
          <cell r="AE19">
            <v>-2803105.14318152</v>
          </cell>
          <cell r="AF19">
            <v>18401221.8328737</v>
          </cell>
        </row>
        <row r="21">
          <cell r="AC21">
            <v>2766310728</v>
          </cell>
        </row>
        <row r="23">
          <cell r="AC23">
            <v>-1556799018</v>
          </cell>
        </row>
        <row r="25">
          <cell r="AC25">
            <v>-937542378.48</v>
          </cell>
        </row>
        <row r="27">
          <cell r="AC27">
            <v>-4634988441.5228</v>
          </cell>
        </row>
        <row r="31">
          <cell r="AC31">
            <v>-1470118469</v>
          </cell>
        </row>
        <row r="35">
          <cell r="AC35">
            <v>-562617047</v>
          </cell>
        </row>
        <row r="37">
          <cell r="AC37">
            <v>3799056</v>
          </cell>
          <cell r="AD37">
            <v>1540967.37140019</v>
          </cell>
        </row>
      </sheetData>
      <sheetData sheetId="6"/>
      <sheetData sheetId="7"/>
      <sheetData sheetId="8"/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6">
          <cell r="Y6">
            <v>1890802177</v>
          </cell>
        </row>
        <row r="7">
          <cell r="Y7">
            <v>0</v>
          </cell>
        </row>
        <row r="8">
          <cell r="Y8">
            <v>28288613</v>
          </cell>
        </row>
        <row r="9">
          <cell r="Y9">
            <v>496838638</v>
          </cell>
        </row>
        <row r="10">
          <cell r="Y10">
            <v>0</v>
          </cell>
        </row>
        <row r="11">
          <cell r="Y11">
            <v>0</v>
          </cell>
        </row>
        <row r="12">
          <cell r="Y12">
            <v>0</v>
          </cell>
        </row>
        <row r="13">
          <cell r="Y13">
            <v>4633528</v>
          </cell>
        </row>
        <row r="15">
          <cell r="Y15">
            <v>0</v>
          </cell>
        </row>
        <row r="16">
          <cell r="Y16">
            <v>0</v>
          </cell>
        </row>
        <row r="20">
          <cell r="Y20">
            <v>2072568436.67</v>
          </cell>
        </row>
        <row r="21">
          <cell r="Y21">
            <v>745758745</v>
          </cell>
        </row>
        <row r="22">
          <cell r="Y22">
            <v>0</v>
          </cell>
          <cell r="Z22" t="str">
            <v>Labocine</v>
          </cell>
        </row>
        <row r="23">
          <cell r="Y23">
            <v>8586449380</v>
          </cell>
          <cell r="Z23">
            <v>1187288361.56</v>
          </cell>
        </row>
        <row r="23">
          <cell r="AE23">
            <v>135991696</v>
          </cell>
        </row>
        <row r="24">
          <cell r="Y24">
            <v>287360463</v>
          </cell>
        </row>
        <row r="25">
          <cell r="Y25">
            <v>1080743206</v>
          </cell>
        </row>
        <row r="26">
          <cell r="Y26">
            <v>0</v>
          </cell>
        </row>
        <row r="27">
          <cell r="Y27">
            <v>74429346</v>
          </cell>
        </row>
        <row r="28">
          <cell r="Y28">
            <v>0</v>
          </cell>
        </row>
        <row r="29">
          <cell r="Y29">
            <v>0</v>
          </cell>
        </row>
        <row r="30">
          <cell r="Y30">
            <v>73811555</v>
          </cell>
        </row>
        <row r="37">
          <cell r="Y37">
            <v>0</v>
          </cell>
        </row>
        <row r="38">
          <cell r="Y38">
            <v>8484843</v>
          </cell>
        </row>
        <row r="39">
          <cell r="Y39">
            <v>0</v>
          </cell>
        </row>
        <row r="40">
          <cell r="Y40">
            <v>0</v>
          </cell>
        </row>
        <row r="41">
          <cell r="Y41">
            <v>11826273</v>
          </cell>
        </row>
        <row r="42">
          <cell r="Y42">
            <v>0</v>
          </cell>
        </row>
        <row r="43">
          <cell r="Y43">
            <v>534903942.67</v>
          </cell>
        </row>
        <row r="45">
          <cell r="Y45">
            <v>0</v>
          </cell>
        </row>
        <row r="48">
          <cell r="Y48">
            <v>1944016932</v>
          </cell>
        </row>
        <row r="49">
          <cell r="Y49">
            <v>680407921</v>
          </cell>
        </row>
        <row r="50">
          <cell r="Y50">
            <v>931</v>
          </cell>
        </row>
        <row r="51">
          <cell r="Y51">
            <v>128379000</v>
          </cell>
        </row>
        <row r="52">
          <cell r="Y52">
            <v>0</v>
          </cell>
        </row>
        <row r="53">
          <cell r="Y53">
            <v>0</v>
          </cell>
        </row>
        <row r="54">
          <cell r="Y54">
            <v>0</v>
          </cell>
        </row>
        <row r="58">
          <cell r="Y58">
            <v>1352480884</v>
          </cell>
        </row>
        <row r="59">
          <cell r="Y59">
            <v>4653484162</v>
          </cell>
        </row>
        <row r="60">
          <cell r="Y60">
            <v>0</v>
          </cell>
        </row>
        <row r="61">
          <cell r="Y61">
            <v>0</v>
          </cell>
        </row>
        <row r="62">
          <cell r="Y62">
            <v>0</v>
          </cell>
        </row>
        <row r="63">
          <cell r="Y63">
            <v>1217740780</v>
          </cell>
        </row>
        <row r="65">
          <cell r="Y65">
            <v>4809958419</v>
          </cell>
        </row>
        <row r="65">
          <cell r="AB65">
            <v>-385791733</v>
          </cell>
        </row>
        <row r="65">
          <cell r="AG65">
            <v>-24533255</v>
          </cell>
          <cell r="AH65">
            <v>5220283407</v>
          </cell>
        </row>
      </sheetData>
      <sheetData sheetId="1">
        <row r="5">
          <cell r="C5">
            <v>612690401</v>
          </cell>
        </row>
        <row r="5">
          <cell r="Y5">
            <v>612690564</v>
          </cell>
        </row>
        <row r="7">
          <cell r="Y7">
            <v>1589567208</v>
          </cell>
        </row>
        <row r="11">
          <cell r="Y11">
            <v>43482362</v>
          </cell>
        </row>
        <row r="12">
          <cell r="Y12">
            <v>644867403</v>
          </cell>
        </row>
        <row r="15">
          <cell r="Y15">
            <v>145127299</v>
          </cell>
        </row>
        <row r="17">
          <cell r="Y17">
            <v>-514454578</v>
          </cell>
        </row>
        <row r="19">
          <cell r="Y19">
            <v>144654596</v>
          </cell>
        </row>
        <row r="20">
          <cell r="Z20">
            <v>134532142</v>
          </cell>
        </row>
        <row r="20">
          <cell r="AD20">
            <v>-2690</v>
          </cell>
          <cell r="AE20">
            <v>106759</v>
          </cell>
        </row>
        <row r="20">
          <cell r="AG20">
            <v>109473</v>
          </cell>
        </row>
        <row r="20">
          <cell r="AI20">
            <v>144654596</v>
          </cell>
        </row>
        <row r="21">
          <cell r="Y21">
            <v>850716119</v>
          </cell>
        </row>
        <row r="23">
          <cell r="Y23">
            <v>247456793</v>
          </cell>
        </row>
        <row r="25">
          <cell r="Y25">
            <v>7538071</v>
          </cell>
        </row>
        <row r="27">
          <cell r="Y27">
            <v>8761</v>
          </cell>
        </row>
        <row r="31">
          <cell r="Y31">
            <v>-60750912</v>
          </cell>
        </row>
        <row r="35">
          <cell r="Y35">
            <v>-265824234</v>
          </cell>
        </row>
        <row r="37">
          <cell r="Y37">
            <v>-579106026</v>
          </cell>
        </row>
        <row r="37">
          <cell r="AG37">
            <v>-1727895</v>
          </cell>
          <cell r="AH37">
            <v>-577378133</v>
          </cell>
        </row>
      </sheetData>
    </sheetDataSet>
  </externalBook>
</externalLink>
</file>

<file path=xl/externalLinks/externalLink18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3">
          <cell r="AE23">
            <v>5719297707.2714</v>
          </cell>
        </row>
        <row r="23">
          <cell r="AL23">
            <v>135069420.2334</v>
          </cell>
        </row>
        <row r="23">
          <cell r="AN23">
            <v>666599398.9</v>
          </cell>
        </row>
        <row r="23">
          <cell r="AP23">
            <v>7873090.3744</v>
          </cell>
        </row>
        <row r="23">
          <cell r="AR23">
            <v>15339244.9946</v>
          </cell>
        </row>
        <row r="24">
          <cell r="AE24">
            <v>1711720</v>
          </cell>
        </row>
        <row r="24">
          <cell r="AH24">
            <v>884473411.071</v>
          </cell>
          <cell r="AI24">
            <v>24160.9278</v>
          </cell>
          <cell r="AJ24">
            <v>0</v>
          </cell>
          <cell r="AK24">
            <v>4330472691.3422</v>
          </cell>
          <cell r="AL24">
            <v>59045330.5353291</v>
          </cell>
        </row>
        <row r="25">
          <cell r="AI25" t="str">
            <v>Cont Alt Arg</v>
          </cell>
        </row>
        <row r="25">
          <cell r="AK25" t="str">
            <v>Cine y Color</v>
          </cell>
        </row>
        <row r="50">
          <cell r="AE50">
            <v>212510662.7778</v>
          </cell>
          <cell r="AF50">
            <v>195193337.034</v>
          </cell>
          <cell r="AG50">
            <v>1681533809.2414</v>
          </cell>
          <cell r="AH50">
            <v>110712774.3686</v>
          </cell>
          <cell r="AI50">
            <v>199138509.29</v>
          </cell>
          <cell r="AJ50">
            <v>51195371.3156</v>
          </cell>
          <cell r="AK50">
            <v>10535959.7758793</v>
          </cell>
        </row>
        <row r="50">
          <cell r="AN50">
            <v>500210800.44</v>
          </cell>
        </row>
        <row r="50">
          <cell r="AP50">
            <v>782844015.82</v>
          </cell>
          <cell r="AQ50">
            <v>235361.11</v>
          </cell>
        </row>
        <row r="51">
          <cell r="AJ51" t="str">
            <v>CFII</v>
          </cell>
        </row>
        <row r="65">
          <cell r="AI65">
            <v>1388.69216109927</v>
          </cell>
          <cell r="AJ65">
            <v>190403.174203762</v>
          </cell>
        </row>
        <row r="65">
          <cell r="AN65">
            <v>2980.10586240337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19.xml><?xml version="1.0" encoding="utf-8"?>
<externalLink xmlns:r="http://schemas.openxmlformats.org/officeDocument/2006/relationships" xmlns="http://schemas.openxmlformats.org/spreadsheetml/2006/main">
  <externalBook r:id="rId1">
    <sheetNames>
      <sheetName val="cta cte "/>
      <sheetName val="chile films"/>
      <sheetName val="CCE"/>
      <sheetName val="Conate II"/>
      <sheetName val="Global Gyll"/>
      <sheetName val="Serv Integrales"/>
      <sheetName val="Serviart"/>
      <sheetName val="Cta Cte  (Acumuladas Consol)"/>
      <sheetName val="cta cte  (Ajustes)"/>
      <sheetName val="TD Ajuste"/>
      <sheetName val="cta cte  (Final) (Quedan)"/>
      <sheetName val="Base Datos Ajuste"/>
      <sheetName val="cta cte  (Ajustes) (Final)"/>
      <sheetName val="Detalle Cta Cte  Reclasi(Final)"/>
      <sheetName val="TD Ajuste (Final)"/>
      <sheetName val="Base Datos Ajuste (Fin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4">
          <cell r="BJ54">
            <v>14979258.28</v>
          </cell>
        </row>
      </sheetData>
      <sheetData sheetId="8"/>
      <sheetData sheetId="9"/>
      <sheetData sheetId="10">
        <row r="43">
          <cell r="BR43">
            <v>-41065967.3788519</v>
          </cell>
        </row>
        <row r="46">
          <cell r="AM46">
            <v>10309464468.82</v>
          </cell>
        </row>
        <row r="47">
          <cell r="AO47">
            <v>28461876.332292</v>
          </cell>
        </row>
        <row r="49">
          <cell r="N49">
            <v>31883085.9029341</v>
          </cell>
        </row>
        <row r="49">
          <cell r="R49">
            <v>-1250</v>
          </cell>
        </row>
        <row r="49">
          <cell r="AQ49">
            <v>20086794.5592</v>
          </cell>
        </row>
        <row r="49">
          <cell r="BI49">
            <v>3191866.94</v>
          </cell>
        </row>
        <row r="54">
          <cell r="J54">
            <v>4068236.2833624</v>
          </cell>
        </row>
        <row r="54">
          <cell r="AR54">
            <v>8664598.261</v>
          </cell>
        </row>
        <row r="54">
          <cell r="AT54">
            <v>29928183.203</v>
          </cell>
        </row>
        <row r="56">
          <cell r="S56">
            <v>1082598772.20753</v>
          </cell>
        </row>
      </sheetData>
      <sheetData sheetId="11"/>
      <sheetData sheetId="12">
        <row r="43">
          <cell r="B43">
            <v>1243024924</v>
          </cell>
          <cell r="C43">
            <v>5858576352</v>
          </cell>
          <cell r="D43">
            <v>212649967</v>
          </cell>
          <cell r="E43">
            <v>91754</v>
          </cell>
          <cell r="F43">
            <v>1064166784</v>
          </cell>
        </row>
        <row r="43">
          <cell r="H43">
            <v>3636742564.36</v>
          </cell>
        </row>
        <row r="43">
          <cell r="T43">
            <v>2562259974.24</v>
          </cell>
        </row>
        <row r="43">
          <cell r="AA43">
            <v>0</v>
          </cell>
          <cell r="AB43">
            <v>78312210</v>
          </cell>
          <cell r="AC43">
            <v>1904737665</v>
          </cell>
          <cell r="AD43">
            <v>0</v>
          </cell>
        </row>
        <row r="43">
          <cell r="AI43">
            <v>300360854</v>
          </cell>
          <cell r="AJ43">
            <v>100000</v>
          </cell>
          <cell r="AK43">
            <v>175296882</v>
          </cell>
          <cell r="AL43">
            <v>30646</v>
          </cell>
          <cell r="AM43">
            <v>161078937</v>
          </cell>
          <cell r="AN43">
            <v>1904707015.54</v>
          </cell>
        </row>
        <row r="43">
          <cell r="AX43">
            <v>21702298.8064682</v>
          </cell>
        </row>
        <row r="43">
          <cell r="BB43">
            <v>1127652036.76</v>
          </cell>
        </row>
        <row r="43">
          <cell r="BG43">
            <v>291604990.3536</v>
          </cell>
          <cell r="BH43">
            <v>0</v>
          </cell>
        </row>
        <row r="55">
          <cell r="J55">
            <v>957277320.256167</v>
          </cell>
          <cell r="K55">
            <v>289450023.06407</v>
          </cell>
        </row>
        <row r="55">
          <cell r="O55">
            <v>474183626.007336</v>
          </cell>
        </row>
        <row r="55">
          <cell r="R55">
            <v>1079341043.85841</v>
          </cell>
          <cell r="S55">
            <v>97784510.5602085</v>
          </cell>
        </row>
        <row r="55">
          <cell r="AO55">
            <v>323395649.663645</v>
          </cell>
        </row>
        <row r="55">
          <cell r="AQ55">
            <v>538023362.8108</v>
          </cell>
          <cell r="AR55">
            <v>4598878526.2542</v>
          </cell>
        </row>
      </sheetData>
      <sheetData sheetId="13">
        <row r="57">
          <cell r="BN57">
            <v>476382870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3">
          <cell r="Z23">
            <v>1174489</v>
          </cell>
          <cell r="AA23">
            <v>225733</v>
          </cell>
        </row>
        <row r="23">
          <cell r="AC23">
            <v>0</v>
          </cell>
          <cell r="AD23">
            <v>769275417</v>
          </cell>
          <cell r="AE23">
            <v>151497551</v>
          </cell>
        </row>
        <row r="23">
          <cell r="AG23">
            <v>0</v>
          </cell>
        </row>
        <row r="50">
          <cell r="AA50">
            <v>0</v>
          </cell>
        </row>
        <row r="65">
          <cell r="Y65">
            <v>0</v>
          </cell>
        </row>
      </sheetData>
      <sheetData sheetId="1">
        <row r="37">
          <cell r="Y37">
            <v>0</v>
          </cell>
        </row>
      </sheetData>
    </sheetDataSet>
  </externalBook>
</externalLink>
</file>

<file path=xl/externalLinks/externalLink20.xml><?xml version="1.0" encoding="utf-8"?>
<externalLink xmlns:r="http://schemas.openxmlformats.org/officeDocument/2006/relationships" xmlns="http://schemas.openxmlformats.org/spreadsheetml/2006/main">
  <externalBook r:id="rId1">
    <sheetNames>
      <sheetName val="Inversione  (Acumuladas Consol)"/>
      <sheetName val="Invers. Ajuste Consol."/>
      <sheetName val="Invers. que quedan"/>
    </sheetNames>
    <sheetDataSet>
      <sheetData sheetId="0">
        <row r="39">
          <cell r="D39">
            <v>287360463</v>
          </cell>
        </row>
      </sheetData>
      <sheetData sheetId="1">
        <row r="40">
          <cell r="B40">
            <v>62399215992</v>
          </cell>
        </row>
      </sheetData>
      <sheetData sheetId="2"/>
    </sheetDataSet>
  </externalBook>
</externalLink>
</file>

<file path=xl/externalLinks/externalLink21.xml><?xml version="1.0" encoding="utf-8"?>
<externalLink xmlns:r="http://schemas.openxmlformats.org/officeDocument/2006/relationships" xmlns="http://schemas.openxmlformats.org/spreadsheetml/2006/main">
  <externalBook r:id="rId1">
    <sheetNames>
      <sheetName val="6220001 Utilidades empresas rel"/>
    </sheetNames>
    <sheetDataSet>
      <sheetData sheetId="0">
        <row r="12">
          <cell r="N12">
            <v>10569132</v>
          </cell>
        </row>
        <row r="13">
          <cell r="N13">
            <v>23950208</v>
          </cell>
        </row>
        <row r="14">
          <cell r="N14">
            <v>890084326</v>
          </cell>
        </row>
        <row r="15">
          <cell r="N15">
            <v>952630657</v>
          </cell>
        </row>
        <row r="16">
          <cell r="N16">
            <v>338180773</v>
          </cell>
        </row>
        <row r="17">
          <cell r="N17">
            <v>631879</v>
          </cell>
        </row>
      </sheetData>
    </sheetDataSet>
  </externalBook>
</externalLink>
</file>

<file path=xl/externalLinks/externalLink22.xml><?xml version="1.0" encoding="utf-8"?>
<externalLink xmlns:r="http://schemas.openxmlformats.org/officeDocument/2006/relationships" xmlns="http://schemas.openxmlformats.org/spreadsheetml/2006/main">
  <externalBook r:id="rId1">
    <sheetNames>
      <sheetName val="5220001 Perdidas empresas relac"/>
    </sheetNames>
    <sheetDataSet>
      <sheetData sheetId="0">
        <row r="12">
          <cell r="M12">
            <v>2687720</v>
          </cell>
        </row>
        <row r="13">
          <cell r="M13">
            <v>144322410</v>
          </cell>
        </row>
        <row r="14">
          <cell r="M14">
            <v>562617287</v>
          </cell>
        </row>
        <row r="15">
          <cell r="M15">
            <v>155312</v>
          </cell>
        </row>
      </sheetData>
    </sheetDataSet>
  </externalBook>
</externalLink>
</file>

<file path=xl/externalLinks/externalLink2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Bce Matriz"/>
      <sheetName val="Bce. 8 Columnas"/>
      <sheetName val="Clasificado"/>
      <sheetName val="Est.Resul"/>
      <sheetName val="5119001"/>
      <sheetName val="Estado Resul. Integral"/>
      <sheetName val="AJUSTE CONVERSION"/>
      <sheetName val="Patrimonio"/>
      <sheetName val="cta.cte chf"/>
      <sheetName val="flujo"/>
      <sheetName val="1102002DP"/>
      <sheetName val="Hoja11"/>
      <sheetName val="BANCOS"/>
      <sheetName val="Flujo Efectivo 12 Periodos"/>
      <sheetName val="Efectivo"/>
      <sheetName val="EERR"/>
      <sheetName val="Deudores"/>
      <sheetName val="Ctas. x Pagar"/>
      <sheetName val="Inversiones"/>
      <sheetName val="Segmento (Ingresos)"/>
      <sheetName val="Impuestos Ctes"/>
      <sheetName val="Detalle Deprec."/>
      <sheetName val="Diferidos"/>
      <sheetName val="Hoja1"/>
      <sheetName val="Hoja2"/>
    </sheetNames>
    <sheetDataSet>
      <sheetData sheetId="0"/>
      <sheetData sheetId="1"/>
      <sheetData sheetId="2">
        <row r="511">
          <cell r="D511">
            <v>2178572532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Hoja2"/>
      <sheetName val="Hoja1"/>
    </sheetNames>
    <sheetDataSet>
      <sheetData sheetId="0">
        <row r="7">
          <cell r="C7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/>
      <sheetData sheetId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193">
          <cell r="D193">
            <v>0</v>
          </cell>
        </row>
        <row r="196">
          <cell r="D196">
            <v>0</v>
          </cell>
        </row>
        <row r="197">
          <cell r="D197">
            <v>571504090</v>
          </cell>
        </row>
        <row r="198">
          <cell r="D198">
            <v>42393866</v>
          </cell>
        </row>
        <row r="206">
          <cell r="D206">
            <v>0</v>
          </cell>
        </row>
        <row r="207">
          <cell r="D207">
            <v>384047601</v>
          </cell>
        </row>
        <row r="210">
          <cell r="D210">
            <v>0</v>
          </cell>
        </row>
        <row r="213">
          <cell r="D213">
            <v>0</v>
          </cell>
        </row>
        <row r="217">
          <cell r="D217">
            <v>0</v>
          </cell>
        </row>
        <row r="219">
          <cell r="D219">
            <v>0</v>
          </cell>
        </row>
        <row r="223">
          <cell r="D223">
            <v>0</v>
          </cell>
        </row>
        <row r="226">
          <cell r="D226">
            <v>0</v>
          </cell>
        </row>
        <row r="228">
          <cell r="D228">
            <v>0</v>
          </cell>
        </row>
        <row r="230">
          <cell r="D230">
            <v>0</v>
          </cell>
        </row>
        <row r="231">
          <cell r="D231">
            <v>534478442</v>
          </cell>
        </row>
        <row r="232">
          <cell r="D232">
            <v>84469000</v>
          </cell>
        </row>
        <row r="237">
          <cell r="D237">
            <v>7287523909</v>
          </cell>
        </row>
        <row r="240">
          <cell r="D240">
            <v>15519225296</v>
          </cell>
        </row>
        <row r="246">
          <cell r="D246">
            <v>0</v>
          </cell>
        </row>
        <row r="249">
          <cell r="D249">
            <v>0</v>
          </cell>
        </row>
        <row r="448">
          <cell r="D448">
            <v>0</v>
          </cell>
        </row>
        <row r="449">
          <cell r="D449">
            <v>209542325</v>
          </cell>
        </row>
        <row r="450">
          <cell r="D450">
            <v>685110976</v>
          </cell>
        </row>
        <row r="451">
          <cell r="D451">
            <v>2931949217</v>
          </cell>
        </row>
        <row r="452">
          <cell r="D452">
            <v>287800057</v>
          </cell>
        </row>
        <row r="454">
          <cell r="D454">
            <v>0</v>
          </cell>
        </row>
        <row r="462">
          <cell r="D462">
            <v>0</v>
          </cell>
        </row>
        <row r="463">
          <cell r="D463">
            <v>221135799</v>
          </cell>
        </row>
        <row r="465">
          <cell r="D465">
            <v>0</v>
          </cell>
        </row>
        <row r="466">
          <cell r="D466">
            <v>130580170</v>
          </cell>
        </row>
        <row r="467">
          <cell r="D467">
            <v>36524396</v>
          </cell>
        </row>
        <row r="469">
          <cell r="D469">
            <v>0</v>
          </cell>
        </row>
        <row r="471">
          <cell r="D471">
            <v>0</v>
          </cell>
        </row>
        <row r="473">
          <cell r="D473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2">
          <cell r="AE22" t="str">
            <v>CHF Internacional</v>
          </cell>
        </row>
        <row r="22">
          <cell r="AG22" t="str">
            <v>CCLicencias</v>
          </cell>
        </row>
        <row r="22">
          <cell r="AL22" t="str">
            <v>Inv.Andinas</v>
          </cell>
          <cell r="AM22" t="str">
            <v>Cine y Color Intern. Mex.</v>
          </cell>
        </row>
        <row r="25">
          <cell r="AE25" t="str">
            <v>CCFILMS VENEZ.</v>
          </cell>
        </row>
        <row r="25">
          <cell r="AH25" t="str">
            <v>Patagonic</v>
          </cell>
        </row>
        <row r="25">
          <cell r="AJ25" t="str">
            <v>Adolfo Dominguez</v>
          </cell>
        </row>
        <row r="47">
          <cell r="AD47" t="str">
            <v>Curt y Alex</v>
          </cell>
        </row>
        <row r="47">
          <cell r="AI47" t="str">
            <v>Ken Cast</v>
          </cell>
        </row>
        <row r="52">
          <cell r="AE52" t="str">
            <v>JPD</v>
          </cell>
          <cell r="AF52" t="str">
            <v>CVN</v>
          </cell>
          <cell r="AG52" t="str">
            <v>Inv. CSur</v>
          </cell>
          <cell r="AH52" t="str">
            <v>Global Invesment</v>
          </cell>
          <cell r="AI52" t="str">
            <v>Hijos Varela</v>
          </cell>
        </row>
        <row r="64">
          <cell r="AE64" t="str">
            <v>CVN</v>
          </cell>
        </row>
        <row r="64">
          <cell r="AG64" t="str">
            <v>Audiovisual</v>
          </cell>
        </row>
      </sheetData>
      <sheetData sheetId="5">
        <row r="18">
          <cell r="AD18" t="str">
            <v>Patagonik</v>
          </cell>
          <cell r="AE18" t="str">
            <v>Adolfo Dom</v>
          </cell>
          <cell r="AF18" t="str">
            <v>Cine y Color</v>
          </cell>
        </row>
        <row r="36">
          <cell r="AD36" t="str">
            <v>Audiovisual</v>
          </cell>
        </row>
      </sheetData>
      <sheetData sheetId="6"/>
      <sheetData sheetId="7"/>
      <sheetData sheetId="8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/>
      <sheetData sheetId="1">
        <row r="37">
          <cell r="AD37">
            <v>0</v>
          </cell>
        </row>
      </sheetData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>
        <row r="10">
          <cell r="C10">
            <v>3991436469</v>
          </cell>
        </row>
        <row r="11">
          <cell r="C11">
            <v>0</v>
          </cell>
        </row>
        <row r="12">
          <cell r="C12">
            <v>28670407</v>
          </cell>
        </row>
        <row r="13">
          <cell r="C13">
            <v>544775395</v>
          </cell>
        </row>
        <row r="14">
          <cell r="C14">
            <v>0</v>
          </cell>
        </row>
        <row r="15">
          <cell r="C15">
            <v>53135152</v>
          </cell>
        </row>
        <row r="16">
          <cell r="C16">
            <v>0</v>
          </cell>
        </row>
        <row r="17">
          <cell r="C17">
            <v>668517589</v>
          </cell>
        </row>
        <row r="19">
          <cell r="C19">
            <v>0</v>
          </cell>
        </row>
        <row r="20">
          <cell r="C20">
            <v>0</v>
          </cell>
        </row>
        <row r="24">
          <cell r="C24">
            <v>0</v>
          </cell>
        </row>
        <row r="25">
          <cell r="C25">
            <v>7244332690</v>
          </cell>
        </row>
        <row r="26">
          <cell r="C26">
            <v>0</v>
          </cell>
        </row>
        <row r="27">
          <cell r="C27">
            <v>3706892400</v>
          </cell>
        </row>
        <row r="28">
          <cell r="C28">
            <v>66927963658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7219481303</v>
          </cell>
        </row>
        <row r="32">
          <cell r="C32">
            <v>0</v>
          </cell>
        </row>
        <row r="33">
          <cell r="C33">
            <v>1221545875</v>
          </cell>
        </row>
        <row r="34">
          <cell r="C34">
            <v>0</v>
          </cell>
        </row>
        <row r="41">
          <cell r="C41">
            <v>409483261</v>
          </cell>
        </row>
        <row r="42">
          <cell r="C42">
            <v>556915101</v>
          </cell>
        </row>
        <row r="44">
          <cell r="C44">
            <v>0</v>
          </cell>
        </row>
        <row r="45">
          <cell r="C45">
            <v>74649635</v>
          </cell>
        </row>
        <row r="46">
          <cell r="C46">
            <v>0</v>
          </cell>
        </row>
        <row r="47">
          <cell r="C47">
            <v>0</v>
          </cell>
        </row>
        <row r="49">
          <cell r="C49">
            <v>0</v>
          </cell>
        </row>
        <row r="52">
          <cell r="C52">
            <v>783863096</v>
          </cell>
        </row>
        <row r="53">
          <cell r="C53">
            <v>0</v>
          </cell>
        </row>
        <row r="54">
          <cell r="C54">
            <v>6473472320</v>
          </cell>
        </row>
        <row r="55">
          <cell r="C55">
            <v>0</v>
          </cell>
        </row>
        <row r="56">
          <cell r="C56">
            <v>949215459</v>
          </cell>
        </row>
        <row r="57">
          <cell r="C57">
            <v>0</v>
          </cell>
        </row>
        <row r="58">
          <cell r="C58">
            <v>180959611</v>
          </cell>
        </row>
        <row r="62">
          <cell r="C62">
            <v>28743629969</v>
          </cell>
        </row>
        <row r="63">
          <cell r="C63">
            <v>51023010062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2411552424</v>
          </cell>
        </row>
        <row r="69">
          <cell r="C69">
            <v>0</v>
          </cell>
        </row>
      </sheetData>
      <sheetData sheetId="1"/>
      <sheetData sheetId="2">
        <row r="9">
          <cell r="C9">
            <v>14518166741</v>
          </cell>
        </row>
        <row r="11">
          <cell r="C11">
            <v>9707051910</v>
          </cell>
        </row>
        <row r="15">
          <cell r="C15">
            <v>-2506049434</v>
          </cell>
        </row>
        <row r="19">
          <cell r="C19">
            <v>-387177979</v>
          </cell>
        </row>
        <row r="23">
          <cell r="C23">
            <v>126161591</v>
          </cell>
        </row>
        <row r="25">
          <cell r="C25">
            <v>-153154743</v>
          </cell>
        </row>
        <row r="27">
          <cell r="C27">
            <v>1506264246</v>
          </cell>
        </row>
        <row r="29">
          <cell r="C29">
            <v>468188</v>
          </cell>
        </row>
        <row r="31">
          <cell r="C31">
            <v>35384024</v>
          </cell>
        </row>
        <row r="33">
          <cell r="C33">
            <v>213893658</v>
          </cell>
        </row>
        <row r="35">
          <cell r="C35">
            <v>-64345586</v>
          </cell>
        </row>
        <row r="39">
          <cell r="C39">
            <v>20061520</v>
          </cell>
        </row>
      </sheetData>
      <sheetData sheetId="3">
        <row r="197">
          <cell r="D197">
            <v>484869385</v>
          </cell>
        </row>
        <row r="198">
          <cell r="D198">
            <v>48098842</v>
          </cell>
        </row>
        <row r="199">
          <cell r="D199">
            <v>4235471</v>
          </cell>
        </row>
        <row r="208">
          <cell r="D208">
            <v>840859689</v>
          </cell>
        </row>
        <row r="211">
          <cell r="D211">
            <v>53649577</v>
          </cell>
        </row>
        <row r="220">
          <cell r="D220">
            <v>399616490</v>
          </cell>
        </row>
        <row r="228">
          <cell r="D228">
            <v>3158536</v>
          </cell>
        </row>
        <row r="230">
          <cell r="D230">
            <v>18171971</v>
          </cell>
        </row>
        <row r="235">
          <cell r="D235">
            <v>18000</v>
          </cell>
        </row>
        <row r="238">
          <cell r="D238">
            <v>223289180</v>
          </cell>
        </row>
        <row r="239">
          <cell r="D239">
            <v>7223705826</v>
          </cell>
        </row>
        <row r="242">
          <cell r="D242">
            <v>10713514723</v>
          </cell>
        </row>
        <row r="243">
          <cell r="D243">
            <v>117871993</v>
          </cell>
        </row>
        <row r="245">
          <cell r="D245">
            <v>1481473115</v>
          </cell>
        </row>
        <row r="246">
          <cell r="D246">
            <v>42503767438</v>
          </cell>
        </row>
        <row r="247">
          <cell r="D247">
            <v>92632060</v>
          </cell>
        </row>
        <row r="249">
          <cell r="D249">
            <v>146562510</v>
          </cell>
        </row>
        <row r="253">
          <cell r="D253">
            <v>160133604</v>
          </cell>
        </row>
        <row r="256">
          <cell r="D256">
            <v>4264835433</v>
          </cell>
        </row>
        <row r="257">
          <cell r="D257">
            <v>-522271</v>
          </cell>
        </row>
        <row r="458">
          <cell r="D458">
            <v>581664636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</sheetNames>
    <sheetDataSet>
      <sheetData sheetId="0">
        <row r="6">
          <cell r="C6">
            <v>3117802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2340104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5">
          <cell r="C15">
            <v>0</v>
          </cell>
        </row>
        <row r="16">
          <cell r="C16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212649967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7393024</v>
          </cell>
        </row>
        <row r="37">
          <cell r="C37">
            <v>0</v>
          </cell>
        </row>
        <row r="38">
          <cell r="C38">
            <v>1099353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5">
          <cell r="C45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91754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8">
          <cell r="C58">
            <v>89385225</v>
          </cell>
        </row>
        <row r="59">
          <cell r="C59">
            <v>98349992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36574573</v>
          </cell>
        </row>
        <row r="65">
          <cell r="C65">
            <v>0</v>
          </cell>
        </row>
      </sheetData>
      <sheetData sheetId="1">
        <row r="5">
          <cell r="C5">
            <v>895107642</v>
          </cell>
        </row>
        <row r="7">
          <cell r="C7">
            <v>879039950</v>
          </cell>
        </row>
        <row r="11">
          <cell r="C11">
            <v>-329604</v>
          </cell>
        </row>
        <row r="15">
          <cell r="C15">
            <v>0</v>
          </cell>
        </row>
        <row r="17">
          <cell r="C17">
            <v>0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4175429</v>
          </cell>
        </row>
        <row r="25">
          <cell r="C25">
            <v>0</v>
          </cell>
        </row>
        <row r="27">
          <cell r="C27">
            <v>20770</v>
          </cell>
        </row>
        <row r="31">
          <cell r="C31">
            <v>4125394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1"/>
  <sheetViews>
    <sheetView zoomScaleSheetLayoutView="60" workbookViewId="0">
      <pane xSplit="2" ySplit="3" topLeftCell="C19" activePane="bottomRight" state="frozen"/>
      <selection activeCell="A1" sqref="A1"/>
      <selection pane="topRight" activeCell="A1" sqref="A1"/>
      <selection pane="bottomLeft" activeCell="A1" sqref="A1"/>
      <selection pane="bottomRight" activeCell="L51" sqref="L51"/>
    </sheetView>
  </sheetViews>
  <sheetFormatPr baseColWidth="8" defaultColWidth="11.4571428571429" defaultRowHeight="11.25"/>
  <cols>
    <col width="48.5428571428571" customWidth="1" style="86" min="1" max="1"/>
    <col width="1.45714285714286" customWidth="1" style="86" min="2" max="2"/>
    <col width="16.5428571428571" customWidth="1" style="42" min="3" max="3"/>
    <col width="2.18095238095238" customWidth="1" style="42" min="4" max="4"/>
    <col width="16.5428571428571" customWidth="1" style="42" min="5" max="5"/>
    <col width="11.4571428571429" customWidth="1" style="42" min="6" max="16384"/>
  </cols>
  <sheetData>
    <row r="1">
      <c r="A1" s="307" t="inlineStr">
        <is>
          <t>CHILE FILMS SPA Y  AFILIADAS</t>
        </is>
      </c>
      <c r="B1" s="44" t="n"/>
      <c r="C1" s="308" t="inlineStr">
        <is>
          <t>TOTAL</t>
        </is>
      </c>
      <c r="E1" s="308" t="inlineStr">
        <is>
          <t>TOTAL</t>
        </is>
      </c>
    </row>
    <row r="2">
      <c r="A2" s="307" t="inlineStr">
        <is>
          <t>Estado Financiero Consolidado</t>
        </is>
      </c>
      <c r="B2" s="46" t="n"/>
      <c r="C2" s="309" t="n">
        <v>2022</v>
      </c>
      <c r="E2" s="309" t="n">
        <v>2021</v>
      </c>
    </row>
    <row r="3">
      <c r="A3" s="310" t="inlineStr">
        <is>
          <t>Estado de Situación Financiera</t>
        </is>
      </c>
      <c r="B3" s="311" t="n"/>
      <c r="C3" s="312" t="inlineStr">
        <is>
          <t>M$</t>
        </is>
      </c>
      <c r="E3" s="312" t="inlineStr">
        <is>
          <t>M$</t>
        </is>
      </c>
    </row>
    <row r="4">
      <c r="A4" s="313" t="inlineStr">
        <is>
          <t xml:space="preserve">Activos </t>
        </is>
      </c>
      <c r="B4" s="314" t="n"/>
      <c r="C4" s="315" t="n"/>
      <c r="E4" s="315" t="n"/>
    </row>
    <row r="5">
      <c r="A5" s="316" t="inlineStr">
        <is>
          <t>Activos corrientes</t>
        </is>
      </c>
      <c r="B5" s="317" t="n"/>
      <c r="C5" s="315" t="n"/>
      <c r="E5" s="315" t="n"/>
    </row>
    <row r="6">
      <c r="A6" s="318" t="inlineStr">
        <is>
          <t>Efectivo y Equivalentes al Efectivo</t>
        </is>
      </c>
      <c r="B6" s="68" t="n"/>
      <c r="C6" s="56">
        <f>+ROUND(Estado!V6/1000,0)</f>
        <v/>
      </c>
      <c r="E6" s="56" t="n">
        <v>29488803</v>
      </c>
    </row>
    <row r="7">
      <c r="A7" s="318" t="inlineStr">
        <is>
          <t>Otros activos financieros corrientes</t>
        </is>
      </c>
      <c r="B7" s="68" t="n"/>
      <c r="C7" s="56">
        <f>+ROUND(Estado!V7/1000,0)</f>
        <v/>
      </c>
      <c r="E7" s="56" t="n">
        <v>0</v>
      </c>
    </row>
    <row r="8">
      <c r="A8" s="318" t="inlineStr">
        <is>
          <t>Otros Activos No Financieros, Corriente</t>
        </is>
      </c>
      <c r="B8" s="68" t="n"/>
      <c r="C8" s="56">
        <f>+ROUND(Estado!V8/1000,0)</f>
        <v/>
      </c>
      <c r="E8" s="56" t="n">
        <v>1400465</v>
      </c>
    </row>
    <row r="9">
      <c r="A9" s="318" t="inlineStr">
        <is>
          <t>Deudores comerciales y otras cuentas por cobrar corrientes</t>
        </is>
      </c>
      <c r="B9" s="68" t="n"/>
      <c r="C9" s="56">
        <f>+ROUND(Estado!V9/1000,0)</f>
        <v/>
      </c>
      <c r="E9" s="56" t="n">
        <v>10108889</v>
      </c>
    </row>
    <row r="10">
      <c r="A10" s="318" t="inlineStr">
        <is>
          <t>Cuentas por Cobrar a Entidades Relacionadas, Corriente</t>
        </is>
      </c>
      <c r="B10" s="68" t="n"/>
      <c r="C10" s="56">
        <f>+ROUND(Estado!V10/1000,0)</f>
        <v/>
      </c>
      <c r="E10" s="56" t="n">
        <v>0</v>
      </c>
    </row>
    <row r="11">
      <c r="A11" s="318" t="inlineStr">
        <is>
          <t>Inventarios</t>
        </is>
      </c>
      <c r="B11" s="68" t="n"/>
      <c r="C11" s="56">
        <f>+ROUND(Estado!V11/1000,0)</f>
        <v/>
      </c>
      <c r="E11" s="56" t="n">
        <v>1150322</v>
      </c>
    </row>
    <row r="12">
      <c r="A12" s="318" t="inlineStr">
        <is>
          <t>Activos biológicos corrientes</t>
        </is>
      </c>
      <c r="B12" s="68" t="n"/>
      <c r="C12" s="56">
        <f>+ROUND(Estado!V12/1000,0)</f>
        <v/>
      </c>
      <c r="E12" s="56" t="n">
        <v>0</v>
      </c>
    </row>
    <row r="13">
      <c r="A13" s="318" t="inlineStr">
        <is>
          <t>Activos por impuestos corrientes</t>
        </is>
      </c>
      <c r="B13" s="68" t="n"/>
      <c r="C13" s="56">
        <f>+ROUND(Estado!V13/1000,0)</f>
        <v/>
      </c>
      <c r="E13" s="56" t="n">
        <v>1353039</v>
      </c>
    </row>
    <row r="14" ht="33.75" customHeight="1" s="19">
      <c r="A14" s="319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320" t="n"/>
      <c r="C14" s="321">
        <f>SUM(C6:C13)</f>
        <v/>
      </c>
      <c r="E14" s="321" t="n">
        <v>43501518</v>
      </c>
    </row>
    <row r="15" ht="22.5" customHeight="1" s="19">
      <c r="A15" s="340" t="inlineStr">
        <is>
          <t xml:space="preserve">Activos no corrientes o grupos de activos para su disposición clasificados como mantenidos para la venta </t>
        </is>
      </c>
      <c r="B15" s="323" t="n"/>
      <c r="C15" s="56">
        <f>+ROUND(Estado!V15/1000,0)</f>
        <v/>
      </c>
      <c r="E15" s="56" t="n">
        <v>0</v>
      </c>
    </row>
    <row r="16" ht="22.5" customHeight="1" s="19">
      <c r="A16" s="340" t="inlineStr">
        <is>
          <t>Activos no corrientes o grupos de activos para su disposición clasificados como mantenidos para distribuir a los propietarios</t>
        </is>
      </c>
      <c r="B16" s="323" t="n"/>
      <c r="C16" s="56">
        <f>+ROUND(Estado!V16/1000,0)</f>
        <v/>
      </c>
      <c r="E16" s="56" t="n">
        <v>0</v>
      </c>
    </row>
    <row r="17" ht="33.75" customHeight="1" s="19">
      <c r="A17" s="319" t="inlineStr">
        <is>
          <t>Activos no corrientes o grupos de activos para su disposición clasificados como mantenidos para la venta o como mantenidos para distribuir a los propietarios</t>
        </is>
      </c>
      <c r="B17" s="320" t="n"/>
      <c r="C17" s="321">
        <f>+C15+C16</f>
        <v/>
      </c>
      <c r="E17" s="321" t="n">
        <v>0</v>
      </c>
    </row>
    <row r="18">
      <c r="A18" s="324" t="inlineStr">
        <is>
          <t>Activos corrientes totales</t>
        </is>
      </c>
      <c r="B18" s="325" t="n"/>
      <c r="C18" s="326">
        <f>+C14+C17</f>
        <v/>
      </c>
      <c r="E18" s="326" t="n">
        <v>43501518</v>
      </c>
    </row>
    <row r="19">
      <c r="A19" s="316" t="inlineStr">
        <is>
          <t>Activos no corrientes</t>
        </is>
      </c>
      <c r="B19" s="317" t="n"/>
      <c r="C19" s="315" t="n"/>
      <c r="E19" s="315" t="n"/>
    </row>
    <row r="20">
      <c r="A20" s="327" t="inlineStr">
        <is>
          <t>Otros activos financieros no corrientes</t>
        </is>
      </c>
      <c r="B20" s="320" t="n"/>
      <c r="C20" s="56">
        <f>+ROUND(Estado!V20/1000,0)</f>
        <v/>
      </c>
      <c r="E20" s="56" t="n">
        <v>18602861</v>
      </c>
    </row>
    <row r="21">
      <c r="A21" s="327" t="inlineStr">
        <is>
          <t>Otros activos no financieros no corrientes</t>
        </is>
      </c>
      <c r="B21" s="320" t="n"/>
      <c r="C21" s="56">
        <f>+ROUND(Estado!V21/1000,0)</f>
        <v/>
      </c>
      <c r="E21" s="56" t="n">
        <v>1514553</v>
      </c>
    </row>
    <row r="22">
      <c r="A22" s="327" t="inlineStr">
        <is>
          <t>Derechos por cobrar no corrientes</t>
        </is>
      </c>
      <c r="B22" s="320" t="n"/>
      <c r="C22" s="56">
        <f>+ROUND(Estado!V22/1000,0)</f>
        <v/>
      </c>
      <c r="E22" s="56" t="n">
        <v>471786</v>
      </c>
    </row>
    <row r="23">
      <c r="A23" s="327" t="inlineStr">
        <is>
          <t>Cuentas por Cobrar a Entidades Relacionadas, No Corriente</t>
        </is>
      </c>
      <c r="B23" s="320" t="n"/>
      <c r="C23" s="56">
        <f>+ROUND(Estado!V23/1000,0)</f>
        <v/>
      </c>
      <c r="E23" s="56" t="n">
        <v>9503096</v>
      </c>
    </row>
    <row r="24">
      <c r="A24" s="327" t="inlineStr">
        <is>
          <t>Inversiones contabilizadas utilizando el método de la participación</t>
        </is>
      </c>
      <c r="B24" s="320" t="n"/>
      <c r="C24" s="56">
        <f>+ROUND(Estado!V24/1000,0)</f>
        <v/>
      </c>
      <c r="E24" s="56" t="n">
        <v>9574975</v>
      </c>
    </row>
    <row r="25">
      <c r="A25" s="327" t="inlineStr">
        <is>
          <t>Activos intangibles distintos de la plusvalía</t>
        </is>
      </c>
      <c r="B25" s="320" t="n"/>
      <c r="C25" s="56">
        <f>+ROUND(Estado!V25/1000,0)</f>
        <v/>
      </c>
      <c r="E25" s="56" t="n">
        <v>1493304</v>
      </c>
    </row>
    <row r="26">
      <c r="A26" s="327" t="inlineStr">
        <is>
          <t>Plusvalía</t>
        </is>
      </c>
      <c r="B26" s="320" t="n"/>
      <c r="C26" s="56">
        <f>+ROUND(Estado!V26/1000,0)</f>
        <v/>
      </c>
      <c r="E26" s="56" t="n">
        <v>374</v>
      </c>
    </row>
    <row r="27">
      <c r="A27" s="327" t="inlineStr">
        <is>
          <t>Propiedades, Planta y Equipo</t>
        </is>
      </c>
      <c r="B27" s="320" t="n"/>
      <c r="C27" s="56">
        <f>+ROUND(Estado!V27/1000,0)</f>
        <v/>
      </c>
      <c r="E27" s="56" t="n">
        <v>20757731</v>
      </c>
    </row>
    <row r="28">
      <c r="A28" s="327" t="inlineStr">
        <is>
          <t>Activos biológicos, no corrientes</t>
        </is>
      </c>
      <c r="B28" s="320" t="n"/>
      <c r="C28" s="56">
        <f>+ROUND(Estado!V28/1000,0)</f>
        <v/>
      </c>
      <c r="E28" s="56" t="n">
        <v>0</v>
      </c>
    </row>
    <row r="29">
      <c r="A29" s="327" t="inlineStr">
        <is>
          <t>Propiedad de inversión</t>
        </is>
      </c>
      <c r="B29" s="320" t="n"/>
      <c r="C29" s="56">
        <f>+ROUND(Estado!V29/1000,0)</f>
        <v/>
      </c>
      <c r="E29" s="56" t="n">
        <v>1339006</v>
      </c>
    </row>
    <row r="30">
      <c r="A30" s="327" t="inlineStr">
        <is>
          <t>Activos por impuestos diferidos</t>
        </is>
      </c>
      <c r="B30" s="320" t="n"/>
      <c r="C30" s="56">
        <f>+ROUND(Estado!V30/1000,0)</f>
        <v/>
      </c>
      <c r="E30" s="56" t="n">
        <v>3493551</v>
      </c>
    </row>
    <row r="31">
      <c r="A31" s="319" t="inlineStr">
        <is>
          <t>Total de activos no corrientes</t>
        </is>
      </c>
      <c r="B31" s="320" t="n"/>
      <c r="C31" s="321">
        <f>SUM(C20:C30)</f>
        <v/>
      </c>
      <c r="E31" s="321" t="n">
        <v>66751237</v>
      </c>
    </row>
    <row r="32">
      <c r="A32" s="328" t="inlineStr">
        <is>
          <t>Total de activos</t>
        </is>
      </c>
      <c r="B32" s="317" t="n"/>
      <c r="C32" s="326">
        <f>+C18+C31</f>
        <v/>
      </c>
      <c r="E32" s="326" t="n">
        <v>110252755</v>
      </c>
    </row>
    <row r="33">
      <c r="A33" s="329" t="n"/>
      <c r="B33" s="330" t="n"/>
      <c r="C33" s="315" t="n"/>
      <c r="E33" s="315" t="n"/>
    </row>
    <row r="34">
      <c r="A34" s="331" t="inlineStr">
        <is>
          <t>Patrimonio y pasivos</t>
        </is>
      </c>
      <c r="B34" s="332" t="n"/>
      <c r="C34" s="315" t="n"/>
      <c r="E34" s="315" t="n"/>
    </row>
    <row r="35">
      <c r="A35" s="316" t="inlineStr">
        <is>
          <t>Pasivos</t>
        </is>
      </c>
      <c r="B35" s="317" t="n"/>
      <c r="C35" s="315" t="n"/>
      <c r="E35" s="315" t="n"/>
    </row>
    <row r="36">
      <c r="A36" s="333" t="inlineStr">
        <is>
          <t>Pasivos corrientes</t>
        </is>
      </c>
      <c r="B36" s="325" t="n"/>
      <c r="C36" s="315" t="n"/>
      <c r="E36" s="315" t="n"/>
    </row>
    <row r="37">
      <c r="A37" s="318" t="inlineStr">
        <is>
          <t>Otros pasivos financieros corrientes</t>
        </is>
      </c>
      <c r="B37" s="68" t="n"/>
      <c r="C37" s="56">
        <f>+ROUND(Estado!V37/1000,0)</f>
        <v/>
      </c>
      <c r="E37" s="56" t="n">
        <v>1746845</v>
      </c>
    </row>
    <row r="38">
      <c r="A38" s="318" t="inlineStr">
        <is>
          <t>Cuentas por pagar comerciales y otras cuentas por pagar</t>
        </is>
      </c>
      <c r="B38" s="68" t="n"/>
      <c r="C38" s="56">
        <f>+ROUND(Estado!V38/1000,0)</f>
        <v/>
      </c>
      <c r="E38" s="56" t="n">
        <v>9519667</v>
      </c>
    </row>
    <row r="39">
      <c r="A39" s="318" t="inlineStr">
        <is>
          <t>Cuentas por Pagar a Entidades Relacionadas, Corriente</t>
        </is>
      </c>
      <c r="B39" s="68" t="n"/>
      <c r="C39" s="56" t="n"/>
      <c r="E39" s="56" t="n"/>
    </row>
    <row r="40">
      <c r="A40" s="318" t="inlineStr">
        <is>
          <t>Otras provisiones a corto plazo</t>
        </is>
      </c>
      <c r="B40" s="68" t="n"/>
      <c r="C40" s="56">
        <f>+ROUND(Estado!V40/1000,0)</f>
        <v/>
      </c>
      <c r="E40" s="56" t="n">
        <v>410301</v>
      </c>
    </row>
    <row r="41">
      <c r="A41" s="318" t="inlineStr">
        <is>
          <t>Pasivos por Impuestos corrientes</t>
        </is>
      </c>
      <c r="B41" s="68" t="n"/>
      <c r="C41" s="56">
        <f>+ROUND(Estado!V41/1000,0)</f>
        <v/>
      </c>
      <c r="E41" s="56" t="n">
        <v>1968084</v>
      </c>
    </row>
    <row r="42">
      <c r="A42" s="318" t="inlineStr">
        <is>
          <t>Provisiones corrientes por beneficios a los empleados</t>
        </is>
      </c>
      <c r="B42" s="68" t="n"/>
      <c r="C42" s="56">
        <f>+ROUND(Estado!V42/1000,0)+1</f>
        <v/>
      </c>
      <c r="E42" s="56" t="n">
        <v>1249892</v>
      </c>
    </row>
    <row r="43">
      <c r="A43" s="318" t="inlineStr">
        <is>
          <t>Otros pasivos no financieros corrientes</t>
        </is>
      </c>
      <c r="B43" s="68" t="n"/>
      <c r="C43" s="56">
        <f>+ROUND(Estado!V43/1000,0)</f>
        <v/>
      </c>
      <c r="E43" s="56" t="n">
        <v>3240163</v>
      </c>
    </row>
    <row r="44" ht="33.75" customHeight="1" s="19">
      <c r="A44" s="334" t="inlineStr">
        <is>
          <t>Total de pasivos corrientes distintos de los pasivos incluidos en grupos de activos para su disposición clasificados como mantenidos para la venta</t>
        </is>
      </c>
      <c r="B44" s="335" t="n"/>
      <c r="C44" s="336">
        <f>SUM(C37:C43)</f>
        <v/>
      </c>
      <c r="E44" s="336" t="n">
        <v>18134952</v>
      </c>
    </row>
    <row r="45" ht="22.5" customHeight="1" s="19">
      <c r="A45" s="340" t="inlineStr">
        <is>
          <t>Pasivos incluidos en grupos de activos para su disposición clasificados como mantenidos para la venta</t>
        </is>
      </c>
      <c r="B45" s="323" t="n"/>
      <c r="C45" s="56">
        <f>+ROUND(Estado!V45/1000,0)</f>
        <v/>
      </c>
      <c r="E45" s="56" t="n">
        <v>0</v>
      </c>
    </row>
    <row r="46">
      <c r="A46" s="71" t="inlineStr">
        <is>
          <t>Pasivos corrientes totales</t>
        </is>
      </c>
      <c r="B46" s="72" t="n"/>
      <c r="C46" s="336">
        <f>+C44+C45</f>
        <v/>
      </c>
      <c r="E46" s="336" t="n">
        <v>18134952</v>
      </c>
    </row>
    <row r="47">
      <c r="A47" s="333" t="inlineStr">
        <is>
          <t>Pasivos no corrientes</t>
        </is>
      </c>
      <c r="B47" s="325" t="n"/>
      <c r="C47" s="315" t="n"/>
      <c r="E47" s="315" t="n"/>
    </row>
    <row r="48">
      <c r="A48" s="318" t="inlineStr">
        <is>
          <t>Otros pasivos financieros no corrientes</t>
        </is>
      </c>
      <c r="B48" s="68" t="n"/>
      <c r="C48" s="56">
        <f>+ROUND(Estado!V48/1000,0)</f>
        <v/>
      </c>
      <c r="E48" s="56" t="n">
        <v>2537675</v>
      </c>
    </row>
    <row r="49">
      <c r="A49" s="318" t="inlineStr">
        <is>
          <t>Pasivos no corrientes</t>
        </is>
      </c>
      <c r="B49" s="68" t="n"/>
      <c r="C49" s="56">
        <f>+ROUND(Estado!V49/1000,0)</f>
        <v/>
      </c>
      <c r="E49" s="56" t="n">
        <v>0</v>
      </c>
    </row>
    <row r="50">
      <c r="A50" s="318" t="inlineStr">
        <is>
          <t>Cuentas por Pagar a Entidades Relacionadas, no corriente</t>
        </is>
      </c>
      <c r="B50" s="68" t="n"/>
      <c r="C50" s="56">
        <f>+ROUND((Estado!V50+Estado!V39)/1000,0)</f>
        <v/>
      </c>
      <c r="E50" s="56" t="n">
        <v>10818034</v>
      </c>
    </row>
    <row r="51">
      <c r="A51" s="318" t="inlineStr">
        <is>
          <t>Otras provisiones a largo plazo</t>
        </is>
      </c>
      <c r="B51" s="68" t="n"/>
      <c r="C51" s="56">
        <f>+ROUND(Estado!V51/1000,0)</f>
        <v/>
      </c>
      <c r="E51" s="56" t="n">
        <v>126704</v>
      </c>
    </row>
    <row r="52">
      <c r="A52" s="318" t="inlineStr">
        <is>
          <t>Pasivo por impuestos diferidos</t>
        </is>
      </c>
      <c r="B52" s="68" t="n"/>
      <c r="C52" s="56">
        <f>+ROUND(Estado!V52/1000,0)</f>
        <v/>
      </c>
      <c r="E52" s="56" t="n">
        <v>1985504</v>
      </c>
    </row>
    <row r="53">
      <c r="A53" s="318" t="inlineStr">
        <is>
          <t>Provisiones no corrientes por beneficios a los empleados</t>
        </is>
      </c>
      <c r="B53" s="68" t="n"/>
      <c r="C53" s="56">
        <f>+ROUND(Estado!V53/1000,0)</f>
        <v/>
      </c>
      <c r="E53" s="56" t="n">
        <v>0</v>
      </c>
    </row>
    <row r="54">
      <c r="A54" s="318" t="inlineStr">
        <is>
          <t>Otros pasivos no financieros no corrientes</t>
        </is>
      </c>
      <c r="B54" s="68" t="n"/>
      <c r="C54" s="56">
        <f>+ROUND(Estado!V54/1000,0)</f>
        <v/>
      </c>
      <c r="E54" s="56" t="n">
        <v>1424361</v>
      </c>
    </row>
    <row r="55">
      <c r="A55" s="71" t="inlineStr">
        <is>
          <t>Total de pasivos no corrientes</t>
        </is>
      </c>
      <c r="B55" s="72" t="n"/>
      <c r="C55" s="336">
        <f>SUM(C48:C54)</f>
        <v/>
      </c>
      <c r="E55" s="336" t="n">
        <v>16892278</v>
      </c>
    </row>
    <row r="56">
      <c r="A56" s="337" t="inlineStr">
        <is>
          <t>Total pasivos</t>
        </is>
      </c>
      <c r="B56" s="338" t="n"/>
      <c r="C56" s="339">
        <f>+C46+C55</f>
        <v/>
      </c>
      <c r="E56" s="339" t="n">
        <v>35027230</v>
      </c>
    </row>
    <row r="57">
      <c r="A57" s="316" t="inlineStr">
        <is>
          <t>Patrimonio</t>
        </is>
      </c>
      <c r="B57" s="317" t="n"/>
      <c r="C57" s="315" t="n"/>
      <c r="E57" s="315" t="n"/>
    </row>
    <row r="58">
      <c r="A58" s="340" t="inlineStr">
        <is>
          <t>Capital emitido</t>
        </is>
      </c>
      <c r="B58" s="320" t="n"/>
      <c r="C58" s="56">
        <f>+ROUND(Estado!V58/1000,0)</f>
        <v/>
      </c>
      <c r="E58" s="56" t="n">
        <v>28380294</v>
      </c>
    </row>
    <row r="59">
      <c r="A59" s="340" t="inlineStr">
        <is>
          <t>Ganancias (pérdidas) acumuladas</t>
        </is>
      </c>
      <c r="B59" s="320" t="n"/>
      <c r="C59" s="56">
        <f>+ROUND(Estado!V59/1000,0)</f>
        <v/>
      </c>
      <c r="E59" s="56" t="n">
        <v>46838093</v>
      </c>
    </row>
    <row r="60">
      <c r="A60" s="340" t="inlineStr">
        <is>
          <t>Primas de emisión</t>
        </is>
      </c>
      <c r="B60" s="320" t="n"/>
      <c r="C60" s="56">
        <f>+ROUND(Estado!V60/1000,0)</f>
        <v/>
      </c>
      <c r="E60" s="56" t="n">
        <v>0</v>
      </c>
    </row>
    <row r="61">
      <c r="A61" s="340" t="inlineStr">
        <is>
          <t>Acciones propias en cartera</t>
        </is>
      </c>
      <c r="B61" s="320" t="n"/>
      <c r="C61" s="56">
        <f>+ROUND(Estado!V61/1000,0)</f>
        <v/>
      </c>
      <c r="E61" s="56" t="n">
        <v>0</v>
      </c>
    </row>
    <row r="62">
      <c r="A62" s="340" t="inlineStr">
        <is>
          <t>Otras participaciones en el patrimonio</t>
        </is>
      </c>
      <c r="B62" s="320" t="n"/>
      <c r="C62" s="56">
        <f>+ROUND(Estado!V62/1000,0)</f>
        <v/>
      </c>
      <c r="E62" s="56" t="n">
        <v>0</v>
      </c>
    </row>
    <row r="63">
      <c r="A63" s="340" t="inlineStr">
        <is>
          <t>Otras reservas</t>
        </is>
      </c>
      <c r="B63" s="320" t="n"/>
      <c r="C63" s="343">
        <f>+ROUND(Estado!V63/1000,0)</f>
        <v/>
      </c>
      <c r="E63" s="56" t="n">
        <v>-964006</v>
      </c>
    </row>
    <row r="64">
      <c r="A64" s="316" t="inlineStr">
        <is>
          <t>Patrimonio atribuible a los propietarios de la controladora</t>
        </is>
      </c>
      <c r="B64" s="325" t="n"/>
      <c r="C64" s="336">
        <f>SUM(C58:C63)</f>
        <v/>
      </c>
      <c r="E64" s="336" t="n">
        <v>74254381</v>
      </c>
    </row>
    <row r="65">
      <c r="A65" s="340" t="inlineStr">
        <is>
          <t>Participaciones no controladoras</t>
        </is>
      </c>
      <c r="B65" s="320" t="n"/>
      <c r="C65" s="56">
        <f>+ROUND(Estado!V65/1000,0)</f>
        <v/>
      </c>
      <c r="E65" s="56" t="n">
        <v>971143</v>
      </c>
    </row>
    <row r="66">
      <c r="A66" s="316" t="inlineStr">
        <is>
          <t>Patrimonio total</t>
        </is>
      </c>
      <c r="B66" s="325" t="n"/>
      <c r="C66" s="336">
        <f>+C64+C65</f>
        <v/>
      </c>
      <c r="E66" s="336" t="n">
        <v>75225524</v>
      </c>
    </row>
    <row r="67">
      <c r="A67" s="341" t="inlineStr">
        <is>
          <t>Total de patrimonio y pasivos</t>
        </is>
      </c>
      <c r="B67" s="342" t="n"/>
      <c r="C67" s="339">
        <f>+C56+C66</f>
        <v/>
      </c>
      <c r="E67" s="339" t="n">
        <v>110252754</v>
      </c>
    </row>
    <row r="68">
      <c r="C68" s="41" t="n"/>
      <c r="E68" s="41" t="n"/>
    </row>
    <row r="69">
      <c r="C69" s="41">
        <f>+C32-C67</f>
        <v/>
      </c>
      <c r="E69" s="41" t="n">
        <v>1</v>
      </c>
    </row>
    <row r="71">
      <c r="C71" s="42">
        <f>+C69/2</f>
        <v/>
      </c>
      <c r="E71" s="42" t="n">
        <v>0.5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  <rowBreaks count="1" manualBreakCount="1">
    <brk id="33" min="0" max="25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1"/>
  <sheetViews>
    <sheetView zoomScaleSheetLayoutView="60" workbookViewId="0">
      <selection activeCell="A31" sqref="A31"/>
    </sheetView>
  </sheetViews>
  <sheetFormatPr baseColWidth="8" defaultColWidth="11.4571428571429" defaultRowHeight="11.25"/>
  <cols>
    <col width="59.8190476190476" customWidth="1" style="86" min="1" max="1"/>
    <col width="1.18095238095238" customWidth="1" style="86" min="2" max="2"/>
    <col width="13.5428571428571" customWidth="1" style="41" min="3" max="3"/>
    <col width="2.81904761904762" customWidth="1" style="42" min="4" max="4"/>
    <col width="11.4571428571429" customWidth="1" style="42" min="5" max="16384"/>
  </cols>
  <sheetData>
    <row r="1">
      <c r="A1" s="43">
        <f>+Estado!A1</f>
        <v/>
      </c>
      <c r="B1" s="44" t="n"/>
      <c r="C1" s="300" t="inlineStr">
        <is>
          <t>TOTAL</t>
        </is>
      </c>
      <c r="E1" s="300" t="inlineStr">
        <is>
          <t>TOTAL</t>
        </is>
      </c>
    </row>
    <row r="2">
      <c r="A2" s="43" t="inlineStr">
        <is>
          <t>Estado de Resultados Integrales Consolidado</t>
        </is>
      </c>
      <c r="B2" s="46" t="n"/>
      <c r="C2" s="301" t="n">
        <v>2022</v>
      </c>
      <c r="E2" s="301" t="n">
        <v>2021</v>
      </c>
    </row>
    <row r="3">
      <c r="A3" s="48" t="n"/>
      <c r="B3" s="49" t="n"/>
      <c r="C3" s="50" t="inlineStr">
        <is>
          <t>M$</t>
        </is>
      </c>
      <c r="E3" s="50" t="inlineStr">
        <is>
          <t>M$</t>
        </is>
      </c>
    </row>
    <row r="4">
      <c r="A4" s="51" t="inlineStr">
        <is>
          <t>Ganancia (perdida)</t>
        </is>
      </c>
      <c r="B4" s="52" t="n"/>
      <c r="C4" s="344" t="n"/>
      <c r="E4" s="344" t="n"/>
    </row>
    <row r="5">
      <c r="A5" s="67" t="inlineStr">
        <is>
          <t>Ingresos de actividaes ordinarias</t>
        </is>
      </c>
      <c r="B5" s="68" t="n"/>
      <c r="C5" s="343">
        <f>+ROUND(Resultado!Y5/1000,0)</f>
        <v/>
      </c>
      <c r="E5" s="343" t="n">
        <v>46991750</v>
      </c>
    </row>
    <row r="6">
      <c r="A6" s="67" t="n"/>
      <c r="B6" s="68" t="n"/>
      <c r="C6" s="343" t="n"/>
      <c r="E6" s="343" t="n"/>
    </row>
    <row r="7">
      <c r="A7" s="67" t="inlineStr">
        <is>
          <t>Costos de ventas</t>
        </is>
      </c>
      <c r="B7" s="68" t="n"/>
      <c r="C7" s="343">
        <f>+ROUND(Resultado!Y7/1000,0)</f>
        <v/>
      </c>
      <c r="E7" s="343" t="n">
        <v>34034069</v>
      </c>
    </row>
    <row r="8">
      <c r="A8" s="71" t="n"/>
      <c r="B8" s="72" t="n"/>
      <c r="C8" s="343" t="n"/>
      <c r="E8" s="343" t="n"/>
    </row>
    <row r="9">
      <c r="A9" s="59" t="inlineStr">
        <is>
          <t>Ganancia bruta</t>
        </is>
      </c>
      <c r="B9" s="60" t="n"/>
      <c r="C9" s="345">
        <f>+C5-C7</f>
        <v/>
      </c>
      <c r="E9" s="345" t="n">
        <v>12957681</v>
      </c>
    </row>
    <row r="10">
      <c r="A10" s="71" t="n"/>
      <c r="B10" s="72" t="n"/>
      <c r="C10" s="343" t="n"/>
      <c r="E10" s="343" t="n"/>
    </row>
    <row r="11">
      <c r="A11" s="67" t="inlineStr">
        <is>
          <t>Gastos de administracion</t>
        </is>
      </c>
      <c r="B11" s="68" t="n"/>
      <c r="C11" s="343">
        <f>+ROUND(Resultado!Y11/1000,0)</f>
        <v/>
      </c>
      <c r="E11" s="343" t="n">
        <v>6217567</v>
      </c>
    </row>
    <row r="12">
      <c r="A12" s="67" t="inlineStr">
        <is>
          <t>Depreciacion y/o Amortizacion</t>
        </is>
      </c>
      <c r="B12" s="72" t="n"/>
      <c r="C12" s="343">
        <f>+ROUND(Resultado!Y12/1000,0)</f>
        <v/>
      </c>
      <c r="E12" s="343" t="n">
        <v>1798705</v>
      </c>
    </row>
    <row r="13">
      <c r="A13" s="59" t="inlineStr">
        <is>
          <t xml:space="preserve">Ganancia (perdida) de actividades operacionales </t>
        </is>
      </c>
      <c r="B13" s="60" t="n"/>
      <c r="C13" s="345">
        <f>+C9-C11-C12</f>
        <v/>
      </c>
      <c r="E13" s="345" t="n">
        <v>4941409</v>
      </c>
    </row>
    <row r="14">
      <c r="A14" s="71" t="n"/>
      <c r="B14" s="72" t="n"/>
      <c r="C14" s="343" t="n"/>
      <c r="E14" s="343" t="n"/>
    </row>
    <row r="15">
      <c r="A15" s="67" t="inlineStr">
        <is>
          <t>Ingresos financieros</t>
        </is>
      </c>
      <c r="B15" s="68" t="n"/>
      <c r="C15" s="343">
        <f>+ROUND(Resultado!Y15/1000,0)</f>
        <v/>
      </c>
      <c r="E15" s="343" t="n">
        <v>512445</v>
      </c>
    </row>
    <row r="16">
      <c r="A16" s="67" t="n"/>
      <c r="B16" s="68" t="n"/>
      <c r="C16" s="343" t="n"/>
      <c r="E16" s="343" t="n"/>
    </row>
    <row r="17">
      <c r="A17" s="67" t="inlineStr">
        <is>
          <t>Costos financieros</t>
        </is>
      </c>
      <c r="B17" s="68" t="n"/>
      <c r="C17" s="343">
        <f>+ROUND(Resultado!Y17/1000,0)</f>
        <v/>
      </c>
      <c r="E17" s="343" t="n">
        <v>-202228</v>
      </c>
    </row>
    <row r="18">
      <c r="A18" s="67" t="n"/>
      <c r="B18" s="68" t="n"/>
      <c r="C18" s="343" t="n"/>
      <c r="E18" s="343" t="n"/>
    </row>
    <row r="19">
      <c r="A19" s="67" t="inlineStr">
        <is>
          <t>Participacion en las ganancias (perdidas) de asociadas y negocios conjunto</t>
        </is>
      </c>
      <c r="B19" s="68" t="n"/>
      <c r="C19" s="343">
        <f>+ROUND(Resultado!Y19/1000,0)</f>
        <v/>
      </c>
      <c r="E19" s="343" t="n">
        <v>122935</v>
      </c>
    </row>
    <row r="20">
      <c r="A20" s="65" t="n"/>
      <c r="B20" s="66" t="n"/>
      <c r="C20" s="343" t="n"/>
      <c r="E20" s="343" t="n"/>
    </row>
    <row r="21">
      <c r="A21" s="67" t="inlineStr">
        <is>
          <t>Otros ingresos</t>
        </is>
      </c>
      <c r="B21" s="68" t="n"/>
      <c r="C21" s="343">
        <f>+ROUND(Resultado!Y21/1000,0)-1</f>
        <v/>
      </c>
      <c r="E21" s="343" t="n">
        <v>2846792</v>
      </c>
    </row>
    <row r="22">
      <c r="A22" s="67" t="n"/>
      <c r="B22" s="68" t="n"/>
      <c r="C22" s="343" t="n"/>
      <c r="E22" s="343" t="n"/>
    </row>
    <row r="23">
      <c r="A23" s="67" t="inlineStr">
        <is>
          <t>Otros egresos</t>
        </is>
      </c>
      <c r="B23" s="68" t="n"/>
      <c r="C23" s="343">
        <f>+ROUND(Resultado!Y23/1000,0)</f>
        <v/>
      </c>
      <c r="E23" s="343" t="n">
        <v>-2263575</v>
      </c>
    </row>
    <row r="24">
      <c r="A24" s="67" t="n"/>
      <c r="B24" s="68" t="n"/>
      <c r="C24" s="343" t="n"/>
      <c r="E24" s="343" t="n"/>
    </row>
    <row r="25">
      <c r="A25" s="67" t="inlineStr">
        <is>
          <t>Diferencias de cambio</t>
        </is>
      </c>
      <c r="B25" s="68" t="n"/>
      <c r="C25" s="343">
        <f>+ROUND(Resultado!Y25/1000,0)+1</f>
        <v/>
      </c>
      <c r="E25" s="343" t="n">
        <v>-3803161</v>
      </c>
    </row>
    <row r="26">
      <c r="A26" s="67" t="n"/>
      <c r="B26" s="68" t="n"/>
      <c r="C26" s="343" t="n"/>
      <c r="E26" s="343" t="n"/>
    </row>
    <row r="27">
      <c r="A27" s="67" t="inlineStr">
        <is>
          <t>Resultado por unidades de reajuste</t>
        </is>
      </c>
      <c r="B27" s="68" t="n"/>
      <c r="C27" s="343">
        <f>+ROUND(Resultado!Y27/1000,0)</f>
        <v/>
      </c>
      <c r="E27" s="343" t="n">
        <v>-9875546</v>
      </c>
    </row>
    <row r="28">
      <c r="A28" s="69" t="n"/>
      <c r="B28" s="70" t="n"/>
      <c r="C28" s="343" t="n"/>
      <c r="E28" s="343" t="n"/>
    </row>
    <row r="29">
      <c r="A29" s="59" t="inlineStr">
        <is>
          <t>Ganancia (perdida) antes de impuestos</t>
        </is>
      </c>
      <c r="B29" s="60" t="n"/>
      <c r="C29" s="345">
        <f>SUM(C13:C28)</f>
        <v/>
      </c>
      <c r="E29" s="345" t="n">
        <v>-7720929</v>
      </c>
    </row>
    <row r="30">
      <c r="A30" s="69" t="n"/>
      <c r="B30" s="70" t="n"/>
      <c r="C30" s="343" t="n"/>
      <c r="E30" s="343" t="n"/>
    </row>
    <row r="31">
      <c r="A31" s="67" t="inlineStr">
        <is>
          <t>Gasto por impuestos a las ganancias</t>
        </is>
      </c>
      <c r="B31" s="68" t="n"/>
      <c r="C31" s="343">
        <f>+ROUND(Resultado!Y31/1000,0)</f>
        <v/>
      </c>
      <c r="E31" s="343" t="n">
        <v>-2046344</v>
      </c>
    </row>
    <row r="32">
      <c r="A32" s="71" t="n"/>
      <c r="B32" s="72" t="n"/>
      <c r="C32" s="343" t="n"/>
      <c r="E32" s="343" t="n"/>
    </row>
    <row r="33">
      <c r="A33" s="59" t="inlineStr">
        <is>
          <t>Ganancia (perdida)</t>
        </is>
      </c>
      <c r="B33" s="60" t="n"/>
      <c r="C33" s="345">
        <f>+C29+C31</f>
        <v/>
      </c>
      <c r="E33" s="345" t="n">
        <v>-9767273</v>
      </c>
    </row>
    <row r="34">
      <c r="A34" s="73" t="n"/>
      <c r="B34" s="60" t="n"/>
      <c r="C34" s="346" t="n"/>
      <c r="E34" s="346" t="n"/>
    </row>
    <row r="35">
      <c r="A35" s="75" t="inlineStr">
        <is>
          <t>Ganancia (perdida) atribuible a los propietarios de la controladora</t>
        </is>
      </c>
      <c r="B35" s="60" t="n"/>
      <c r="C35" s="343">
        <f>+ROUND(Resultado!Y35/1000,0)</f>
        <v/>
      </c>
      <c r="E35" s="343" t="n">
        <v>-9730843</v>
      </c>
    </row>
    <row r="36">
      <c r="A36" s="73" t="n"/>
      <c r="B36" s="60" t="n"/>
      <c r="C36" s="346" t="n"/>
      <c r="E36" s="346" t="n"/>
    </row>
    <row r="37">
      <c r="A37" s="75" t="inlineStr">
        <is>
          <t>Ganancia (perdida) atribuible a participaciones no controladoras</t>
        </is>
      </c>
      <c r="B37" s="60" t="n"/>
      <c r="C37" s="343">
        <f>+ROUND(Resultado!Y37/1000,0)</f>
        <v/>
      </c>
      <c r="E37" s="343" t="n">
        <v>-36428</v>
      </c>
    </row>
    <row r="38">
      <c r="A38" s="73" t="n"/>
      <c r="B38" s="60" t="n"/>
      <c r="C38" s="346" t="n"/>
      <c r="E38" s="346" t="n"/>
    </row>
    <row r="39">
      <c r="A39" s="59" t="inlineStr">
        <is>
          <t>Ganancia (perdida)</t>
        </is>
      </c>
      <c r="B39" s="60" t="n"/>
      <c r="C39" s="347">
        <f>+C35+C37</f>
        <v/>
      </c>
      <c r="E39" s="347" t="n">
        <v>-9767271</v>
      </c>
    </row>
    <row r="40">
      <c r="E40" s="41" t="n"/>
    </row>
    <row r="41">
      <c r="C41" s="41">
        <f>+C33-C39</f>
        <v/>
      </c>
      <c r="E41" s="41" t="n">
        <v>-2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91"/>
  <sheetViews>
    <sheetView tabSelected="1" zoomScaleSheetLayoutView="60" workbookViewId="0">
      <pane xSplit="3" ySplit="5" topLeftCell="D6" activePane="bottomRight" state="frozen"/>
      <selection activeCell="A1" sqref="A1"/>
      <selection pane="topRight" activeCell="A1" sqref="A1"/>
      <selection pane="bottomLeft" activeCell="A1" sqref="A1"/>
      <selection pane="bottomRight" activeCell="L50" sqref="L50"/>
    </sheetView>
  </sheetViews>
  <sheetFormatPr baseColWidth="8" defaultColWidth="11.4571428571429" defaultRowHeight="12"/>
  <cols>
    <col width="51.4571428571429" customWidth="1" style="131" min="1" max="1"/>
    <col width="0.542857142857143" customWidth="1" style="131" min="2" max="2"/>
    <col width="13.4571428571429" customWidth="1" style="131" min="3" max="3"/>
    <col width="14.5428571428571" customWidth="1" style="131" min="4" max="4"/>
    <col width="15.8190476190476" customWidth="1" style="131" min="5" max="6"/>
    <col width="19.8190476190476" customWidth="1" style="131" min="7" max="7"/>
    <col width="14.5428571428571" customWidth="1" style="131" min="8" max="8"/>
    <col width="14" customWidth="1" style="131" min="9" max="9"/>
    <col width="18" customWidth="1" style="131" min="10" max="10"/>
    <col width="0.542857142857143" customWidth="1" style="131" min="11" max="11"/>
    <col width="15.5428571428571" customWidth="1" style="131" min="12" max="13"/>
    <col width="15.4571428571429" customWidth="1" style="131" min="14" max="14"/>
    <col width="13.5428571428571" customWidth="1" style="131" min="15" max="15"/>
    <col width="14.5428571428571" customWidth="1" style="131" min="16" max="16"/>
    <col width="14.5428571428571" customWidth="1" style="131" min="17" max="17"/>
    <col width="12.4571428571429" customWidth="1" style="131" min="18" max="18"/>
    <col width="14.5428571428571" customWidth="1" style="131" min="19" max="19"/>
    <col hidden="1" width="16.4571428571429" customWidth="1" style="293" min="20" max="20"/>
    <col width="0.542857142857143" customWidth="1" style="293" min="21" max="21"/>
    <col width="14.5428571428571" customWidth="1" style="205" min="22" max="22"/>
    <col width="16.1809523809524" customWidth="1" style="205" min="23" max="23"/>
    <col width="14.4571428571429" customWidth="1" style="205" min="24" max="24"/>
    <col width="16.1809523809524" customWidth="1" style="205" min="25" max="25"/>
    <col width="15.4571428571429" customWidth="1" style="205" min="26" max="26"/>
    <col width="15.4571428571429" customWidth="1" style="205" min="27" max="28"/>
    <col width="14.5428571428571" customWidth="1" style="205" min="29" max="29"/>
    <col width="14.5428571428571" customWidth="1" style="205" min="30" max="30"/>
    <col width="13.5428571428571" customWidth="1" style="205" min="31" max="32"/>
    <col width="15.5428571428571" customWidth="1" style="205" min="33" max="33"/>
    <col width="18.1809523809524" customWidth="1" style="205" min="34" max="34"/>
    <col width="16.4571428571429" customWidth="1" style="205" min="35" max="36"/>
    <col width="18.5428571428571" customWidth="1" style="205" min="37" max="37"/>
    <col width="13.4571428571429" customWidth="1" style="205" min="38" max="38"/>
    <col width="13.4571428571429" customWidth="1" style="205" min="39" max="40"/>
    <col width="15.1809523809524" customWidth="1" style="205" min="41" max="41"/>
    <col width="13.8190476190476" customWidth="1" style="205" min="42" max="42"/>
    <col width="14.4571428571429" customWidth="1" style="205" min="43" max="43"/>
    <col width="15" customWidth="1" style="205" min="44" max="44"/>
    <col width="16.8190476190476" customWidth="1" style="205" min="45" max="45"/>
    <col width="14.1809523809524" customWidth="1" style="205" min="46" max="46"/>
    <col width="17.1809523809524" customWidth="1" style="205" min="47" max="47"/>
    <col width="15.4571428571429" customWidth="1" style="205" min="48" max="48"/>
    <col width="17.5428571428571" customWidth="1" style="205" min="49" max="49"/>
    <col width="11.4571428571429" customWidth="1" style="205" min="50" max="16384"/>
  </cols>
  <sheetData>
    <row r="1">
      <c r="A1" s="134" t="inlineStr">
        <is>
          <t>Probando esto</t>
        </is>
      </c>
      <c r="B1" s="135" t="n"/>
      <c r="C1" s="45" t="inlineStr">
        <is>
          <t>Chilefilms</t>
        </is>
      </c>
      <c r="D1" s="45" t="inlineStr">
        <is>
          <t>Cce</t>
        </is>
      </c>
      <c r="E1" s="45" t="inlineStr">
        <is>
          <t>Conate II</t>
        </is>
      </c>
      <c r="F1" s="45" t="inlineStr">
        <is>
          <t>CineColor Films</t>
        </is>
      </c>
      <c r="G1" s="45" t="inlineStr">
        <is>
          <t>Sonus</t>
        </is>
      </c>
      <c r="H1" s="45" t="inlineStr">
        <is>
          <t>Servicios Integra</t>
        </is>
      </c>
      <c r="I1" s="45" t="inlineStr">
        <is>
          <t>Serviart</t>
        </is>
      </c>
      <c r="J1" s="45" t="inlineStr">
        <is>
          <t>CHF Inversiones</t>
        </is>
      </c>
      <c r="K1" s="101" t="n"/>
      <c r="L1" s="102">
        <f>+C1</f>
        <v/>
      </c>
      <c r="M1" s="102">
        <f>+D1</f>
        <v/>
      </c>
      <c r="N1" s="102">
        <f>+E1</f>
        <v/>
      </c>
      <c r="O1" s="102">
        <f>+F1</f>
        <v/>
      </c>
      <c r="P1" s="102">
        <f>+G1</f>
        <v/>
      </c>
      <c r="Q1" s="102">
        <f>+H1</f>
        <v/>
      </c>
      <c r="R1" s="102">
        <f>+I1</f>
        <v/>
      </c>
      <c r="S1" s="102">
        <f>+J1</f>
        <v/>
      </c>
      <c r="T1" s="102" t="n"/>
      <c r="U1" s="101" t="n"/>
      <c r="V1" s="45" t="inlineStr">
        <is>
          <t>TOTAL</t>
        </is>
      </c>
      <c r="W1" s="102" t="inlineStr">
        <is>
          <t>Chilefilms</t>
        </is>
      </c>
      <c r="X1" s="102" t="inlineStr">
        <is>
          <t>Cce</t>
        </is>
      </c>
      <c r="Y1" s="102" t="inlineStr">
        <is>
          <t>Conate II</t>
        </is>
      </c>
      <c r="Z1" s="102" t="inlineStr">
        <is>
          <t>Andes Films</t>
        </is>
      </c>
      <c r="AA1" s="102" t="inlineStr">
        <is>
          <t>CineColor</t>
        </is>
      </c>
      <c r="AB1" s="102" t="n"/>
      <c r="AC1" s="102" t="inlineStr">
        <is>
          <t>Imagen Films</t>
        </is>
      </c>
      <c r="AD1" s="102" t="n"/>
      <c r="AE1" s="102" t="inlineStr">
        <is>
          <t>Serviart</t>
        </is>
      </c>
      <c r="AF1" s="102" t="n"/>
      <c r="AG1" s="102" t="inlineStr">
        <is>
          <t>TOTAL</t>
        </is>
      </c>
    </row>
    <row r="2">
      <c r="A2" s="134" t="inlineStr">
        <is>
          <t>Estado Financiero Consolidado</t>
        </is>
      </c>
      <c r="B2" s="135" t="n"/>
      <c r="C2" s="47" t="inlineStr">
        <is>
          <t>Individual</t>
        </is>
      </c>
      <c r="D2" s="47" t="inlineStr">
        <is>
          <t>Individual</t>
        </is>
      </c>
      <c r="E2" s="47" t="inlineStr">
        <is>
          <t>Consolidado</t>
        </is>
      </c>
      <c r="F2" s="47" t="n"/>
      <c r="G2" s="47" t="inlineStr">
        <is>
          <t>Consolidado</t>
        </is>
      </c>
      <c r="H2" s="47" t="inlineStr">
        <is>
          <t>Individual</t>
        </is>
      </c>
      <c r="I2" s="47" t="inlineStr">
        <is>
          <t>Individual</t>
        </is>
      </c>
      <c r="J2" s="45" t="inlineStr">
        <is>
          <t>Consolidado</t>
        </is>
      </c>
      <c r="K2" s="101" t="n"/>
      <c r="L2" s="105">
        <f>+C2</f>
        <v/>
      </c>
      <c r="M2" s="105">
        <f>+D2</f>
        <v/>
      </c>
      <c r="N2" s="105">
        <f>+E2</f>
        <v/>
      </c>
      <c r="O2" s="105" t="inlineStr">
        <is>
          <t>Individual</t>
        </is>
      </c>
      <c r="P2" s="105">
        <f>+G2</f>
        <v/>
      </c>
      <c r="Q2" s="105">
        <f>+H2</f>
        <v/>
      </c>
      <c r="R2" s="105">
        <f>+I2</f>
        <v/>
      </c>
      <c r="S2" s="105">
        <f>+J2</f>
        <v/>
      </c>
      <c r="T2" s="105" t="n"/>
      <c r="U2" s="101" t="n"/>
      <c r="V2" s="47" t="inlineStr">
        <is>
          <t>Consolidado</t>
        </is>
      </c>
      <c r="W2" s="105" t="inlineStr">
        <is>
          <t>Individual</t>
        </is>
      </c>
      <c r="X2" s="105" t="inlineStr">
        <is>
          <t>Individual</t>
        </is>
      </c>
      <c r="Y2" s="105" t="inlineStr">
        <is>
          <t>Consolidado</t>
        </is>
      </c>
      <c r="Z2" s="105" t="inlineStr">
        <is>
          <t>Consolidado</t>
        </is>
      </c>
      <c r="AA2" s="105" t="inlineStr">
        <is>
          <t>Consolidado</t>
        </is>
      </c>
      <c r="AB2" s="105" t="n"/>
      <c r="AC2" s="105" t="inlineStr">
        <is>
          <t>Individual</t>
        </is>
      </c>
      <c r="AD2" s="105" t="inlineStr">
        <is>
          <t>1231</t>
        </is>
      </c>
      <c r="AE2" s="105" t="inlineStr">
        <is>
          <t>Individual</t>
        </is>
      </c>
      <c r="AF2" s="105" t="n"/>
      <c r="AG2" s="105" t="n"/>
    </row>
    <row r="3">
      <c r="A3" s="136" t="inlineStr">
        <is>
          <t>Estado de Situación Financiera</t>
        </is>
      </c>
      <c r="B3" s="135" t="n"/>
      <c r="C3" s="137" t="inlineStr">
        <is>
          <t>Matriz</t>
        </is>
      </c>
      <c r="D3" s="137" t="inlineStr">
        <is>
          <t>Filiales</t>
        </is>
      </c>
      <c r="E3" s="137" t="inlineStr">
        <is>
          <t>Filiales</t>
        </is>
      </c>
      <c r="F3" s="137" t="inlineStr">
        <is>
          <t>Filiales</t>
        </is>
      </c>
      <c r="G3" s="137" t="n"/>
      <c r="H3" s="137" t="inlineStr">
        <is>
          <t>Filiales</t>
        </is>
      </c>
      <c r="I3" s="137" t="inlineStr">
        <is>
          <t>Filiales</t>
        </is>
      </c>
      <c r="J3" s="137" t="n"/>
      <c r="K3" s="101" t="n"/>
      <c r="L3" s="176" t="inlineStr">
        <is>
          <t>Ajuste</t>
        </is>
      </c>
      <c r="M3" s="176" t="inlineStr">
        <is>
          <t>Ajuste</t>
        </is>
      </c>
      <c r="N3" s="176" t="inlineStr">
        <is>
          <t>Ajuste</t>
        </is>
      </c>
      <c r="O3" s="176" t="inlineStr">
        <is>
          <t>Ajuste</t>
        </is>
      </c>
      <c r="P3" s="176" t="inlineStr">
        <is>
          <t>Ajuste</t>
        </is>
      </c>
      <c r="Q3" s="176" t="inlineStr">
        <is>
          <t>Ajuste</t>
        </is>
      </c>
      <c r="R3" s="176" t="inlineStr">
        <is>
          <t>Ajuste</t>
        </is>
      </c>
      <c r="S3" s="176" t="n"/>
      <c r="T3" s="176" t="inlineStr">
        <is>
          <t>asdasd</t>
        </is>
      </c>
      <c r="U3" s="101" t="n"/>
      <c r="V3" s="186" t="n"/>
      <c r="AD3" t="inlineStr">
        <is>
          <t>2</t>
        </is>
      </c>
    </row>
    <row r="4">
      <c r="A4" s="138" t="inlineStr">
        <is>
          <t xml:space="preserve">Activos </t>
        </is>
      </c>
      <c r="B4" s="135" t="n"/>
      <c r="C4" s="139" t="n"/>
      <c r="D4" s="139" t="n"/>
      <c r="E4" s="139" t="n"/>
      <c r="F4" s="139" t="n"/>
      <c r="G4" s="139" t="n"/>
      <c r="H4" s="139" t="n"/>
      <c r="I4" s="139" t="n"/>
      <c r="J4" s="139" t="n"/>
      <c r="K4" s="101" t="n"/>
      <c r="L4" s="177" t="n"/>
      <c r="M4" s="177" t="n"/>
      <c r="N4" s="177" t="n"/>
      <c r="O4" s="177" t="n"/>
      <c r="P4" s="177" t="n"/>
      <c r="Q4" s="177" t="n"/>
      <c r="R4" s="177" t="n"/>
      <c r="S4" s="177" t="n"/>
      <c r="T4" s="177" t="n"/>
      <c r="U4" s="101" t="n"/>
      <c r="V4" s="139" t="n"/>
    </row>
    <row r="5">
      <c r="A5" s="140" t="inlineStr">
        <is>
          <t>Activos corrientes</t>
        </is>
      </c>
      <c r="B5" s="135" t="n"/>
      <c r="C5" s="139" t="n"/>
      <c r="D5" s="139" t="n"/>
      <c r="E5" s="139" t="n"/>
      <c r="F5" s="139" t="n"/>
      <c r="G5" s="139" t="n"/>
      <c r="H5" s="139" t="n"/>
      <c r="I5" s="139" t="n"/>
      <c r="J5" s="139" t="n"/>
      <c r="K5" s="101" t="n"/>
      <c r="L5" s="177" t="n"/>
      <c r="M5" s="177" t="n"/>
      <c r="N5" s="177" t="n"/>
      <c r="O5" s="177" t="n"/>
      <c r="P5" s="177" t="n"/>
      <c r="Q5" s="177" t="n"/>
      <c r="R5" s="177" t="n"/>
      <c r="S5" s="177" t="n"/>
      <c r="T5" s="177" t="n"/>
      <c r="U5" s="101" t="n"/>
      <c r="V5" s="139" t="n"/>
    </row>
    <row r="6">
      <c r="A6" s="262" t="inlineStr">
        <is>
          <t>Efectivo y Equivalentes al Efectivo</t>
        </is>
      </c>
      <c r="B6" s="135" t="n"/>
      <c r="C6" s="142">
        <f>+[8]Estado!C10</f>
        <v/>
      </c>
      <c r="D6" s="142">
        <f>+[9]Estado!C6</f>
        <v/>
      </c>
      <c r="E6" s="142">
        <f>+[17]Estado!Y6</f>
        <v/>
      </c>
      <c r="F6" s="142">
        <f>+[11]Estado!$C$6</f>
        <v/>
      </c>
      <c r="G6" s="142">
        <f>+[12]Estado!$Y$6</f>
        <v/>
      </c>
      <c r="H6" s="142">
        <f>+[13]Estado!C6</f>
        <v/>
      </c>
      <c r="I6" s="142">
        <f>+[14]Estado!C6</f>
        <v/>
      </c>
      <c r="J6" s="142">
        <f>+'[16]Estado$'!$AC$6</f>
        <v/>
      </c>
      <c r="K6" s="101" t="n"/>
      <c r="L6" s="142" t="inlineStr">
        <is>
          <t>200</t>
        </is>
      </c>
      <c r="M6" s="142" t="n">
        <v>0</v>
      </c>
      <c r="N6" s="142" t="inlineStr">
        <is>
          <t xml:space="preserve">Hola buenas </t>
        </is>
      </c>
      <c r="O6" s="142" t="n">
        <v>0</v>
      </c>
      <c r="P6" s="142" t="n">
        <v>0</v>
      </c>
      <c r="Q6" s="142" t="n">
        <v>0</v>
      </c>
      <c r="R6" s="142" t="n">
        <v>0</v>
      </c>
      <c r="S6" s="142" t="n"/>
      <c r="T6" s="142" t="n">
        <v>0</v>
      </c>
      <c r="U6" s="101" t="n"/>
      <c r="V6" s="142">
        <f>SUM(C6:T6)</f>
        <v/>
      </c>
    </row>
    <row r="7">
      <c r="A7" s="262" t="inlineStr">
        <is>
          <t>Otros activos financieros corrientes</t>
        </is>
      </c>
      <c r="B7" s="135" t="n"/>
      <c r="C7" s="142">
        <f>+[8]Estado!C11</f>
        <v/>
      </c>
      <c r="D7" s="142">
        <f>+[9]Estado!C7</f>
        <v/>
      </c>
      <c r="E7" s="142">
        <f>+[17]Estado!Y7</f>
        <v/>
      </c>
      <c r="F7" s="142">
        <f>+[11]Estado!$C$7</f>
        <v/>
      </c>
      <c r="G7" s="142">
        <f>+[12]Estado!$Y$7</f>
        <v/>
      </c>
      <c r="H7" s="142">
        <f>+[13]Estado!C7</f>
        <v/>
      </c>
      <c r="I7" s="142">
        <f>+[3]Estado!C7</f>
        <v/>
      </c>
      <c r="J7" s="142">
        <f>+'[16]Estado$'!$AC$7</f>
        <v/>
      </c>
      <c r="K7" s="101" t="n"/>
      <c r="L7" s="142" t="n">
        <v>0</v>
      </c>
      <c r="M7" s="142" t="n">
        <v>0</v>
      </c>
      <c r="N7" s="142" t="n">
        <v>0</v>
      </c>
      <c r="O7" s="142" t="n">
        <v>0</v>
      </c>
      <c r="P7" s="142" t="n">
        <v>0</v>
      </c>
      <c r="Q7" s="142" t="n">
        <v>0</v>
      </c>
      <c r="R7" s="142" t="n">
        <v>0</v>
      </c>
      <c r="S7" s="142" t="n"/>
      <c r="T7" s="142" t="n">
        <v>0</v>
      </c>
      <c r="U7" s="101" t="n"/>
      <c r="V7" s="142">
        <f>SUM(C7:T7)</f>
        <v/>
      </c>
    </row>
    <row r="8" ht="15" customHeight="1" s="19">
      <c r="A8" s="262" t="inlineStr">
        <is>
          <t>Otros Activos No Financieros, Corriente</t>
        </is>
      </c>
      <c r="B8" s="135" t="n"/>
      <c r="C8" s="142">
        <f>+[8]Estado!C12</f>
        <v/>
      </c>
      <c r="D8" s="142">
        <f>+[9]Estado!C8</f>
        <v/>
      </c>
      <c r="E8" s="142">
        <f>+[17]Estado!Y8</f>
        <v/>
      </c>
      <c r="F8" s="142">
        <f>+[11]Estado!$C$8</f>
        <v/>
      </c>
      <c r="G8" s="142">
        <f>+[12]Estado!$Y$8</f>
        <v/>
      </c>
      <c r="H8" s="142">
        <f>+[13]Estado!C8</f>
        <v/>
      </c>
      <c r="I8" s="142">
        <f>+[14]Estado!C8</f>
        <v/>
      </c>
      <c r="J8" s="142">
        <f>+'[16]Estado$'!$AC$8</f>
        <v/>
      </c>
      <c r="K8" s="101" t="n"/>
      <c r="L8" s="142" t="n">
        <v>0</v>
      </c>
      <c r="M8" s="142">
        <f>C6-D6</f>
        <v/>
      </c>
      <c r="N8" s="142" t="n">
        <v>0</v>
      </c>
      <c r="O8" s="142" t="n">
        <v>0</v>
      </c>
      <c r="P8" s="142" t="n">
        <v>0</v>
      </c>
      <c r="Q8" s="142" t="n">
        <v>0</v>
      </c>
      <c r="R8" s="142" t="n">
        <v>0</v>
      </c>
      <c r="S8" s="142" t="n"/>
      <c r="T8" s="142" t="n">
        <v>0</v>
      </c>
      <c r="U8" s="101" t="n"/>
      <c r="V8" s="142">
        <f>SUM(C8:T8)</f>
        <v/>
      </c>
      <c r="W8" s="293" t="n"/>
      <c r="X8" s="187" t="n"/>
      <c r="Y8" s="187" t="n"/>
      <c r="Z8" s="187" t="n"/>
      <c r="AA8" s="216" t="n"/>
      <c r="AB8" s="216" t="n"/>
    </row>
    <row r="9">
      <c r="A9" s="262" t="inlineStr">
        <is>
          <t>Deudores comerciales y otras cuentas por cobrar corrientes</t>
        </is>
      </c>
      <c r="B9" s="135" t="n"/>
      <c r="C9" s="142">
        <f>+[8]Estado!C13</f>
        <v/>
      </c>
      <c r="D9" s="142">
        <f>+[9]Estado!C9</f>
        <v/>
      </c>
      <c r="E9" s="142">
        <f>+[17]Estado!Y9</f>
        <v/>
      </c>
      <c r="F9" s="142">
        <f>+[11]Estado!$C$9</f>
        <v/>
      </c>
      <c r="G9" s="142">
        <f>+[12]Estado!$Y$9</f>
        <v/>
      </c>
      <c r="H9" s="142">
        <f>+[13]Estado!C9</f>
        <v/>
      </c>
      <c r="I9" s="142">
        <f>+[14]Estado!C9</f>
        <v/>
      </c>
      <c r="J9" s="142">
        <f>+'[16]Estado$'!$AC$9</f>
        <v/>
      </c>
      <c r="K9" s="101" t="n"/>
      <c r="L9" s="155">
        <f>+'[19]Detalle Cta Cte  Reclasi(Final)'!$BM$43</f>
        <v/>
      </c>
      <c r="M9" s="142" t="n">
        <v>0</v>
      </c>
      <c r="N9" s="142" t="n"/>
      <c r="O9" s="142" t="n"/>
      <c r="P9" s="142" t="n">
        <v>0</v>
      </c>
      <c r="Q9" s="142" t="n"/>
      <c r="R9" s="142" t="n">
        <v>0</v>
      </c>
      <c r="S9" s="142" t="n"/>
      <c r="T9" s="142" t="n">
        <v>0</v>
      </c>
      <c r="U9" s="101" t="n"/>
      <c r="V9" s="142">
        <f>SUM(C9:T9)</f>
        <v/>
      </c>
      <c r="W9" s="204" t="n"/>
      <c r="X9" s="348" t="n"/>
      <c r="Y9" s="217" t="n"/>
      <c r="Z9" s="217" t="n"/>
      <c r="AA9" s="348" t="n"/>
      <c r="AB9" s="216" t="n"/>
    </row>
    <row r="10">
      <c r="A10" s="143" t="inlineStr">
        <is>
          <t>Cuentas por Cobrar a Entidades Relacionadas, Corriente</t>
        </is>
      </c>
      <c r="B10" s="144" t="n"/>
      <c r="C10" s="145">
        <f>+[8]Estado!C14</f>
        <v/>
      </c>
      <c r="D10" s="145">
        <f>+[9]Estado!C10</f>
        <v/>
      </c>
      <c r="E10" s="145">
        <f>+[17]Estado!Y10</f>
        <v/>
      </c>
      <c r="F10" s="145">
        <f>+[11]Estado!$C$10</f>
        <v/>
      </c>
      <c r="G10" s="145">
        <f>+[12]Estado!$Y$10</f>
        <v/>
      </c>
      <c r="H10" s="145">
        <f>+[13]Estado!C10</f>
        <v/>
      </c>
      <c r="I10" s="145">
        <f>+[14]Estado!C10</f>
        <v/>
      </c>
      <c r="J10" s="145">
        <f>+'[16]Est US$'!$C$10</f>
        <v/>
      </c>
      <c r="K10" s="178" t="n"/>
      <c r="L10" s="145" t="n">
        <v>0</v>
      </c>
      <c r="M10" s="145" t="n">
        <v>0</v>
      </c>
      <c r="N10" s="145" t="n">
        <v>0</v>
      </c>
      <c r="O10" s="145" t="n">
        <v>0</v>
      </c>
      <c r="P10" s="145" t="n">
        <v>0</v>
      </c>
      <c r="Q10" s="145" t="n">
        <v>0</v>
      </c>
      <c r="R10" s="145" t="n">
        <v>0</v>
      </c>
      <c r="S10" s="145" t="n"/>
      <c r="T10" s="145" t="n">
        <v>0</v>
      </c>
      <c r="U10" s="178" t="n"/>
      <c r="V10" s="145">
        <f>SUM(C10:T10)</f>
        <v/>
      </c>
    </row>
    <row r="11">
      <c r="A11" s="262" t="inlineStr">
        <is>
          <t>Inventarios</t>
        </is>
      </c>
      <c r="B11" s="135" t="n"/>
      <c r="C11" s="142">
        <f>+[8]Estado!C15</f>
        <v/>
      </c>
      <c r="D11" s="142">
        <f>+[9]Estado!C11</f>
        <v/>
      </c>
      <c r="E11" s="142">
        <f>+[17]Estado!Y11</f>
        <v/>
      </c>
      <c r="F11" s="142">
        <f>+[11]Estado!$C$11</f>
        <v/>
      </c>
      <c r="G11" s="142">
        <f>+[12]Estado!$Y$11</f>
        <v/>
      </c>
      <c r="H11" s="142">
        <f>+[13]Estado!C11</f>
        <v/>
      </c>
      <c r="I11" s="142">
        <f>+[14]Estado!C11</f>
        <v/>
      </c>
      <c r="J11" s="142">
        <f>+'[16]Estado$'!$AC$11</f>
        <v/>
      </c>
      <c r="K11" s="101" t="n"/>
      <c r="L11" s="142" t="n">
        <v>0</v>
      </c>
      <c r="M11" s="142" t="n">
        <v>0</v>
      </c>
      <c r="N11" s="142" t="n">
        <v>0</v>
      </c>
      <c r="O11" s="142" t="n">
        <v>0</v>
      </c>
      <c r="P11" s="142" t="n">
        <v>0</v>
      </c>
      <c r="Q11" s="142" t="n">
        <v>0</v>
      </c>
      <c r="R11" s="142">
        <f>C6 - D6 </f>
        <v/>
      </c>
      <c r="S11" s="142" t="n"/>
      <c r="T11" s="142" t="n">
        <v>0</v>
      </c>
      <c r="U11" s="101" t="n"/>
      <c r="V11" s="142">
        <f>SUM(C11:T11)</f>
        <v/>
      </c>
    </row>
    <row r="12">
      <c r="A12" s="262" t="inlineStr">
        <is>
          <t>Activos biológicos corrientes</t>
        </is>
      </c>
      <c r="B12" s="135" t="n"/>
      <c r="C12" s="142">
        <f>+[8]Estado!C16</f>
        <v/>
      </c>
      <c r="D12" s="142">
        <f>+[9]Estado!C12</f>
        <v/>
      </c>
      <c r="E12" s="142">
        <f>+[17]Estado!Y12</f>
        <v/>
      </c>
      <c r="F12" s="142">
        <f>+[11]Estado!$C$12</f>
        <v/>
      </c>
      <c r="G12" s="142">
        <f>+[12]Estado!$Y$12</f>
        <v/>
      </c>
      <c r="H12" s="142">
        <f>+[13]Estado!C12</f>
        <v/>
      </c>
      <c r="I12" s="142">
        <f>+[14]Estado!C12</f>
        <v/>
      </c>
      <c r="J12" s="142">
        <f>+'[16]Estado$'!$AC$12</f>
        <v/>
      </c>
      <c r="K12" s="101" t="n"/>
      <c r="L12" s="142" t="n">
        <v>0</v>
      </c>
      <c r="M12" s="142" t="n">
        <v>0</v>
      </c>
      <c r="N12" s="142" t="n">
        <v>0</v>
      </c>
      <c r="O12" s="142" t="n">
        <v>0</v>
      </c>
      <c r="P12" s="142" t="n">
        <v>0</v>
      </c>
      <c r="Q12" s="142" t="n">
        <v>0</v>
      </c>
      <c r="R12" s="142" t="n">
        <v>0</v>
      </c>
      <c r="S12" s="142" t="n"/>
      <c r="T12" s="142" t="n">
        <v>0</v>
      </c>
      <c r="U12" s="101" t="n"/>
      <c r="V12" s="142">
        <f>SUM(C12:T12)</f>
        <v/>
      </c>
    </row>
    <row r="13">
      <c r="A13" s="262" t="inlineStr">
        <is>
          <t>Activos por impuestos corrientes</t>
        </is>
      </c>
      <c r="B13" s="135" t="n"/>
      <c r="C13" s="142">
        <f>+[8]Estado!C17</f>
        <v/>
      </c>
      <c r="D13" s="142">
        <f>+[9]Estado!C13</f>
        <v/>
      </c>
      <c r="E13" s="142">
        <f>+[17]Estado!Y13</f>
        <v/>
      </c>
      <c r="F13" s="142">
        <f>+[11]Estado!$C$13</f>
        <v/>
      </c>
      <c r="G13" s="142">
        <f>+[12]Estado!$Y$13</f>
        <v/>
      </c>
      <c r="H13" s="142">
        <f>+[13]Estado!C13</f>
        <v/>
      </c>
      <c r="I13" s="142">
        <f>+[14]Estado!C13</f>
        <v/>
      </c>
      <c r="J13" s="142">
        <f>+'[16]Estado$'!$AC$13</f>
        <v/>
      </c>
      <c r="K13" s="101" t="n"/>
      <c r="L13" s="142" t="n">
        <v>0</v>
      </c>
      <c r="M13" s="142" t="n">
        <v>0</v>
      </c>
      <c r="N13" s="142">
        <f>C6-D6</f>
        <v/>
      </c>
      <c r="O13" s="142" t="n">
        <v>0</v>
      </c>
      <c r="P13" s="142" t="n">
        <v>0</v>
      </c>
      <c r="Q13" s="142" t="n">
        <v>0</v>
      </c>
      <c r="R13" s="142" t="n">
        <v>0</v>
      </c>
      <c r="S13" s="142" t="n"/>
      <c r="T13" s="142" t="n">
        <v>0</v>
      </c>
      <c r="U13" s="101" t="n"/>
      <c r="V13" s="142">
        <f>SUM(C13:T13)</f>
        <v/>
      </c>
    </row>
    <row r="14" ht="36" customHeight="1" s="19">
      <c r="A14" s="146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135" t="n"/>
      <c r="C14" s="147">
        <f>SUM(C6:C13)</f>
        <v/>
      </c>
      <c r="D14" s="147">
        <f>SUM(D6:D13)</f>
        <v/>
      </c>
      <c r="E14" s="147">
        <f>SUM(E6:E13)</f>
        <v/>
      </c>
      <c r="F14" s="147">
        <f>SUM(F6:F13)</f>
        <v/>
      </c>
      <c r="G14" s="147">
        <f>SUM(G6:G13)</f>
        <v/>
      </c>
      <c r="H14" s="147">
        <f>SUM(H6:H13)</f>
        <v/>
      </c>
      <c r="I14" s="147">
        <f>SUM(I6:I13)</f>
        <v/>
      </c>
      <c r="J14" s="147">
        <f>SUM(J6:J13)</f>
        <v/>
      </c>
      <c r="K14" s="101" t="n"/>
      <c r="L14" s="179">
        <f>SUM(L6:L13)</f>
        <v/>
      </c>
      <c r="M14" s="179">
        <f>SUM(M6:M13)</f>
        <v/>
      </c>
      <c r="N14" s="179">
        <f>SUM(N6:N13)</f>
        <v/>
      </c>
      <c r="O14" s="179">
        <f>SUM(O6:O13)</f>
        <v/>
      </c>
      <c r="P14" s="179">
        <f>SUM(P6:P13)</f>
        <v/>
      </c>
      <c r="Q14" s="179">
        <f>SUM(Q6:Q13)</f>
        <v/>
      </c>
      <c r="R14" s="179">
        <f>SUM(R6:R13)</f>
        <v/>
      </c>
      <c r="S14" s="179" t="n"/>
      <c r="T14" s="179">
        <f>SUM(T6:T13)</f>
        <v/>
      </c>
      <c r="U14" s="101" t="n"/>
      <c r="V14" s="147">
        <f>SUM(V6:V13)</f>
        <v/>
      </c>
    </row>
    <row r="15" ht="24" customHeight="1" s="19">
      <c r="A15" s="148" t="inlineStr">
        <is>
          <t xml:space="preserve">Activos no corrientes o grupos de activos para su disposición clasificados como mantenidos para la venta </t>
        </is>
      </c>
      <c r="B15" s="135" t="n"/>
      <c r="C15" s="142">
        <f>+[8]Estado!C19</f>
        <v/>
      </c>
      <c r="D15" s="142">
        <f>+[9]Estado!C15</f>
        <v/>
      </c>
      <c r="E15" s="142">
        <f>+[17]Estado!Y15</f>
        <v/>
      </c>
      <c r="F15" s="142" t="n">
        <v>0</v>
      </c>
      <c r="G15" s="142">
        <f>+[12]Estado!$Y$15</f>
        <v/>
      </c>
      <c r="H15" s="142">
        <f>+[13]Estado!C15</f>
        <v/>
      </c>
      <c r="I15" s="142">
        <f>+[14]Estado!C15</f>
        <v/>
      </c>
      <c r="J15" s="142">
        <f>+'[15]Estado$'!$AC$15</f>
        <v/>
      </c>
      <c r="K15" s="101" t="n"/>
      <c r="L15" s="142" t="n">
        <v>0</v>
      </c>
      <c r="M15" s="142" t="n">
        <v>0</v>
      </c>
      <c r="N15" s="142" t="n">
        <v>0</v>
      </c>
      <c r="O15" s="142" t="n">
        <v>0</v>
      </c>
      <c r="P15" s="142" t="n">
        <v>0</v>
      </c>
      <c r="Q15" s="142" t="n">
        <v>0</v>
      </c>
      <c r="R15" s="142" t="n">
        <v>0</v>
      </c>
      <c r="S15" s="142" t="n"/>
      <c r="T15" s="142" t="n">
        <v>0</v>
      </c>
      <c r="U15" s="101" t="n"/>
      <c r="V15" s="142">
        <f>SUM(C15:T15)</f>
        <v/>
      </c>
    </row>
    <row r="16" ht="24" customHeight="1" s="19">
      <c r="A16" s="148" t="inlineStr">
        <is>
          <t>Activos no corrientes o grupos de activos para su disposición clasificados como mantenidos para distribuir a los propietarios</t>
        </is>
      </c>
      <c r="B16" s="135" t="n"/>
      <c r="C16" s="142">
        <f>+[8]Estado!C20</f>
        <v/>
      </c>
      <c r="D16" s="142">
        <f>+[9]Estado!C16</f>
        <v/>
      </c>
      <c r="E16" s="142">
        <f>+[17]Estado!Y16</f>
        <v/>
      </c>
      <c r="F16" s="142" t="n">
        <v>0</v>
      </c>
      <c r="G16" s="142">
        <f>+[12]Estado!$Y$16</f>
        <v/>
      </c>
      <c r="H16" s="142">
        <f>+[13]Estado!C16</f>
        <v/>
      </c>
      <c r="I16" s="142">
        <f>+[14]Estado!C16</f>
        <v/>
      </c>
      <c r="J16" s="142">
        <f>+'[15]Estado$'!$AC$16</f>
        <v/>
      </c>
      <c r="K16" s="101" t="n"/>
      <c r="L16" s="142" t="n">
        <v>0</v>
      </c>
      <c r="M16" s="142" t="n">
        <v>0</v>
      </c>
      <c r="N16" s="142" t="n">
        <v>0</v>
      </c>
      <c r="O16" s="142" t="n">
        <v>0</v>
      </c>
      <c r="P16" s="142" t="n">
        <v>0</v>
      </c>
      <c r="Q16" s="142" t="n">
        <v>0</v>
      </c>
      <c r="R16" s="142" t="n">
        <v>0</v>
      </c>
      <c r="S16" s="142" t="n"/>
      <c r="T16" s="142" t="n">
        <v>0</v>
      </c>
      <c r="U16" s="101" t="n"/>
      <c r="V16" s="142">
        <f>SUM(C16:T16)</f>
        <v/>
      </c>
    </row>
    <row r="17" ht="36" customHeight="1" s="19">
      <c r="A17" s="146" t="inlineStr">
        <is>
          <t>Activos no corrientes o grupos de activos para su disposición clasificados como mantenidos para la venta o como mantenidos para distribuir a los propietarios</t>
        </is>
      </c>
      <c r="B17" s="135" t="n"/>
      <c r="C17" s="147">
        <f>+C15+C16</f>
        <v/>
      </c>
      <c r="D17" s="147">
        <f>+D15+D16</f>
        <v/>
      </c>
      <c r="E17" s="147">
        <f>+E15+E16</f>
        <v/>
      </c>
      <c r="F17" s="147">
        <f>+F15+F16</f>
        <v/>
      </c>
      <c r="G17" s="147">
        <f>+G15+G16</f>
        <v/>
      </c>
      <c r="H17" s="147">
        <f>+H15+H16</f>
        <v/>
      </c>
      <c r="I17" s="147">
        <f>+I15+I16</f>
        <v/>
      </c>
      <c r="J17" s="147" t="n"/>
      <c r="K17" s="101" t="n"/>
      <c r="L17" s="179">
        <f>+L15+L16</f>
        <v/>
      </c>
      <c r="M17" s="179">
        <f>+M15+M16</f>
        <v/>
      </c>
      <c r="N17" s="179">
        <f>+N15+N16</f>
        <v/>
      </c>
      <c r="O17" s="179">
        <f>+O15+O16</f>
        <v/>
      </c>
      <c r="P17" s="179">
        <f>+P15+P16</f>
        <v/>
      </c>
      <c r="Q17" s="179">
        <f>+Q15+Q16</f>
        <v/>
      </c>
      <c r="R17" s="179">
        <f>+R15+R16</f>
        <v/>
      </c>
      <c r="S17" s="179" t="n"/>
      <c r="T17" s="179">
        <f>+T15+T16</f>
        <v/>
      </c>
      <c r="U17" s="101" t="n"/>
      <c r="V17" s="147">
        <f>+V15+V16</f>
        <v/>
      </c>
    </row>
    <row r="18" ht="15" customHeight="1" s="19">
      <c r="A18" s="149" t="inlineStr">
        <is>
          <t>Activos corrientes totales</t>
        </is>
      </c>
      <c r="B18" s="135" t="n"/>
      <c r="C18" s="150">
        <f>+C14+C17</f>
        <v/>
      </c>
      <c r="D18" s="150">
        <f>+D14+D17</f>
        <v/>
      </c>
      <c r="E18" s="150">
        <f>+E14+E17</f>
        <v/>
      </c>
      <c r="F18" s="150">
        <f>+F14+F17</f>
        <v/>
      </c>
      <c r="G18" s="150">
        <f>+G14+G17</f>
        <v/>
      </c>
      <c r="H18" s="150">
        <f>+H14+H17</f>
        <v/>
      </c>
      <c r="I18" s="150">
        <f>+I14+I17</f>
        <v/>
      </c>
      <c r="J18" s="150">
        <f>+J14+J17</f>
        <v/>
      </c>
      <c r="K18" s="101" t="n"/>
      <c r="L18" s="150">
        <f>+L14+L17</f>
        <v/>
      </c>
      <c r="M18" s="150">
        <f>+M14+M17</f>
        <v/>
      </c>
      <c r="N18" s="150">
        <f>+N14+N17</f>
        <v/>
      </c>
      <c r="O18" s="150">
        <f>+O14+O17</f>
        <v/>
      </c>
      <c r="P18" s="150">
        <f>+P14+P17</f>
        <v/>
      </c>
      <c r="Q18" s="150">
        <f>+Q14+Q17</f>
        <v/>
      </c>
      <c r="R18" s="150">
        <f>+R14+R17</f>
        <v/>
      </c>
      <c r="S18" s="150" t="n"/>
      <c r="T18" s="150">
        <f>+T14+T17</f>
        <v/>
      </c>
      <c r="U18" s="101" t="n"/>
      <c r="V18" s="150">
        <f>+V14+V17</f>
        <v/>
      </c>
      <c r="W18" s="190" t="inlineStr">
        <is>
          <t>Consolidado Conate</t>
        </is>
      </c>
      <c r="Y18" s="218" t="inlineStr">
        <is>
          <t>Consolidado CHF Inversiones</t>
        </is>
      </c>
      <c r="Z18" s="191" t="n"/>
      <c r="AA18" s="191" t="n"/>
      <c r="AB18" s="219" t="n"/>
      <c r="AC18" s="211" t="n"/>
      <c r="AD18" s="211" t="n"/>
      <c r="AE18" s="211" t="n"/>
      <c r="AF18" s="211" t="n"/>
    </row>
    <row r="19" ht="45" customHeight="1" s="19">
      <c r="A19" s="140" t="inlineStr">
        <is>
          <t>Activos no corrientes</t>
        </is>
      </c>
      <c r="B19" s="135" t="n"/>
      <c r="C19" s="139" t="n"/>
      <c r="D19" s="139" t="n"/>
      <c r="E19" s="139" t="n"/>
      <c r="F19" s="139" t="n"/>
      <c r="G19" s="139" t="n"/>
      <c r="H19" s="139" t="n"/>
      <c r="I19" s="139" t="n"/>
      <c r="J19" s="139" t="n"/>
      <c r="K19" s="101" t="n"/>
      <c r="L19" s="177" t="n"/>
      <c r="M19" s="177" t="n"/>
      <c r="N19" s="177" t="n"/>
      <c r="O19" s="177" t="n"/>
      <c r="P19" s="177" t="n"/>
      <c r="Q19" s="177" t="n"/>
      <c r="R19" s="177" t="n"/>
      <c r="S19" s="177" t="n"/>
      <c r="T19" s="177" t="n"/>
      <c r="U19" s="101" t="n"/>
      <c r="V19" s="139" t="n"/>
      <c r="W19" s="192" t="inlineStr">
        <is>
          <t>Gramado (Otros Activos)</t>
        </is>
      </c>
      <c r="X19" s="192" t="inlineStr">
        <is>
          <t>Cinemo Prod. (Depositos Judiciales)</t>
        </is>
      </c>
      <c r="Y19" s="220" t="inlineStr">
        <is>
          <t>Otras Inv. en Otras Sociedades en CHF Inv</t>
        </is>
      </c>
      <c r="Z19" s="192" t="inlineStr">
        <is>
          <t>Inversiones Permanentes en Audivisual</t>
        </is>
      </c>
      <c r="AA19" s="192" t="inlineStr">
        <is>
          <t>Depositos Judiciales en Curt</t>
        </is>
      </c>
      <c r="AB19" s="192" t="inlineStr">
        <is>
          <t>Depositos Judiciales en CC Do Brasil</t>
        </is>
      </c>
      <c r="AC19" s="192" t="inlineStr">
        <is>
          <t>Depositos Judiciales en Amazon</t>
        </is>
      </c>
      <c r="AD19" s="200" t="n"/>
      <c r="AE19" s="200" t="n"/>
      <c r="AF19" s="200" t="n"/>
      <c r="AG19" s="200" t="n"/>
      <c r="AH19" s="200" t="n"/>
      <c r="AJ19" s="200" t="inlineStr">
        <is>
          <t>TOTAL</t>
        </is>
      </c>
    </row>
    <row r="20">
      <c r="A20" s="151" t="inlineStr">
        <is>
          <t>Otros activos financieros no corrientes</t>
        </is>
      </c>
      <c r="B20" s="135" t="n"/>
      <c r="C20" s="152">
        <f>+[8]Estado!C24</f>
        <v/>
      </c>
      <c r="D20" s="152">
        <f>+[9]Estado!C20</f>
        <v/>
      </c>
      <c r="E20" s="152">
        <f>+[17]Estado!Y20</f>
        <v/>
      </c>
      <c r="F20" s="152">
        <f>+[11]Estado!$C$20</f>
        <v/>
      </c>
      <c r="G20" s="152">
        <f>+[12]Estado!$Y$20</f>
        <v/>
      </c>
      <c r="H20" s="152">
        <f>+[13]Estado!C20</f>
        <v/>
      </c>
      <c r="I20" s="152">
        <f>+[14]Estado!C20</f>
        <v/>
      </c>
      <c r="J20" s="152">
        <f>+'[16]Estado$'!$AC$20</f>
        <v/>
      </c>
      <c r="K20" s="101" t="n"/>
      <c r="L20" s="152" t="n"/>
      <c r="M20" s="152" t="n">
        <v>0</v>
      </c>
      <c r="N20" s="152">
        <f>-'[19]cta cte  (Ajustes) (Final)'!$J$55-'[19]cta cte  (Ajustes) (Final)'!$R$55</f>
        <v/>
      </c>
      <c r="O20" s="152" t="n">
        <v>0</v>
      </c>
      <c r="P20" s="152" t="n">
        <v>0</v>
      </c>
      <c r="Q20" s="152" t="n">
        <v>0</v>
      </c>
      <c r="R20" s="152" t="n">
        <v>0</v>
      </c>
      <c r="S20" s="152">
        <f>-'[19]cta cte  (Ajustes) (Final)'!$AO$55-'[19]cta cte  (Ajustes) (Final)'!$AQ$55</f>
        <v/>
      </c>
      <c r="T20" s="142" t="n">
        <v>0</v>
      </c>
      <c r="U20" s="101" t="n"/>
      <c r="V20" s="152">
        <f>SUM(C20:T20)</f>
        <v/>
      </c>
      <c r="W20" s="193">
        <f>+'[19]cta cte  (Final) (Quedan)'!$J$54</f>
        <v/>
      </c>
      <c r="X20" s="194">
        <f>+'[19]cta cte  (Final) (Quedan)'!$N$49</f>
        <v/>
      </c>
      <c r="Y20" s="221">
        <f>+'[19]cta cte  (Final) (Quedan)'!$AM$46</f>
        <v/>
      </c>
      <c r="Z20" s="222">
        <f>+'[19]cta cte  (Final) (Quedan)'!$AO$47</f>
        <v/>
      </c>
      <c r="AA20" s="349">
        <f>+'[19]cta cte  (Final) (Quedan)'!$BI$49</f>
        <v/>
      </c>
      <c r="AB20" s="350">
        <f>+'[19]cta cte  (Final) (Quedan)'!$AQ$49</f>
        <v/>
      </c>
      <c r="AC20" s="225">
        <f>+'[19]cta cte  (Final) (Quedan)'!$R$49</f>
        <v/>
      </c>
      <c r="AD20" s="293" t="n"/>
      <c r="AE20" s="225" t="n"/>
      <c r="AF20" s="225" t="n"/>
      <c r="AG20" s="204" t="n"/>
      <c r="AH20" s="293">
        <f>+L20</f>
        <v/>
      </c>
      <c r="AJ20" s="351">
        <f>SUM(W20:AH20)</f>
        <v/>
      </c>
      <c r="AK20" s="351">
        <f>+V20-AJ20</f>
        <v/>
      </c>
    </row>
    <row r="21">
      <c r="A21" s="153" t="inlineStr">
        <is>
          <t>Otros activos no financieros no corrientes</t>
        </is>
      </c>
      <c r="B21" s="135" t="n"/>
      <c r="C21" s="142">
        <f>+[8]Estado!C25</f>
        <v/>
      </c>
      <c r="D21" s="142">
        <f>+[9]Estado!C21</f>
        <v/>
      </c>
      <c r="E21" s="142">
        <f>+[17]Estado!Y21</f>
        <v/>
      </c>
      <c r="F21" s="142">
        <f>+[11]Estado!$C$21</f>
        <v/>
      </c>
      <c r="G21" s="142">
        <f>+[12]Estado!$Y$21</f>
        <v/>
      </c>
      <c r="H21" s="142">
        <f>+[13]Estado!C21</f>
        <v/>
      </c>
      <c r="I21" s="142">
        <f>+[14]Estado!C21</f>
        <v/>
      </c>
      <c r="J21" s="142">
        <f>+'[16]Estado$'!$AC$21</f>
        <v/>
      </c>
      <c r="K21" s="101" t="n"/>
      <c r="L21" s="180">
        <f>77916732-417</f>
        <v/>
      </c>
      <c r="M21" s="142" t="n">
        <v>0</v>
      </c>
      <c r="N21" s="142" t="n">
        <v>0</v>
      </c>
      <c r="O21" s="142" t="n">
        <v>0</v>
      </c>
      <c r="P21" s="142" t="n">
        <v>0</v>
      </c>
      <c r="Q21" s="195" t="n"/>
      <c r="R21" s="142" t="n">
        <v>0</v>
      </c>
      <c r="S21" s="195" t="n"/>
      <c r="T21" s="142" t="n">
        <v>0</v>
      </c>
      <c r="U21" s="101" t="n"/>
      <c r="V21" s="142">
        <f>SUM(C21:T21)</f>
        <v/>
      </c>
      <c r="W21" s="293" t="n">
        <v>0</v>
      </c>
      <c r="X21" s="293">
        <f>+E21</f>
        <v/>
      </c>
      <c r="Y21" s="293" t="n">
        <v>0</v>
      </c>
      <c r="Z21" s="293" t="n">
        <v>0</v>
      </c>
      <c r="AA21" s="293" t="n">
        <v>0</v>
      </c>
      <c r="AH21" s="204" t="n"/>
      <c r="AJ21" s="204">
        <f>SUM(W21:AH21)</f>
        <v/>
      </c>
      <c r="AL21" s="211" t="inlineStr">
        <is>
          <t>Sonus</t>
        </is>
      </c>
      <c r="AM21" s="211" t="inlineStr">
        <is>
          <t>Sonus</t>
        </is>
      </c>
      <c r="AN21" s="211" t="inlineStr">
        <is>
          <t>Sonus</t>
        </is>
      </c>
      <c r="AO21" s="211" t="inlineStr">
        <is>
          <t>Sonus</t>
        </is>
      </c>
    </row>
    <row r="22" ht="15" customHeight="1" s="19">
      <c r="A22" s="153" t="inlineStr">
        <is>
          <t>Derechos por cobrar no corrientes</t>
        </is>
      </c>
      <c r="B22" s="135" t="n"/>
      <c r="C22" s="142">
        <f>+[8]Estado!C26</f>
        <v/>
      </c>
      <c r="D22" s="142">
        <f>+[9]Estado!C22</f>
        <v/>
      </c>
      <c r="E22" s="142">
        <f>+[17]Estado!Y22</f>
        <v/>
      </c>
      <c r="F22" s="142">
        <f>+[11]Estado!$C$22</f>
        <v/>
      </c>
      <c r="G22" s="142">
        <f>+[12]Estado!$Y$22</f>
        <v/>
      </c>
      <c r="H22" s="142">
        <f>+[13]Estado!C22</f>
        <v/>
      </c>
      <c r="I22" s="142">
        <f>+[14]Estado!C22</f>
        <v/>
      </c>
      <c r="J22" s="142">
        <f>+'[16]Estado$'!$AC$22</f>
        <v/>
      </c>
      <c r="K22" s="101" t="n"/>
      <c r="M22" s="142" t="n">
        <v>0</v>
      </c>
      <c r="N22" s="142" t="n">
        <v>0</v>
      </c>
      <c r="O22" s="142" t="n">
        <v>0</v>
      </c>
      <c r="P22" s="142" t="n">
        <v>0</v>
      </c>
      <c r="Q22" s="142" t="n">
        <v>0</v>
      </c>
      <c r="R22" s="142" t="n">
        <v>0</v>
      </c>
      <c r="S22" s="142" t="n"/>
      <c r="T22" s="142" t="n">
        <v>0</v>
      </c>
      <c r="U22" s="101" t="n"/>
      <c r="V22" s="142">
        <f>SUM(C22:T22)</f>
        <v/>
      </c>
      <c r="W22" s="196" t="inlineStr">
        <is>
          <t>CVN</t>
        </is>
      </c>
      <c r="X22" s="197">
        <f>+[17]Estado!$Z$22</f>
        <v/>
      </c>
      <c r="Y22" s="226" t="inlineStr">
        <is>
          <t>JPD</t>
        </is>
      </c>
      <c r="Z22" s="227" t="inlineStr">
        <is>
          <t>CVN</t>
        </is>
      </c>
      <c r="AA22" s="228" t="inlineStr">
        <is>
          <t>Agricola Rio Grande</t>
        </is>
      </c>
      <c r="AB22" s="228" t="inlineStr">
        <is>
          <t>CINECOLOR MEX</t>
        </is>
      </c>
      <c r="AC22" s="227" t="inlineStr">
        <is>
          <t>Pronemsa</t>
        </is>
      </c>
      <c r="AD22" s="228" t="inlineStr">
        <is>
          <t>Inmo. Plaza Alba</t>
        </is>
      </c>
      <c r="AE22" s="229" t="inlineStr">
        <is>
          <t>CHF Internaccional</t>
        </is>
      </c>
      <c r="AF22" s="227" t="inlineStr">
        <is>
          <t>Fundación CARE</t>
        </is>
      </c>
      <c r="AG22" s="227" t="inlineStr">
        <is>
          <t>Costa Sur</t>
        </is>
      </c>
      <c r="AH22" s="228" t="inlineStr">
        <is>
          <t>CN Inv. Financ.</t>
        </is>
      </c>
      <c r="AJ22" s="243" t="n"/>
      <c r="AK22" s="244" t="n"/>
      <c r="AL22" s="216">
        <f>+[7]Estado!$AG$22</f>
        <v/>
      </c>
      <c r="AM22" s="245" t="inlineStr">
        <is>
          <t>Csur</t>
        </is>
      </c>
      <c r="AN22" s="245" t="inlineStr">
        <is>
          <t>Agricola</t>
        </is>
      </c>
      <c r="AO22" s="211" t="inlineStr">
        <is>
          <t>Fundación</t>
        </is>
      </c>
      <c r="AP22" s="251">
        <f>+'[6]Estado$'!$AG$22</f>
        <v/>
      </c>
      <c r="AQ22" s="251">
        <f>+'[6]Estado$'!$AL$22</f>
        <v/>
      </c>
      <c r="AR22" s="252">
        <f>+'[6]Estado$'!$AM$22</f>
        <v/>
      </c>
      <c r="AS22" s="253" t="inlineStr">
        <is>
          <t>Surface</t>
        </is>
      </c>
      <c r="AT22" s="254">
        <f>+'[6]Estado$'!$AE$22</f>
        <v/>
      </c>
      <c r="AV22" s="255" t="inlineStr">
        <is>
          <t>Total</t>
        </is>
      </c>
    </row>
    <row r="23" ht="12.75" customHeight="1" s="19">
      <c r="A23" s="154" t="inlineStr">
        <is>
          <t>Cuentas por Cobrar a Entidades Relacionadas, No Corriente</t>
        </is>
      </c>
      <c r="B23" s="135" t="n"/>
      <c r="C23" s="155">
        <f>+[8]Estado!C27</f>
        <v/>
      </c>
      <c r="D23" s="155">
        <f>+[9]Estado!C23</f>
        <v/>
      </c>
      <c r="E23" s="155">
        <f>+[17]Estado!Y23</f>
        <v/>
      </c>
      <c r="F23" s="155">
        <f>+[11]Estado!$C$23</f>
        <v/>
      </c>
      <c r="G23" s="155">
        <f>+[12]Estado!$Y$23</f>
        <v/>
      </c>
      <c r="H23" s="155">
        <f>+[13]Estado!C23</f>
        <v/>
      </c>
      <c r="I23" s="155">
        <f>+[14]Estado!C23</f>
        <v/>
      </c>
      <c r="J23" s="155">
        <f>+'[16]Estado$'!$AC$23</f>
        <v/>
      </c>
      <c r="K23" s="181" t="n"/>
      <c r="L23" s="155">
        <f>-'[19]cta cte  (Ajustes) (Final)'!$B$43-'[19]Detalle Cta Cte  Reclasi(Final)'!$BM$57+417</f>
        <v/>
      </c>
      <c r="M23" s="155">
        <f>-'[19]cta cte  (Ajustes) (Final)'!$D$43</f>
        <v/>
      </c>
      <c r="N23" s="155">
        <f>-'[19]cta cte  (Ajustes) (Final)'!$F$43-'[19]cta cte  (Ajustes) (Final)'!$H$43-'[19]cta cte  (Ajustes) (Final)'!$T$43</f>
        <v/>
      </c>
      <c r="O23" s="155">
        <f>-'[19]cta cte  (Ajustes) (Final)'!$AA$43</f>
        <v/>
      </c>
      <c r="P23" s="155">
        <f>-'[19]cta cte  (Ajustes) (Final)'!$AC$43</f>
        <v/>
      </c>
      <c r="Q23" s="155">
        <f>-'[19]cta cte  (Ajustes) (Final)'!$AI$43</f>
        <v/>
      </c>
      <c r="R23" s="155">
        <f>-'[19]cta cte  (Ajustes) (Final)'!$AK$43</f>
        <v/>
      </c>
      <c r="S23" s="155">
        <f>-'[19]cta cte  (Ajustes) (Final)'!$AM$43-'[19]cta cte  (Ajustes) (Final)'!$BG$43</f>
        <v/>
      </c>
      <c r="T23" s="155" t="n">
        <v>0</v>
      </c>
      <c r="U23" s="101" t="n"/>
      <c r="V23" s="155">
        <f>SUM(C23:T23)</f>
        <v/>
      </c>
      <c r="W23" s="204">
        <f>+[17]Estado!$AE$23</f>
        <v/>
      </c>
      <c r="X23" s="351">
        <f>+[17]Estado!$Z$23</f>
        <v/>
      </c>
      <c r="Y23" s="352">
        <f>+[8]Ctas!$D$197</f>
        <v/>
      </c>
      <c r="Z23" s="352">
        <f>+[8]Ctas!$D$198</f>
        <v/>
      </c>
      <c r="AA23" s="352">
        <f>+[8]Ctas!$D$199</f>
        <v/>
      </c>
      <c r="AB23" s="231" t="n">
        <v>0</v>
      </c>
      <c r="AC23" s="231">
        <f>+[8]Ctas!$D$208</f>
        <v/>
      </c>
      <c r="AD23" s="231">
        <f>+[8]Ctas!$D$211</f>
        <v/>
      </c>
      <c r="AE23" s="231">
        <f>+[8]Ctas!$D$220</f>
        <v/>
      </c>
      <c r="AF23" s="231">
        <f>+[8]Ctas!$D$235</f>
        <v/>
      </c>
      <c r="AG23" s="352">
        <f>+[8]Ctas!$D$228</f>
        <v/>
      </c>
      <c r="AH23" s="352">
        <f>+[8]Ctas!$D$230</f>
        <v/>
      </c>
      <c r="AJ23" s="243" t="n"/>
      <c r="AK23" s="243" t="n"/>
      <c r="AL23" s="217">
        <f>+[12]Estado!$AH$23</f>
        <v/>
      </c>
      <c r="AM23" s="353">
        <f>+[12]Estado!$Z$23</f>
        <v/>
      </c>
      <c r="AN23" s="353">
        <f>+[12]Estado!$AB$23</f>
        <v/>
      </c>
      <c r="AO23" s="351">
        <f>+[12]Estado!$AC$23</f>
        <v/>
      </c>
      <c r="AP23" s="252" t="n"/>
      <c r="AQ23" s="252">
        <f>+'[18]Estado$'!$AL$23+'[18]Estado$'!$AP$23+'[18]Estado$'!$AR$23</f>
        <v/>
      </c>
      <c r="AR23" s="252" t="n"/>
      <c r="AS23" s="354">
        <f>+'[18]Estado$'!$AN$23</f>
        <v/>
      </c>
      <c r="AT23" s="252">
        <f>+'[18]Estado$'!$AE$23</f>
        <v/>
      </c>
      <c r="AU23" s="351" t="n"/>
      <c r="AV23" s="355">
        <f>SUM(W23:AU23)</f>
        <v/>
      </c>
      <c r="AW23" s="351">
        <f>+V23-AV23</f>
        <v/>
      </c>
      <c r="AX23" s="293">
        <f>+'[19]Detalle Cta Cte  Reclasi(Final)'!$BM$43</f>
        <v/>
      </c>
      <c r="AY23" s="293">
        <f>+AW23-AX23</f>
        <v/>
      </c>
    </row>
    <row r="24" ht="24.75" customHeight="1" s="19">
      <c r="A24" s="156" t="inlineStr">
        <is>
          <t>Inversiones contabilizadas utilizando el método de la participación</t>
        </is>
      </c>
      <c r="B24" s="135" t="n"/>
      <c r="C24" s="157">
        <f>+[8]Estado!C28</f>
        <v/>
      </c>
      <c r="D24" s="157">
        <f>+[9]Estado!C24</f>
        <v/>
      </c>
      <c r="E24" s="157">
        <f>+[17]Estado!Y24</f>
        <v/>
      </c>
      <c r="F24" s="157">
        <f>+[11]Estado!$C$24</f>
        <v/>
      </c>
      <c r="G24" s="157">
        <f>+[12]Estado!$Y$24</f>
        <v/>
      </c>
      <c r="H24" s="157">
        <f>+[13]Estado!C24</f>
        <v/>
      </c>
      <c r="I24" s="157">
        <f>+[14]Estado!C24</f>
        <v/>
      </c>
      <c r="J24" s="157">
        <f>+'[16]Estado$'!$AC$24</f>
        <v/>
      </c>
      <c r="K24" s="101" t="n"/>
      <c r="L24" s="182">
        <f>-'[20]Invers. Ajuste Consol.'!$B$40</f>
        <v/>
      </c>
      <c r="M24" s="180" t="n"/>
      <c r="N24" s="182">
        <f>-[17]Estado!$Y$24</f>
        <v/>
      </c>
      <c r="O24" s="182" t="n">
        <v>0</v>
      </c>
      <c r="P24" s="182">
        <f>-[12]Estado!$Z$24-[12]Estado!$AB$24</f>
        <v/>
      </c>
      <c r="Q24" s="182" t="n">
        <v>0</v>
      </c>
      <c r="R24" s="182" t="n">
        <v>0</v>
      </c>
      <c r="S24" s="182">
        <f>-'[18]Estado$'!$AL$24</f>
        <v/>
      </c>
      <c r="T24" s="182">
        <f>-#REF!</f>
        <v/>
      </c>
      <c r="U24" s="101" t="n"/>
      <c r="V24" s="155">
        <f>SUM(B24:S24)</f>
        <v/>
      </c>
      <c r="W24" s="204">
        <f>+[8]Ctas!$D$257</f>
        <v/>
      </c>
      <c r="X24" s="204">
        <f>+[8]Ctas!$D$256</f>
        <v/>
      </c>
      <c r="Y24" s="293">
        <f>+[8]Ctas!$D$249</f>
        <v/>
      </c>
      <c r="Z24" s="293">
        <f>+[8]Ctas!$D$243</f>
        <v/>
      </c>
      <c r="AA24" s="293">
        <f>+'[18]Estado$'!$AE$24</f>
        <v/>
      </c>
      <c r="AB24" s="293">
        <f>+'[18]Estado$'!$AH$24</f>
        <v/>
      </c>
      <c r="AC24" s="293">
        <f>+'[18]Estado$'!$AJ$24</f>
        <v/>
      </c>
      <c r="AD24" s="293">
        <f>+'[18]Estado$'!$AK$24</f>
        <v/>
      </c>
      <c r="AE24" s="351">
        <f>+'[18]Estado$'!$AI$24+1</f>
        <v/>
      </c>
      <c r="AF24" s="351">
        <f>+[12]Estado!$AA$24</f>
        <v/>
      </c>
      <c r="AH24" s="356">
        <f>SUM(W24:AF24)</f>
        <v/>
      </c>
      <c r="AI24" s="357">
        <f>+V24-AH24</f>
        <v/>
      </c>
      <c r="AW24" s="351">
        <f>+AJ50</f>
        <v/>
      </c>
    </row>
    <row r="25" ht="15" customHeight="1" s="19">
      <c r="A25" s="153" t="inlineStr">
        <is>
          <t>Activos intangibles distintos de la plusvalía</t>
        </is>
      </c>
      <c r="B25" s="135" t="n"/>
      <c r="C25" s="142">
        <f>+[8]Estado!C29</f>
        <v/>
      </c>
      <c r="D25" s="142">
        <f>+[9]Estado!C25</f>
        <v/>
      </c>
      <c r="E25" s="142">
        <f>+[17]Estado!Y25</f>
        <v/>
      </c>
      <c r="F25" s="142">
        <f>+[11]Estado!$C$25</f>
        <v/>
      </c>
      <c r="G25" s="142">
        <f>+[12]Estado!$Y$25</f>
        <v/>
      </c>
      <c r="H25" s="142">
        <f>+[13]Estado!C25</f>
        <v/>
      </c>
      <c r="I25" s="142">
        <f>+[14]Estado!C25</f>
        <v/>
      </c>
      <c r="J25" s="142">
        <f>+'[16]Estado$'!$AC$25</f>
        <v/>
      </c>
      <c r="K25" s="101" t="n"/>
      <c r="L25" s="142" t="n">
        <v>0</v>
      </c>
      <c r="M25" s="142" t="n">
        <v>0</v>
      </c>
      <c r="N25" s="142" t="n">
        <v>0</v>
      </c>
      <c r="O25" s="142" t="n">
        <v>0</v>
      </c>
      <c r="P25" s="142" t="n">
        <v>0</v>
      </c>
      <c r="Q25" s="142" t="n">
        <v>0</v>
      </c>
      <c r="R25" s="142" t="n">
        <v>0</v>
      </c>
      <c r="S25" s="142" t="n"/>
      <c r="T25" s="142" t="n">
        <v>0</v>
      </c>
      <c r="U25" s="101" t="n"/>
      <c r="V25" s="142">
        <f>SUM(C25:T25)</f>
        <v/>
      </c>
      <c r="W25" s="199" t="inlineStr">
        <is>
          <t>INMOB.EDIF.ESCANDINAVIA SP</t>
        </is>
      </c>
      <c r="X25" s="200" t="inlineStr">
        <is>
          <t>Mediapro</t>
        </is>
      </c>
      <c r="Y25" s="200" t="inlineStr">
        <is>
          <t>Hopin</t>
        </is>
      </c>
      <c r="Z25" s="200" t="inlineStr">
        <is>
          <t>Andes Films</t>
        </is>
      </c>
      <c r="AA25" s="232">
        <f>+'[6]Estado$'!$AE$25</f>
        <v/>
      </c>
      <c r="AB25" s="232">
        <f>+'[6]Estado$'!$AH$25</f>
        <v/>
      </c>
      <c r="AC25" s="233">
        <f>+'[6]Estado$'!$AJ$25</f>
        <v/>
      </c>
      <c r="AD25" s="234">
        <f>+'[18]Estado$'!$AK$25</f>
        <v/>
      </c>
      <c r="AE25" s="232">
        <f>+'[18]Estado$'!$AI$25</f>
        <v/>
      </c>
      <c r="AF25" s="235" t="inlineStr">
        <is>
          <t>INV.INMOBIL NORUEGA S</t>
        </is>
      </c>
      <c r="AP25" s="251" t="n"/>
      <c r="AW25" s="351">
        <f>+AW23-AW24</f>
        <v/>
      </c>
    </row>
    <row r="26" ht="15" customHeight="1" s="19">
      <c r="A26" s="153" t="inlineStr">
        <is>
          <t>Plusvalía</t>
        </is>
      </c>
      <c r="B26" s="135" t="n"/>
      <c r="C26" s="142">
        <f>+[8]Estado!C30</f>
        <v/>
      </c>
      <c r="D26" s="142">
        <f>+[9]Estado!C26</f>
        <v/>
      </c>
      <c r="E26" s="142">
        <f>+[17]Estado!Y26</f>
        <v/>
      </c>
      <c r="F26" s="142">
        <f>+[11]Estado!$C$26</f>
        <v/>
      </c>
      <c r="G26" s="142">
        <f>+[12]Estado!$Y$26</f>
        <v/>
      </c>
      <c r="H26" s="142">
        <f>+[13]Estado!C26</f>
        <v/>
      </c>
      <c r="I26" s="142">
        <f>+[14]Estado!C26</f>
        <v/>
      </c>
      <c r="J26" s="142">
        <f>+'[16]Estado$'!$AC$26</f>
        <v/>
      </c>
      <c r="K26" s="101" t="n"/>
      <c r="L26" s="142" t="n">
        <v>0</v>
      </c>
      <c r="M26" s="142" t="n">
        <v>0</v>
      </c>
      <c r="N26" s="142" t="n">
        <v>0</v>
      </c>
      <c r="O26" s="142" t="n">
        <v>0</v>
      </c>
      <c r="P26" s="142" t="n">
        <v>0</v>
      </c>
      <c r="Q26" s="142" t="n">
        <v>0</v>
      </c>
      <c r="R26" s="142" t="n">
        <v>0</v>
      </c>
      <c r="S26" s="142" t="n"/>
      <c r="T26" s="142" t="n">
        <v>0</v>
      </c>
      <c r="U26" s="101" t="n"/>
      <c r="V26" s="142">
        <f>SUM(C26:T26)</f>
        <v/>
      </c>
      <c r="W26" s="201" t="n"/>
      <c r="X26" s="202" t="inlineStr">
        <is>
          <t>Chilefilms</t>
        </is>
      </c>
      <c r="AA26" s="211" t="inlineStr">
        <is>
          <t>Consolidado CHF Inversiones</t>
        </is>
      </c>
      <c r="AF26" s="201" t="inlineStr">
        <is>
          <t>CCFilms SAC</t>
        </is>
      </c>
      <c r="AP26" s="252" t="n"/>
    </row>
    <row r="27">
      <c r="A27" s="153" t="inlineStr">
        <is>
          <t>Propiedades, Planta y Equipo</t>
        </is>
      </c>
      <c r="B27" s="135" t="n"/>
      <c r="C27" s="142">
        <f>+[8]Estado!C31</f>
        <v/>
      </c>
      <c r="D27" s="142">
        <f>+[9]Estado!C27</f>
        <v/>
      </c>
      <c r="E27" s="142">
        <f>+[17]Estado!Y27</f>
        <v/>
      </c>
      <c r="F27" s="142">
        <f>+[11]Estado!$C$27</f>
        <v/>
      </c>
      <c r="G27" s="142">
        <f>+[12]Estado!$Y$27</f>
        <v/>
      </c>
      <c r="H27" s="142">
        <f>+[13]Estado!C27</f>
        <v/>
      </c>
      <c r="I27" s="142">
        <f>+[14]Estado!C27</f>
        <v/>
      </c>
      <c r="J27" s="142">
        <f>+'[16]Estado$'!$AC$27</f>
        <v/>
      </c>
      <c r="K27" s="101" t="n"/>
      <c r="L27" s="142" t="n">
        <v>0</v>
      </c>
      <c r="M27" s="142" t="n">
        <v>0</v>
      </c>
      <c r="N27" s="142" t="n">
        <v>0</v>
      </c>
      <c r="O27" s="142" t="n">
        <v>0</v>
      </c>
      <c r="P27" s="142" t="n">
        <v>0</v>
      </c>
      <c r="Q27" s="142" t="n">
        <v>0</v>
      </c>
      <c r="R27" s="142" t="n">
        <v>0</v>
      </c>
      <c r="S27" s="142" t="n"/>
      <c r="T27" s="142" t="n">
        <v>0</v>
      </c>
      <c r="U27" s="101" t="n"/>
      <c r="V27" s="142">
        <f>SUM(C27:T27)</f>
        <v/>
      </c>
      <c r="AB27" s="216" t="n"/>
      <c r="AT27" s="205" t="inlineStr">
        <is>
          <t>x cobrar</t>
        </is>
      </c>
      <c r="AU27" s="205" t="n">
        <v>20453842507.58</v>
      </c>
    </row>
    <row r="28">
      <c r="A28" s="153" t="inlineStr">
        <is>
          <t>Activos biológicos, no corrientes</t>
        </is>
      </c>
      <c r="B28" s="135" t="n"/>
      <c r="C28" s="142">
        <f>+[8]Estado!C32</f>
        <v/>
      </c>
      <c r="D28" s="142">
        <f>+[9]Estado!C28</f>
        <v/>
      </c>
      <c r="E28" s="142">
        <f>+[17]Estado!Y28</f>
        <v/>
      </c>
      <c r="F28" s="142">
        <f>+[11]Estado!$C$28</f>
        <v/>
      </c>
      <c r="G28" s="142">
        <f>+[12]Estado!$Y$28</f>
        <v/>
      </c>
      <c r="H28" s="142">
        <f>+[13]Estado!C28</f>
        <v/>
      </c>
      <c r="I28" s="142">
        <f>+[14]Estado!C28</f>
        <v/>
      </c>
      <c r="J28" s="142">
        <f>+'[16]Estado$'!$AC$28</f>
        <v/>
      </c>
      <c r="K28" s="101" t="n"/>
      <c r="L28" s="142" t="n">
        <v>0</v>
      </c>
      <c r="M28" s="142" t="n">
        <v>0</v>
      </c>
      <c r="N28" s="142" t="n">
        <v>0</v>
      </c>
      <c r="O28" s="142" t="n">
        <v>0</v>
      </c>
      <c r="P28" s="142" t="n">
        <v>0</v>
      </c>
      <c r="Q28" s="142" t="n">
        <v>0</v>
      </c>
      <c r="R28" s="142" t="n">
        <v>0</v>
      </c>
      <c r="S28" s="142" t="n"/>
      <c r="T28" s="142" t="n">
        <v>0</v>
      </c>
      <c r="U28" s="101" t="n"/>
      <c r="V28" s="142">
        <f>SUM(C28:T28)</f>
        <v/>
      </c>
      <c r="AB28" s="236" t="n"/>
      <c r="AT28" s="205" t="inlineStr">
        <is>
          <t>x Pagar</t>
        </is>
      </c>
      <c r="AU28" s="205" t="n">
        <v>16810190106</v>
      </c>
    </row>
    <row r="29">
      <c r="A29" s="153" t="inlineStr">
        <is>
          <t>Propiedad de inversión</t>
        </is>
      </c>
      <c r="B29" s="135" t="n"/>
      <c r="C29" s="142">
        <f>+[8]Estado!C33</f>
        <v/>
      </c>
      <c r="D29" s="142">
        <f>+[9]Estado!C29</f>
        <v/>
      </c>
      <c r="E29" s="142">
        <f>+[17]Estado!Y29</f>
        <v/>
      </c>
      <c r="F29" s="142">
        <f>+[11]Estado!$C$29</f>
        <v/>
      </c>
      <c r="G29" s="142">
        <f>+[12]Estado!$Y$29</f>
        <v/>
      </c>
      <c r="H29" s="142">
        <f>+[13]Estado!C29</f>
        <v/>
      </c>
      <c r="I29" s="142">
        <f>+[14]Estado!C29</f>
        <v/>
      </c>
      <c r="J29" s="142">
        <f>+'[16]Estado$'!$AC$29</f>
        <v/>
      </c>
      <c r="K29" s="101" t="n"/>
      <c r="L29" s="142" t="n">
        <v>0</v>
      </c>
      <c r="M29" s="142" t="n">
        <v>0</v>
      </c>
      <c r="N29" s="142" t="n">
        <v>0</v>
      </c>
      <c r="O29" s="142" t="n">
        <v>0</v>
      </c>
      <c r="P29" s="142" t="n">
        <v>0</v>
      </c>
      <c r="Q29" s="142" t="n">
        <v>0</v>
      </c>
      <c r="R29" s="142" t="n">
        <v>0</v>
      </c>
      <c r="S29" s="142" t="n"/>
      <c r="T29" s="142" t="n">
        <v>0</v>
      </c>
      <c r="U29" s="101" t="n"/>
      <c r="V29" s="142">
        <f>SUM(C29:T29)</f>
        <v/>
      </c>
      <c r="AT29" s="205" t="inlineStr">
        <is>
          <t>Diferencia a reclasificar</t>
        </is>
      </c>
      <c r="AU29" s="205" t="n">
        <v>3643652401.58</v>
      </c>
    </row>
    <row r="30">
      <c r="A30" s="153" t="inlineStr">
        <is>
          <t>Activos por impuestos diferidos</t>
        </is>
      </c>
      <c r="B30" s="135" t="n"/>
      <c r="C30" s="142">
        <f>+[8]Estado!C34</f>
        <v/>
      </c>
      <c r="D30" s="142">
        <f>+[9]Estado!C30</f>
        <v/>
      </c>
      <c r="E30" s="142">
        <f>+[17]Estado!Y30</f>
        <v/>
      </c>
      <c r="F30" s="142">
        <f>+[11]Estado!$C$30</f>
        <v/>
      </c>
      <c r="G30" s="142">
        <f>+[12]Estado!$Y$30</f>
        <v/>
      </c>
      <c r="H30" s="142">
        <f>+[13]Estado!C30</f>
        <v/>
      </c>
      <c r="I30" s="142">
        <f>+[14]Estado!C30</f>
        <v/>
      </c>
      <c r="J30" s="142">
        <f>+'[16]Estado$'!$AC$30</f>
        <v/>
      </c>
      <c r="K30" s="101" t="n"/>
      <c r="L30" s="142" t="n">
        <v>0</v>
      </c>
      <c r="M30" s="142" t="n">
        <v>0</v>
      </c>
      <c r="N30" s="142" t="n">
        <v>0</v>
      </c>
      <c r="O30" s="142" t="n">
        <v>0</v>
      </c>
      <c r="P30" s="142" t="n">
        <v>0</v>
      </c>
      <c r="Q30" s="142" t="n">
        <v>0</v>
      </c>
      <c r="R30" s="142" t="n">
        <v>0</v>
      </c>
      <c r="S30" s="142" t="n"/>
      <c r="T30" s="142" t="n">
        <v>0</v>
      </c>
      <c r="U30" s="101" t="n"/>
      <c r="V30" s="142">
        <f>SUM(C30:T30)</f>
        <v/>
      </c>
    </row>
    <row r="31">
      <c r="A31" s="146" t="inlineStr">
        <is>
          <t>Total de activos no corrientes</t>
        </is>
      </c>
      <c r="B31" s="135" t="n"/>
      <c r="C31" s="147">
        <f>SUM(C20:C30)</f>
        <v/>
      </c>
      <c r="D31" s="147">
        <f>SUM(D20:D30)</f>
        <v/>
      </c>
      <c r="E31" s="147">
        <f>SUM(E20:E30)</f>
        <v/>
      </c>
      <c r="F31" s="147">
        <f>SUM(F20:F30)</f>
        <v/>
      </c>
      <c r="G31" s="147">
        <f>SUM(G20:G30)</f>
        <v/>
      </c>
      <c r="H31" s="147">
        <f>SUM(H20:H30)</f>
        <v/>
      </c>
      <c r="I31" s="147">
        <f>SUM(I20:I30)</f>
        <v/>
      </c>
      <c r="J31" s="147">
        <f>SUM(J20:J30)</f>
        <v/>
      </c>
      <c r="K31" s="101" t="n"/>
      <c r="L31" s="179">
        <f>SUM(L20:L30)</f>
        <v/>
      </c>
      <c r="M31" s="179">
        <f>SUM(M20:M30)</f>
        <v/>
      </c>
      <c r="N31" s="179">
        <f>SUM(N20:N30)</f>
        <v/>
      </c>
      <c r="O31" s="179">
        <f>SUM(O20:O30)</f>
        <v/>
      </c>
      <c r="P31" s="179">
        <f>SUM(P20:P30)</f>
        <v/>
      </c>
      <c r="Q31" s="179">
        <f>SUM(Q20:Q30)</f>
        <v/>
      </c>
      <c r="R31" s="179">
        <f>SUM(R20:R30)</f>
        <v/>
      </c>
      <c r="S31" s="179">
        <f>SUM(S20:S30)</f>
        <v/>
      </c>
      <c r="T31" s="179">
        <f>SUM(T20:T30)</f>
        <v/>
      </c>
      <c r="U31" s="101" t="n"/>
      <c r="V31" s="147">
        <f>SUM(V20:V30)</f>
        <v/>
      </c>
    </row>
    <row r="32">
      <c r="A32" s="158" t="inlineStr">
        <is>
          <t>Total de activos</t>
        </is>
      </c>
      <c r="B32" s="135" t="n"/>
      <c r="C32" s="150">
        <f>+C18+C31</f>
        <v/>
      </c>
      <c r="D32" s="150">
        <f>+D18+D31</f>
        <v/>
      </c>
      <c r="E32" s="150">
        <f>+E18+E31</f>
        <v/>
      </c>
      <c r="F32" s="150">
        <f>+F18+F31</f>
        <v/>
      </c>
      <c r="G32" s="150">
        <f>+G18+G31</f>
        <v/>
      </c>
      <c r="H32" s="150">
        <f>+H18+H31</f>
        <v/>
      </c>
      <c r="I32" s="150">
        <f>+I18+I31</f>
        <v/>
      </c>
      <c r="J32" s="150">
        <f>+J18+J31</f>
        <v/>
      </c>
      <c r="K32" s="101" t="n"/>
      <c r="L32" s="150">
        <f>+L18+L31</f>
        <v/>
      </c>
      <c r="M32" s="150">
        <f>+M18+M31</f>
        <v/>
      </c>
      <c r="N32" s="150">
        <f>+N18+N31</f>
        <v/>
      </c>
      <c r="O32" s="150">
        <f>+O18+O31</f>
        <v/>
      </c>
      <c r="P32" s="150">
        <f>+P18+P31</f>
        <v/>
      </c>
      <c r="Q32" s="150">
        <f>+Q18+Q31</f>
        <v/>
      </c>
      <c r="R32" s="150">
        <f>+R18+R31</f>
        <v/>
      </c>
      <c r="S32" s="150">
        <f>+S18+S31</f>
        <v/>
      </c>
      <c r="T32" s="150">
        <f>+T18+T31</f>
        <v/>
      </c>
      <c r="U32" s="101" t="n"/>
      <c r="V32" s="150">
        <f>+V18+V31</f>
        <v/>
      </c>
    </row>
    <row r="33">
      <c r="A33" s="159" t="n"/>
      <c r="B33" s="135" t="n"/>
      <c r="C33" s="139" t="n"/>
      <c r="D33" s="139" t="n"/>
      <c r="E33" s="139" t="n"/>
      <c r="F33" s="139" t="n"/>
      <c r="G33" s="139" t="n"/>
      <c r="H33" s="139" t="n"/>
      <c r="I33" s="139" t="n"/>
      <c r="J33" s="139" t="n"/>
      <c r="K33" s="101" t="n"/>
      <c r="L33" s="177" t="n"/>
      <c r="M33" s="177" t="n"/>
      <c r="N33" s="177" t="n"/>
      <c r="O33" s="177" t="n"/>
      <c r="P33" s="177" t="n"/>
      <c r="Q33" s="177" t="n"/>
      <c r="R33" s="177" t="n"/>
      <c r="S33" s="177" t="n"/>
      <c r="T33" s="177" t="n"/>
      <c r="U33" s="101" t="n"/>
      <c r="V33" s="139" t="n"/>
    </row>
    <row r="34">
      <c r="A34" s="160" t="inlineStr">
        <is>
          <t>Patrimonio y pasivos</t>
        </is>
      </c>
      <c r="B34" s="135" t="n"/>
      <c r="C34" s="139" t="n"/>
      <c r="D34" s="139" t="n"/>
      <c r="E34" s="139" t="n"/>
      <c r="F34" s="139" t="n"/>
      <c r="G34" s="139" t="n"/>
      <c r="H34" s="139" t="n"/>
      <c r="I34" s="139" t="n"/>
      <c r="J34" s="139" t="n"/>
      <c r="K34" s="101" t="n"/>
      <c r="L34" s="177" t="n"/>
      <c r="M34" s="177" t="n"/>
      <c r="N34" s="177" t="n"/>
      <c r="O34" s="177" t="n"/>
      <c r="P34" s="177" t="n"/>
      <c r="Q34" s="177" t="n"/>
      <c r="R34" s="177" t="n"/>
      <c r="S34" s="177" t="n"/>
      <c r="T34" s="177" t="n"/>
      <c r="U34" s="101" t="n"/>
      <c r="V34" s="139" t="n"/>
    </row>
    <row r="35">
      <c r="A35" s="140" t="inlineStr">
        <is>
          <t>Pasivos</t>
        </is>
      </c>
      <c r="B35" s="135" t="n"/>
      <c r="C35" s="139" t="n"/>
      <c r="D35" s="139" t="n"/>
      <c r="E35" s="139" t="n"/>
      <c r="F35" s="139" t="n"/>
      <c r="G35" s="139" t="n"/>
      <c r="H35" s="139" t="n"/>
      <c r="I35" s="139" t="n"/>
      <c r="J35" s="139" t="n"/>
      <c r="K35" s="101" t="n"/>
      <c r="L35" s="177" t="n"/>
      <c r="M35" s="177" t="n"/>
      <c r="N35" s="177" t="n"/>
      <c r="O35" s="177" t="n"/>
      <c r="P35" s="177" t="n"/>
      <c r="Q35" s="177" t="n"/>
      <c r="R35" s="177" t="n"/>
      <c r="S35" s="177" t="n"/>
      <c r="T35" s="177" t="n"/>
      <c r="U35" s="101" t="n"/>
      <c r="V35" s="139" t="n"/>
    </row>
    <row r="36">
      <c r="A36" s="161" t="inlineStr">
        <is>
          <t>Pasivos corrientes</t>
        </is>
      </c>
      <c r="B36" s="135" t="n"/>
      <c r="C36" s="139" t="n"/>
      <c r="D36" s="139" t="n"/>
      <c r="E36" s="139" t="n"/>
      <c r="F36" s="139" t="n"/>
      <c r="G36" s="139" t="n"/>
      <c r="H36" s="139" t="n"/>
      <c r="I36" s="139" t="n"/>
      <c r="J36" s="139" t="n"/>
      <c r="K36" s="101" t="n"/>
      <c r="L36" s="177" t="n"/>
      <c r="M36" s="177" t="n"/>
      <c r="N36" s="177" t="n"/>
      <c r="O36" s="177" t="n"/>
      <c r="P36" s="177" t="n"/>
      <c r="Q36" s="177" t="n"/>
      <c r="R36" s="177" t="n"/>
      <c r="S36" s="177" t="n"/>
      <c r="T36" s="177" t="n"/>
      <c r="U36" s="101" t="n"/>
      <c r="V36" s="139" t="n"/>
    </row>
    <row r="37" customFormat="1" s="129">
      <c r="A37" s="162" t="inlineStr">
        <is>
          <t>Otros pasivos financieros corrientes</t>
        </is>
      </c>
      <c r="B37" s="135" t="n"/>
      <c r="C37" s="163">
        <f>+[8]Estado!C41</f>
        <v/>
      </c>
      <c r="D37" s="163">
        <f>+[9]Estado!C37</f>
        <v/>
      </c>
      <c r="E37" s="163">
        <f>+[17]Estado!Y37</f>
        <v/>
      </c>
      <c r="F37" s="163">
        <f>+[11]Estado!$C$37</f>
        <v/>
      </c>
      <c r="G37" s="163">
        <f>+[12]Estado!$Y$37</f>
        <v/>
      </c>
      <c r="H37" s="163">
        <f>+[13]Estado!C37</f>
        <v/>
      </c>
      <c r="I37" s="163">
        <f>+[14]Estado!C37</f>
        <v/>
      </c>
      <c r="J37" s="163">
        <f>+'[16]Estado$'!$AC$37</f>
        <v/>
      </c>
      <c r="K37" s="183" t="n"/>
      <c r="L37" s="163" t="n"/>
      <c r="M37" s="163" t="n">
        <v>0</v>
      </c>
      <c r="N37" s="163" t="n">
        <v>0</v>
      </c>
      <c r="O37" s="163" t="n">
        <v>0</v>
      </c>
      <c r="P37" s="163" t="n">
        <v>0</v>
      </c>
      <c r="Q37" s="163" t="n">
        <v>0</v>
      </c>
      <c r="R37" s="163" t="n">
        <v>0</v>
      </c>
      <c r="S37" s="163" t="n"/>
      <c r="T37" s="163" t="n">
        <v>0</v>
      </c>
      <c r="U37" s="183" t="n"/>
      <c r="V37" s="163">
        <f>SUM(C37:T37)</f>
        <v/>
      </c>
    </row>
    <row r="38">
      <c r="A38" s="262" t="inlineStr">
        <is>
          <t>Cuentas por pagar comerciales y otras cuentas por pagar</t>
        </is>
      </c>
      <c r="B38" s="135" t="n"/>
      <c r="C38" s="142">
        <f>+[8]Estado!C42</f>
        <v/>
      </c>
      <c r="D38" s="142">
        <f>+[9]Estado!C38</f>
        <v/>
      </c>
      <c r="E38" s="142">
        <f>+[17]Estado!Y38</f>
        <v/>
      </c>
      <c r="F38" s="142">
        <f>+[11]Estado!$C$38</f>
        <v/>
      </c>
      <c r="G38" s="142">
        <f>+[12]Estado!$Y$38</f>
        <v/>
      </c>
      <c r="H38" s="142">
        <f>+[13]Estado!C38</f>
        <v/>
      </c>
      <c r="I38" s="142">
        <f>+[14]Estado!C38</f>
        <v/>
      </c>
      <c r="J38" s="142">
        <f>+'[16]Estado$'!$AC$38</f>
        <v/>
      </c>
      <c r="K38" s="101" t="n"/>
      <c r="L38" s="155" t="n"/>
      <c r="M38" s="142" t="n">
        <v>0</v>
      </c>
      <c r="N38" s="142" t="n">
        <v>0</v>
      </c>
      <c r="O38" s="142" t="n">
        <v>0</v>
      </c>
      <c r="P38" s="142" t="n">
        <v>0</v>
      </c>
      <c r="Q38" s="142" t="n">
        <v>0</v>
      </c>
      <c r="R38" s="142" t="n">
        <v>0</v>
      </c>
      <c r="S38" s="142" t="n"/>
      <c r="T38" s="142" t="n">
        <v>0</v>
      </c>
      <c r="U38" s="101" t="n"/>
      <c r="V38" s="203">
        <f>SUM(C38:T38)</f>
        <v/>
      </c>
      <c r="W38" s="204" t="n"/>
      <c r="X38" s="205" t="n"/>
      <c r="Y38" s="205" t="n"/>
      <c r="Z38" s="205" t="n"/>
      <c r="AA38" s="351" t="n"/>
      <c r="AB38" s="205" t="n"/>
      <c r="AC38" s="205" t="n"/>
      <c r="AD38" s="205" t="n"/>
    </row>
    <row r="39">
      <c r="A39" s="164" t="inlineStr">
        <is>
          <t>Cuentas por Pagar a Entidades Relacionadas, Corriente</t>
        </is>
      </c>
      <c r="B39" s="165" t="n"/>
      <c r="C39" s="155" t="n">
        <v>0</v>
      </c>
      <c r="D39" s="155">
        <f>+[9]Estado!C39</f>
        <v/>
      </c>
      <c r="E39" s="155">
        <f>+[17]Estado!Y39</f>
        <v/>
      </c>
      <c r="F39" s="155">
        <f>+[11]Estado!$C$39</f>
        <v/>
      </c>
      <c r="G39" s="155">
        <f>+[12]Estado!$Y$39</f>
        <v/>
      </c>
      <c r="H39" s="155">
        <f>+[13]Estado!C39</f>
        <v/>
      </c>
      <c r="I39" s="155">
        <f>+[14]Estado!C39</f>
        <v/>
      </c>
      <c r="J39" s="155">
        <f>+'[16]Estado$'!$AC$39</f>
        <v/>
      </c>
      <c r="K39" s="181" t="n"/>
      <c r="L39" s="155" t="n">
        <v>0</v>
      </c>
      <c r="M39" s="155" t="n">
        <v>0</v>
      </c>
      <c r="N39" s="155" t="n">
        <v>0</v>
      </c>
      <c r="O39" s="155">
        <f>-[11]Ctas!$D$416</f>
        <v/>
      </c>
      <c r="P39" s="155">
        <f>-[12]Estado!$Z$39</f>
        <v/>
      </c>
      <c r="Q39" s="155" t="n">
        <v>0</v>
      </c>
      <c r="R39" s="155" t="n"/>
      <c r="S39" s="155" t="n"/>
      <c r="T39" s="155" t="n">
        <v>0</v>
      </c>
      <c r="U39" s="181" t="n"/>
      <c r="V39" s="206">
        <f>SUM(C39:T39)</f>
        <v/>
      </c>
      <c r="W39" s="351" t="n"/>
      <c r="X39" s="353" t="n"/>
      <c r="Y39" s="353" t="n"/>
      <c r="Z39" s="351" t="n"/>
      <c r="AA39" s="205" t="n"/>
      <c r="AB39" s="351" t="n"/>
      <c r="AC39" s="358" t="n"/>
      <c r="AD39" s="359" t="n"/>
    </row>
    <row r="40">
      <c r="A40" s="262" t="inlineStr">
        <is>
          <t>Otras provisiones a corto plazo</t>
        </is>
      </c>
      <c r="B40" s="135" t="n"/>
      <c r="C40" s="142">
        <f>+[8]Estado!C44</f>
        <v/>
      </c>
      <c r="D40" s="142">
        <f>+[9]Estado!C40</f>
        <v/>
      </c>
      <c r="E40" s="142">
        <f>+[17]Estado!Y40</f>
        <v/>
      </c>
      <c r="F40" s="142">
        <f>+[11]Estado!$C$40</f>
        <v/>
      </c>
      <c r="G40" s="142">
        <f>+[12]Estado!$Y$40</f>
        <v/>
      </c>
      <c r="H40" s="142">
        <f>+[13]Estado!C40</f>
        <v/>
      </c>
      <c r="I40" s="142">
        <f>+[14]Estado!C40</f>
        <v/>
      </c>
      <c r="J40" s="142">
        <f>+'[16]Estado$'!$AC$40</f>
        <v/>
      </c>
      <c r="K40" s="101" t="n"/>
      <c r="L40" s="142" t="n">
        <v>0</v>
      </c>
      <c r="M40" s="142" t="n">
        <v>0</v>
      </c>
      <c r="N40" s="142" t="n"/>
      <c r="O40" s="142" t="n">
        <v>0</v>
      </c>
      <c r="P40" s="142" t="n">
        <v>0</v>
      </c>
      <c r="Q40" s="142" t="n">
        <v>0</v>
      </c>
      <c r="R40" s="142" t="n">
        <v>0</v>
      </c>
      <c r="S40" s="142" t="n"/>
      <c r="T40" s="142" t="n">
        <v>0</v>
      </c>
      <c r="U40" s="101" t="n"/>
      <c r="V40" s="203">
        <f>SUM(C40:T40)</f>
        <v/>
      </c>
      <c r="W40" s="211" t="n"/>
      <c r="X40" s="211" t="n"/>
      <c r="Y40" s="211" t="n"/>
      <c r="Z40" s="211" t="n"/>
      <c r="AA40" s="205" t="n"/>
      <c r="AB40" s="205" t="n"/>
      <c r="AC40" s="211" t="n"/>
      <c r="AD40" s="205" t="n"/>
    </row>
    <row r="41">
      <c r="A41" s="262" t="inlineStr">
        <is>
          <t>Pasivos por Impuestos corrientes</t>
        </is>
      </c>
      <c r="B41" s="135" t="n"/>
      <c r="C41" s="142">
        <f>+[8]Estado!C45</f>
        <v/>
      </c>
      <c r="D41" s="142">
        <f>+[9]Estado!C41</f>
        <v/>
      </c>
      <c r="E41" s="142">
        <f>+[17]Estado!Y41</f>
        <v/>
      </c>
      <c r="F41" s="142">
        <f>+[11]Estado!$C$41</f>
        <v/>
      </c>
      <c r="G41" s="142">
        <f>+[12]Estado!$Y$41</f>
        <v/>
      </c>
      <c r="H41" s="142">
        <f>+[13]Estado!C41</f>
        <v/>
      </c>
      <c r="I41" s="142">
        <f>+[14]Estado!C41</f>
        <v/>
      </c>
      <c r="J41" s="142">
        <f>+'[16]Estado$'!$AC$41</f>
        <v/>
      </c>
      <c r="K41" s="101" t="n"/>
      <c r="L41" s="142" t="n">
        <v>0</v>
      </c>
      <c r="M41" s="142" t="n">
        <v>0</v>
      </c>
      <c r="N41" s="142" t="n">
        <v>0</v>
      </c>
      <c r="O41" s="142" t="n">
        <v>0</v>
      </c>
      <c r="P41" s="142" t="n">
        <v>0</v>
      </c>
      <c r="Q41" s="142" t="n">
        <v>0</v>
      </c>
      <c r="R41" s="142" t="n">
        <v>0</v>
      </c>
      <c r="S41" s="142" t="n"/>
      <c r="T41" s="142" t="n">
        <v>0</v>
      </c>
      <c r="U41" s="101" t="n"/>
      <c r="V41" s="203">
        <f>SUM(C41:T41)</f>
        <v/>
      </c>
      <c r="W41" s="211" t="n"/>
      <c r="X41" s="211" t="n"/>
      <c r="Y41" s="211" t="n"/>
      <c r="Z41" s="211" t="n"/>
      <c r="AA41" s="205" t="n"/>
      <c r="AB41" s="205" t="n"/>
      <c r="AC41" s="205" t="n"/>
      <c r="AD41" s="205" t="n"/>
    </row>
    <row r="42" customFormat="1" s="130">
      <c r="A42" s="166" t="inlineStr">
        <is>
          <t>Provisiones corrientes por beneficios a los empleados</t>
        </is>
      </c>
      <c r="B42" s="135" t="n"/>
      <c r="C42" s="167">
        <f>+[8]Estado!C46</f>
        <v/>
      </c>
      <c r="D42" s="167">
        <f>+[9]Estado!C42</f>
        <v/>
      </c>
      <c r="E42" s="167">
        <f>+[17]Estado!Y42</f>
        <v/>
      </c>
      <c r="F42" s="167">
        <f>+[11]Estado!$C$42</f>
        <v/>
      </c>
      <c r="G42" s="167">
        <f>+[12]Estado!$Y$42</f>
        <v/>
      </c>
      <c r="H42" s="167">
        <f>+[13]Estado!C42</f>
        <v/>
      </c>
      <c r="I42" s="167">
        <f>+[14]Estado!C42</f>
        <v/>
      </c>
      <c r="J42" s="167">
        <f>+'[16]Estado$'!$AC$42</f>
        <v/>
      </c>
      <c r="K42" s="184" t="n"/>
      <c r="L42" s="167">
        <f>-L53</f>
        <v/>
      </c>
      <c r="M42" s="167" t="n">
        <v>0</v>
      </c>
      <c r="N42" s="167">
        <f>-N40</f>
        <v/>
      </c>
      <c r="O42" s="167" t="n">
        <v>0</v>
      </c>
      <c r="P42" s="167" t="n">
        <v>0</v>
      </c>
      <c r="Q42" s="167" t="n">
        <v>0</v>
      </c>
      <c r="R42" s="167" t="n">
        <v>0</v>
      </c>
      <c r="S42" s="167" t="n"/>
      <c r="T42" s="167" t="n">
        <v>0</v>
      </c>
      <c r="U42" s="184" t="n"/>
      <c r="V42" s="167">
        <f>SUM(C42:T42)</f>
        <v/>
      </c>
    </row>
    <row r="43">
      <c r="A43" s="262" t="inlineStr">
        <is>
          <t>Otros pasivos no financieros corrientes</t>
        </is>
      </c>
      <c r="B43" s="135" t="n"/>
      <c r="C43" s="142">
        <f>+[8]Estado!C47</f>
        <v/>
      </c>
      <c r="D43" s="142">
        <f>+[9]Estado!C43</f>
        <v/>
      </c>
      <c r="E43" s="142">
        <f>+[17]Estado!Y43</f>
        <v/>
      </c>
      <c r="F43" s="142">
        <f>+[11]Estado!$C$43</f>
        <v/>
      </c>
      <c r="G43" s="142">
        <f>+[12]Estado!$Y$43</f>
        <v/>
      </c>
      <c r="H43" s="142">
        <f>+[13]Estado!C43</f>
        <v/>
      </c>
      <c r="I43" s="142">
        <f>+[14]Estado!C43</f>
        <v/>
      </c>
      <c r="J43" s="142">
        <f>+'[16]Estado$'!$AC$43</f>
        <v/>
      </c>
      <c r="K43" s="101" t="n"/>
      <c r="L43" s="155">
        <f>+'[19]Detalle Cta Cte  Reclasi(Final)'!$BN$57+9647327</f>
        <v/>
      </c>
      <c r="M43" s="155" t="n"/>
      <c r="N43" s="142" t="n">
        <v>0</v>
      </c>
      <c r="O43" s="142" t="n">
        <v>0</v>
      </c>
      <c r="P43" s="142" t="n">
        <v>0</v>
      </c>
      <c r="Q43" s="142" t="n">
        <v>0</v>
      </c>
      <c r="R43" s="142" t="n">
        <v>0</v>
      </c>
      <c r="S43" s="142" t="n"/>
      <c r="T43" s="142" t="n">
        <v>0</v>
      </c>
      <c r="U43" s="101" t="n"/>
      <c r="V43" s="142">
        <f>SUM(C43:T43)</f>
        <v/>
      </c>
    </row>
    <row r="44" ht="36" customHeight="1" s="19">
      <c r="A44" s="168" t="inlineStr">
        <is>
          <t>Total de pasivos corrientes distintos de los pasivos incluidos en grupos de activos para su disposición clasificados como mantenidos para la venta</t>
        </is>
      </c>
      <c r="B44" s="135" t="n"/>
      <c r="C44" s="169">
        <f>SUM(C37:C43)</f>
        <v/>
      </c>
      <c r="D44" s="169">
        <f>SUM(D37:D43)</f>
        <v/>
      </c>
      <c r="E44" s="169">
        <f>SUM(E37:E43)</f>
        <v/>
      </c>
      <c r="F44" s="169">
        <f>SUM(F37:F43)</f>
        <v/>
      </c>
      <c r="G44" s="169">
        <f>SUM(G37:G43)</f>
        <v/>
      </c>
      <c r="H44" s="169">
        <f>SUM(H37:H43)</f>
        <v/>
      </c>
      <c r="I44" s="169">
        <f>SUM(I37:I43)</f>
        <v/>
      </c>
      <c r="J44" s="169">
        <f>SUM(J37:J43)</f>
        <v/>
      </c>
      <c r="K44" s="101" t="n"/>
      <c r="L44" s="185">
        <f>SUM(L37:L43)</f>
        <v/>
      </c>
      <c r="M44" s="185">
        <f>SUM(M37:M43)</f>
        <v/>
      </c>
      <c r="N44" s="185">
        <f>SUM(N37:N43)</f>
        <v/>
      </c>
      <c r="O44" s="185">
        <f>SUM(O37:O43)</f>
        <v/>
      </c>
      <c r="P44" s="185">
        <f>SUM(P37:P43)</f>
        <v/>
      </c>
      <c r="Q44" s="185">
        <f>SUM(Q37:Q43)</f>
        <v/>
      </c>
      <c r="R44" s="185">
        <f>SUM(R37:R43)</f>
        <v/>
      </c>
      <c r="S44" s="185" t="n"/>
      <c r="T44" s="185">
        <f>SUM(T37:T43)</f>
        <v/>
      </c>
      <c r="U44" s="101" t="n"/>
      <c r="V44" s="169">
        <f>SUM(V37:V43)</f>
        <v/>
      </c>
    </row>
    <row r="45" ht="24" customHeight="1" s="19">
      <c r="A45" s="148" t="inlineStr">
        <is>
          <t>Pasivos incluidos en grupos de activos para su disposición clasificados como mantenidos para la venta</t>
        </is>
      </c>
      <c r="B45" s="135" t="n"/>
      <c r="C45" s="142">
        <f>+[8]Estado!C49</f>
        <v/>
      </c>
      <c r="D45" s="142">
        <f>+[9]Estado!C45</f>
        <v/>
      </c>
      <c r="E45" s="142">
        <f>+[17]Estado!Y45</f>
        <v/>
      </c>
      <c r="F45" s="142">
        <f>+[11]Estado!$C$45</f>
        <v/>
      </c>
      <c r="G45" s="142">
        <f>+[12]Estado!$Y$45</f>
        <v/>
      </c>
      <c r="H45" s="142">
        <f>+[13]Estado!C45</f>
        <v/>
      </c>
      <c r="I45" s="142">
        <f>+[14]Estado!C45</f>
        <v/>
      </c>
      <c r="J45" s="142">
        <f>+'[16]Estado$'!$AC$45</f>
        <v/>
      </c>
      <c r="K45" s="101" t="n"/>
      <c r="L45" s="142" t="n">
        <v>0</v>
      </c>
      <c r="M45" s="142" t="n">
        <v>0</v>
      </c>
      <c r="N45" s="142" t="n">
        <v>0</v>
      </c>
      <c r="O45" s="142" t="n">
        <v>0</v>
      </c>
      <c r="P45" s="142" t="n">
        <v>0</v>
      </c>
      <c r="Q45" s="142" t="n">
        <v>0</v>
      </c>
      <c r="R45" s="142" t="n">
        <v>0</v>
      </c>
      <c r="S45" s="142" t="n"/>
      <c r="T45" s="142" t="n">
        <v>0</v>
      </c>
      <c r="U45" s="101" t="n"/>
      <c r="V45" s="142">
        <f>SUM(C45:T45)</f>
        <v/>
      </c>
    </row>
    <row r="46" ht="15" customHeight="1" s="19">
      <c r="A46" s="264" t="inlineStr">
        <is>
          <t>Pasivos corrientes totales</t>
        </is>
      </c>
      <c r="B46" s="135" t="n"/>
      <c r="C46" s="169">
        <f>+C44+C45</f>
        <v/>
      </c>
      <c r="D46" s="169">
        <f>+D44+D45</f>
        <v/>
      </c>
      <c r="E46" s="169">
        <f>+E44+E45</f>
        <v/>
      </c>
      <c r="F46" s="169">
        <f>+F44+F45</f>
        <v/>
      </c>
      <c r="G46" s="169">
        <f>+G44+G45</f>
        <v/>
      </c>
      <c r="H46" s="169">
        <f>+H44+H45</f>
        <v/>
      </c>
      <c r="I46" s="169">
        <f>+I44+I45</f>
        <v/>
      </c>
      <c r="J46" s="169">
        <f>+J44+J45</f>
        <v/>
      </c>
      <c r="K46" s="101" t="n"/>
      <c r="L46" s="185">
        <f>+L44+L45</f>
        <v/>
      </c>
      <c r="M46" s="185">
        <f>+M44+M45</f>
        <v/>
      </c>
      <c r="N46" s="185">
        <f>+N44+N45</f>
        <v/>
      </c>
      <c r="O46" s="185">
        <f>+O44+O45</f>
        <v/>
      </c>
      <c r="P46" s="185">
        <f>+P44+P45</f>
        <v/>
      </c>
      <c r="Q46" s="185">
        <f>+Q44+Q45</f>
        <v/>
      </c>
      <c r="R46" s="185">
        <f>+R44+R45</f>
        <v/>
      </c>
      <c r="S46" s="185" t="n"/>
      <c r="T46" s="185">
        <f>+T44+T45</f>
        <v/>
      </c>
      <c r="U46" s="101" t="n"/>
      <c r="V46" s="169">
        <f>+V44+V45</f>
        <v/>
      </c>
      <c r="W46" s="190" t="inlineStr">
        <is>
          <t>Consolidado CHF Inversiones</t>
        </is>
      </c>
      <c r="Z46" s="218" t="inlineStr">
        <is>
          <t>Consolidado Conate</t>
        </is>
      </c>
      <c r="AA46" s="191" t="inlineStr">
        <is>
          <t>CCFilms</t>
        </is>
      </c>
      <c r="AB46" s="191" t="inlineStr">
        <is>
          <t>Chilefilms</t>
        </is>
      </c>
      <c r="AC46" s="191" t="n"/>
      <c r="AD46" s="211" t="n"/>
      <c r="AE46" s="211" t="n"/>
      <c r="AF46" s="211" t="n"/>
      <c r="AG46" s="211" t="n"/>
    </row>
    <row r="47" ht="15" customHeight="1" s="19">
      <c r="A47" s="161" t="inlineStr">
        <is>
          <t>Pasivos no corrientes</t>
        </is>
      </c>
      <c r="B47" s="135" t="n"/>
      <c r="C47" s="139" t="n"/>
      <c r="D47" s="139" t="n"/>
      <c r="E47" s="139" t="n"/>
      <c r="F47" s="139" t="n"/>
      <c r="G47" s="139" t="n"/>
      <c r="H47" s="139" t="n"/>
      <c r="I47" s="139" t="n"/>
      <c r="J47" s="139" t="n"/>
      <c r="K47" s="101" t="n"/>
      <c r="L47" s="177" t="n"/>
      <c r="M47" s="177" t="n"/>
      <c r="N47" s="177" t="n"/>
      <c r="O47" s="177" t="n"/>
      <c r="P47" s="177" t="n"/>
      <c r="Q47" s="177" t="n"/>
      <c r="R47" s="177" t="n"/>
      <c r="S47" s="177" t="n"/>
      <c r="T47" s="177" t="n"/>
      <c r="U47" s="101" t="n"/>
      <c r="V47" s="139" t="n"/>
      <c r="W47" s="200">
        <f>+'[6]Estado$'!$AD$47</f>
        <v/>
      </c>
      <c r="X47" s="200" t="inlineStr">
        <is>
          <t>Fashion Group</t>
        </is>
      </c>
      <c r="Y47" s="200">
        <f>+'[6]Estado$'!$AI$47</f>
        <v/>
      </c>
      <c r="Z47" s="239" t="inlineStr">
        <is>
          <t>Amazon</t>
        </is>
      </c>
      <c r="AA47" s="239" t="inlineStr">
        <is>
          <t>prestamo</t>
        </is>
      </c>
      <c r="AB47" s="200" t="inlineStr">
        <is>
          <t>Ptmo</t>
        </is>
      </c>
      <c r="AC47" s="239" t="n"/>
      <c r="AD47" s="200" t="n"/>
      <c r="AE47" s="200" t="n"/>
      <c r="AF47" s="200" t="n"/>
      <c r="AG47" s="249" t="inlineStr">
        <is>
          <t>TOTAL</t>
        </is>
      </c>
    </row>
    <row r="48" customFormat="1" s="129">
      <c r="A48" s="162" t="inlineStr">
        <is>
          <t>Otros pasivos financieros no corrientes</t>
        </is>
      </c>
      <c r="B48" s="171" t="n"/>
      <c r="C48" s="163">
        <f>+[8]Estado!C52</f>
        <v/>
      </c>
      <c r="D48" s="163">
        <f>+[9]Estado!C48</f>
        <v/>
      </c>
      <c r="E48" s="172">
        <f>+[17]Estado!Y48</f>
        <v/>
      </c>
      <c r="F48" s="163">
        <f>+[11]Estado!$C$48</f>
        <v/>
      </c>
      <c r="G48" s="163">
        <f>+[12]Estado!$Y$48</f>
        <v/>
      </c>
      <c r="H48" s="163">
        <f>+[13]Estado!C48</f>
        <v/>
      </c>
      <c r="I48" s="163">
        <f>+[14]Estado!C48</f>
        <v/>
      </c>
      <c r="J48" s="172">
        <f>+'[16]Estado$'!$AC$48</f>
        <v/>
      </c>
      <c r="K48" s="183" t="n"/>
      <c r="L48" s="163" t="n">
        <v>0</v>
      </c>
      <c r="M48" s="163" t="n">
        <v>0</v>
      </c>
      <c r="N48" s="172">
        <f>-'[19]cta cte  (Ajustes) (Final)'!$K$55-'[19]cta cte  (Ajustes) (Final)'!$O$55-'[19]cta cte  (Ajustes) (Final)'!$S$55</f>
        <v/>
      </c>
      <c r="O48" s="163" t="n">
        <v>0</v>
      </c>
      <c r="P48" s="163" t="n">
        <v>0</v>
      </c>
      <c r="Q48" s="163" t="n">
        <v>0</v>
      </c>
      <c r="R48" s="163" t="n">
        <v>0</v>
      </c>
      <c r="S48" s="172">
        <f>-'[19]cta cte  (Ajustes) (Final)'!$AR$55</f>
        <v/>
      </c>
      <c r="T48" s="163" t="n">
        <v>0</v>
      </c>
      <c r="U48" s="183" t="n"/>
      <c r="V48" s="163">
        <f>SUM(C48:T48)</f>
        <v/>
      </c>
      <c r="W48" s="210">
        <f>+'[19]Cta Cte  (Acumuladas Consol)'!$BJ$54</f>
        <v/>
      </c>
      <c r="X48" s="210">
        <f>+'[19]cta cte  (Final) (Quedan)'!$AT$54</f>
        <v/>
      </c>
      <c r="Y48" s="210">
        <f>+'[19]cta cte  (Final) (Quedan)'!$AR$54</f>
        <v/>
      </c>
      <c r="Z48" s="210">
        <f>+'[19]cta cte  (Final) (Quedan)'!$S$56</f>
        <v/>
      </c>
      <c r="AA48" s="210">
        <f>+F48</f>
        <v/>
      </c>
      <c r="AB48" s="210">
        <f>+C48</f>
        <v/>
      </c>
      <c r="AC48" s="210" t="n"/>
      <c r="AD48" s="240" t="n"/>
      <c r="AE48" s="241" t="n"/>
      <c r="AF48" s="241" t="n">
        <v>0</v>
      </c>
      <c r="AG48" s="240">
        <f>SUM(W48:AF48)</f>
        <v/>
      </c>
      <c r="AH48" s="240">
        <f>+V48-AG48</f>
        <v/>
      </c>
      <c r="AI48" s="240" t="n"/>
      <c r="AK48" s="240" t="n"/>
    </row>
    <row r="49">
      <c r="A49" s="262" t="inlineStr">
        <is>
          <t>Pasivos no corrientes</t>
        </is>
      </c>
      <c r="B49" s="135" t="n"/>
      <c r="C49" s="142">
        <f>+[8]Estado!C53</f>
        <v/>
      </c>
      <c r="D49" s="142">
        <f>+[9]Estado!C49</f>
        <v/>
      </c>
      <c r="E49" s="142">
        <f>+[17]Estado!Y49</f>
        <v/>
      </c>
      <c r="F49" s="142">
        <f>+[11]Estado!$C$49</f>
        <v/>
      </c>
      <c r="G49" s="142">
        <f>+[12]Estado!$Y$49</f>
        <v/>
      </c>
      <c r="H49" s="142">
        <f>+[13]Estado!C49</f>
        <v/>
      </c>
      <c r="I49" s="142">
        <f>+[14]Estado!C49</f>
        <v/>
      </c>
      <c r="J49" s="142">
        <f>+'[16]Estado$'!$AC$49</f>
        <v/>
      </c>
      <c r="K49" s="101" t="n"/>
      <c r="L49" s="145" t="n"/>
      <c r="M49" s="142" t="n"/>
      <c r="N49" s="142" t="n"/>
      <c r="O49" s="142" t="n"/>
      <c r="P49" s="142" t="n">
        <v>0</v>
      </c>
      <c r="Q49" s="142" t="n">
        <v>0</v>
      </c>
      <c r="R49" s="142" t="n">
        <v>0</v>
      </c>
      <c r="S49" s="142" t="n"/>
      <c r="T49" s="142" t="n">
        <v>0</v>
      </c>
      <c r="U49" s="101" t="n"/>
      <c r="V49" s="142">
        <f>SUM(C49:T49)</f>
        <v/>
      </c>
      <c r="W49" s="211" t="inlineStr">
        <is>
          <t>CVN</t>
        </is>
      </c>
      <c r="X49" s="212" t="n"/>
      <c r="Y49" s="212">
        <f>+'[18]Estado$'!$AJ$51</f>
        <v/>
      </c>
      <c r="Z49" s="205" t="inlineStr">
        <is>
          <t>TLP</t>
        </is>
      </c>
      <c r="AA49" s="212" t="inlineStr">
        <is>
          <t>Andinas</t>
        </is>
      </c>
      <c r="AB49" s="212" t="inlineStr">
        <is>
          <t>Cine y Color (Mx)</t>
        </is>
      </c>
      <c r="AC49" s="212">
        <f>+'[6]Estado$'!$AE$52</f>
        <v/>
      </c>
      <c r="AD49" s="212">
        <f>+'[6]Estado$'!$AF$52</f>
        <v/>
      </c>
      <c r="AE49" s="212">
        <f>+'[6]Estado$'!$AG$52</f>
        <v/>
      </c>
      <c r="AF49" s="293">
        <f>+'[6]Estado$'!$AH$52</f>
        <v/>
      </c>
      <c r="AG49" s="293">
        <f>+'[6]Estado$'!$AI$52</f>
        <v/>
      </c>
      <c r="AH49" s="211" t="inlineStr">
        <is>
          <t>IACSA</t>
        </is>
      </c>
      <c r="AI49" s="249" t="inlineStr">
        <is>
          <t>TOTAL</t>
        </is>
      </c>
    </row>
    <row r="50">
      <c r="A50" s="164" t="inlineStr">
        <is>
          <t>Cuentas por Pagar a Entidades Relacionadas, no corriente</t>
        </is>
      </c>
      <c r="B50" s="135" t="n"/>
      <c r="C50" s="155">
        <f>+[8]Estado!C54</f>
        <v/>
      </c>
      <c r="D50" s="155">
        <f>+[9]Estado!C50</f>
        <v/>
      </c>
      <c r="E50" s="155">
        <f>+[17]Estado!Y50</f>
        <v/>
      </c>
      <c r="F50" s="155">
        <f>+[11]Estado!$C$50</f>
        <v/>
      </c>
      <c r="G50" s="155">
        <f>+[12]Estado!$Y$50</f>
        <v/>
      </c>
      <c r="H50" s="155">
        <f>+[13]Estado!C50</f>
        <v/>
      </c>
      <c r="I50" s="155">
        <f>+[14]Estado!C50</f>
        <v/>
      </c>
      <c r="J50" s="155">
        <f>+'[16]Estado$'!$AC$50</f>
        <v/>
      </c>
      <c r="K50" s="101" t="n"/>
      <c r="L50" s="155">
        <f>-'[19]cta cte  (Ajustes) (Final)'!$C$43+'[19]cta cte  (Final) (Quedan)'!$BR$43</f>
        <v/>
      </c>
      <c r="M50" s="155">
        <f>-'[19]cta cte  (Ajustes) (Final)'!$E$43</f>
        <v/>
      </c>
      <c r="N50" s="155" t="n">
        <v>0</v>
      </c>
      <c r="O50" s="155">
        <f>-'[19]cta cte  (Ajustes) (Final)'!$AB$43</f>
        <v/>
      </c>
      <c r="P50" s="155">
        <f>-'[19]cta cte  (Ajustes) (Final)'!$AD$43</f>
        <v/>
      </c>
      <c r="Q50" s="155">
        <f>-'[19]cta cte  (Ajustes) (Final)'!$AJ$43</f>
        <v/>
      </c>
      <c r="R50" s="155">
        <f>-'[19]cta cte  (Ajustes) (Final)'!$AL$43</f>
        <v/>
      </c>
      <c r="S50" s="155">
        <f>-'[19]cta cte  (Ajustes) (Final)'!$AN$43-'[19]cta cte  (Ajustes) (Final)'!$AX$43-'[19]cta cte  (Ajustes) (Final)'!$BB$43-'[19]cta cte  (Ajustes) (Final)'!$BH$43</f>
        <v/>
      </c>
      <c r="T50" s="155" t="n">
        <v>0</v>
      </c>
      <c r="U50" s="101" t="n"/>
      <c r="V50" s="155">
        <f>SUM(C50:T50)</f>
        <v/>
      </c>
      <c r="W50" s="360">
        <f>+[8]Ctas!$D$458</f>
        <v/>
      </c>
      <c r="X50" s="360" t="n"/>
      <c r="Y50" s="242">
        <f>+'[18]Estado$'!$AJ$50</f>
        <v/>
      </c>
      <c r="Z50" s="242">
        <f>+'[18]Estado$'!$AN$50</f>
        <v/>
      </c>
      <c r="AA50" s="242">
        <f>+'[18]Estado$'!$AQ$50</f>
        <v/>
      </c>
      <c r="AB50" s="242">
        <f>+'[18]Estado$'!$AP$50</f>
        <v/>
      </c>
      <c r="AC50" s="242">
        <f>+'[18]Estado$'!$AE$50</f>
        <v/>
      </c>
      <c r="AD50" s="242">
        <f>+'[18]Estado$'!$AF$50</f>
        <v/>
      </c>
      <c r="AE50" s="242">
        <f>+'[18]Estado$'!$AG$50</f>
        <v/>
      </c>
      <c r="AF50" s="242">
        <f>+'[18]Estado$'!$AH$50</f>
        <v/>
      </c>
      <c r="AG50" s="242">
        <f>+'[18]Estado$'!$AI$50</f>
        <v/>
      </c>
      <c r="AH50" s="293">
        <f>+'[18]Estado$'!$AK$50</f>
        <v/>
      </c>
      <c r="AI50" s="293">
        <f>SUM(W50:AH50)</f>
        <v/>
      </c>
      <c r="AJ50" s="361">
        <f>+V50-AI50</f>
        <v/>
      </c>
    </row>
    <row r="51">
      <c r="A51" s="262" t="inlineStr">
        <is>
          <t>Otras provisiones a largo plazo</t>
        </is>
      </c>
      <c r="B51" s="135" t="n"/>
      <c r="C51" s="142">
        <f>+[8]Estado!C55</f>
        <v/>
      </c>
      <c r="D51" s="142">
        <f>+[9]Estado!C51</f>
        <v/>
      </c>
      <c r="E51" s="142">
        <f>+[17]Estado!Y51</f>
        <v/>
      </c>
      <c r="F51" s="142">
        <f>+[11]Estado!$C$51</f>
        <v/>
      </c>
      <c r="G51" s="142">
        <f>+[12]Estado!$Y$51</f>
        <v/>
      </c>
      <c r="H51" s="142">
        <f>+[13]Estado!C51</f>
        <v/>
      </c>
      <c r="I51" s="142">
        <f>+[14]Estado!C51</f>
        <v/>
      </c>
      <c r="J51" s="142">
        <f>+'[16]Estado$'!$AC$51</f>
        <v/>
      </c>
      <c r="K51" s="101" t="n"/>
      <c r="L51" s="142" t="n">
        <v>0</v>
      </c>
      <c r="M51" s="142" t="n">
        <v>0</v>
      </c>
      <c r="N51" s="142" t="n">
        <v>0</v>
      </c>
      <c r="O51" s="142" t="n">
        <v>0</v>
      </c>
      <c r="P51" s="142" t="n">
        <v>0</v>
      </c>
      <c r="Q51" s="142" t="n">
        <v>0</v>
      </c>
      <c r="R51" s="142" t="n">
        <v>0</v>
      </c>
      <c r="S51" s="142" t="n"/>
      <c r="T51" s="142" t="n">
        <v>0</v>
      </c>
      <c r="U51" s="101" t="n"/>
      <c r="V51" s="142">
        <f>SUM(C51:T51)</f>
        <v/>
      </c>
    </row>
    <row r="52">
      <c r="A52" s="262" t="inlineStr">
        <is>
          <t>Pasivo por impuestos diferidos</t>
        </is>
      </c>
      <c r="B52" s="135" t="n"/>
      <c r="C52" s="142">
        <f>+[8]Estado!C56</f>
        <v/>
      </c>
      <c r="D52" s="142">
        <f>+[9]Estado!C52</f>
        <v/>
      </c>
      <c r="E52" s="142">
        <f>+[17]Estado!Y52</f>
        <v/>
      </c>
      <c r="F52" s="142">
        <f>+[11]Estado!$C$52</f>
        <v/>
      </c>
      <c r="G52" s="142">
        <f>+[12]Estado!$Y$52</f>
        <v/>
      </c>
      <c r="H52" s="142">
        <f>+[13]Estado!C52</f>
        <v/>
      </c>
      <c r="I52" s="142">
        <f>+[14]Estado!C52</f>
        <v/>
      </c>
      <c r="J52" s="142">
        <f>+'[16]Estado$'!$AC$52</f>
        <v/>
      </c>
      <c r="K52" s="101" t="n"/>
      <c r="L52" s="142" t="n">
        <v>0</v>
      </c>
      <c r="M52" s="142" t="n">
        <v>0</v>
      </c>
      <c r="N52" s="142" t="n">
        <v>0</v>
      </c>
      <c r="O52" s="142" t="n">
        <v>0</v>
      </c>
      <c r="P52" s="142" t="n">
        <v>0</v>
      </c>
      <c r="Q52" s="142" t="n">
        <v>0</v>
      </c>
      <c r="R52" s="142" t="n">
        <v>0</v>
      </c>
      <c r="S52" s="142" t="n"/>
      <c r="T52" s="142" t="n">
        <v>0</v>
      </c>
      <c r="U52" s="101" t="n"/>
      <c r="V52" s="142">
        <f>SUM(C52:T52)</f>
        <v/>
      </c>
    </row>
    <row r="53" customFormat="1" s="130">
      <c r="A53" s="166" t="inlineStr">
        <is>
          <t>Provisiones no corrientes por beneficios a los empleados</t>
        </is>
      </c>
      <c r="B53" s="173" t="n"/>
      <c r="C53" s="167">
        <f>+[8]Estado!C57</f>
        <v/>
      </c>
      <c r="D53" s="167">
        <f>+[9]Estado!C53</f>
        <v/>
      </c>
      <c r="E53" s="167">
        <f>+[17]Estado!Y53</f>
        <v/>
      </c>
      <c r="F53" s="167">
        <f>+[11]Estado!$C$53</f>
        <v/>
      </c>
      <c r="G53" s="167">
        <f>+[12]Estado!$Y$53</f>
        <v/>
      </c>
      <c r="H53" s="167">
        <f>+[13]Estado!C53</f>
        <v/>
      </c>
      <c r="I53" s="167">
        <f>+[14]Estado!C53</f>
        <v/>
      </c>
      <c r="J53" s="167">
        <f>+'[16]Estado$'!$AC$53</f>
        <v/>
      </c>
      <c r="K53" s="184" t="n"/>
      <c r="L53" s="167" t="n"/>
      <c r="M53" s="167" t="n">
        <v>0</v>
      </c>
      <c r="N53" s="167" t="n">
        <v>0</v>
      </c>
      <c r="O53" s="167" t="n">
        <v>0</v>
      </c>
      <c r="P53" s="167" t="n">
        <v>0</v>
      </c>
      <c r="Q53" s="167" t="n">
        <v>0</v>
      </c>
      <c r="R53" s="167" t="n">
        <v>0</v>
      </c>
      <c r="S53" s="167" t="n"/>
      <c r="T53" s="167" t="n">
        <v>0</v>
      </c>
      <c r="U53" s="184" t="n"/>
      <c r="V53" s="167">
        <f>SUM(C53:T53)</f>
        <v/>
      </c>
    </row>
    <row r="54">
      <c r="A54" s="262" t="inlineStr">
        <is>
          <t>Otros pasivos no financieros no corrientes</t>
        </is>
      </c>
      <c r="B54" s="135" t="n"/>
      <c r="C54" s="142">
        <f>+[8]Estado!C58</f>
        <v/>
      </c>
      <c r="D54" s="142">
        <f>+[9]Estado!C54</f>
        <v/>
      </c>
      <c r="E54" s="142">
        <f>+[17]Estado!Y54</f>
        <v/>
      </c>
      <c r="F54" s="142">
        <f>+[11]Estado!$C$54</f>
        <v/>
      </c>
      <c r="G54" s="142">
        <f>+[12]Estado!$Y$54</f>
        <v/>
      </c>
      <c r="H54" s="142">
        <f>+[13]Estado!C54</f>
        <v/>
      </c>
      <c r="I54" s="142">
        <f>+[14]Estado!C54</f>
        <v/>
      </c>
      <c r="J54" s="142">
        <f>+'[16]Estado$'!$AC$54</f>
        <v/>
      </c>
      <c r="K54" s="101" t="n"/>
      <c r="L54" s="145">
        <f>-L49</f>
        <v/>
      </c>
      <c r="M54" s="142" t="n">
        <v>0</v>
      </c>
      <c r="N54" s="142" t="n"/>
      <c r="O54" s="142">
        <f>-O49</f>
        <v/>
      </c>
      <c r="P54" s="142" t="n">
        <v>0</v>
      </c>
      <c r="Q54" s="142" t="n">
        <v>0</v>
      </c>
      <c r="R54" s="142" t="n">
        <v>0</v>
      </c>
      <c r="T54" s="142" t="n">
        <v>0</v>
      </c>
      <c r="U54" s="101" t="n"/>
      <c r="V54" s="142">
        <f>SUM(C54:T54)</f>
        <v/>
      </c>
    </row>
    <row r="55">
      <c r="A55" s="264" t="inlineStr">
        <is>
          <t>Total de pasivos no corrientes</t>
        </is>
      </c>
      <c r="B55" s="135" t="n"/>
      <c r="C55" s="169">
        <f>SUM(C48:C54)</f>
        <v/>
      </c>
      <c r="D55" s="169">
        <f>SUM(D48:D54)</f>
        <v/>
      </c>
      <c r="E55" s="169">
        <f>SUM(E48:E54)</f>
        <v/>
      </c>
      <c r="F55" s="169">
        <f>SUM(F48:F54)</f>
        <v/>
      </c>
      <c r="G55" s="169">
        <f>SUM(G48:G54)</f>
        <v/>
      </c>
      <c r="H55" s="169">
        <f>SUM(H48:H54)</f>
        <v/>
      </c>
      <c r="I55" s="169">
        <f>SUM(I48:I54)</f>
        <v/>
      </c>
      <c r="J55" s="169">
        <f>SUM(J48:J54)</f>
        <v/>
      </c>
      <c r="K55" s="101" t="n"/>
      <c r="L55" s="185">
        <f>SUM(L48:L54)</f>
        <v/>
      </c>
      <c r="M55" s="185">
        <f>SUM(M48:M54)</f>
        <v/>
      </c>
      <c r="N55" s="185">
        <f>SUM(N48:N54)</f>
        <v/>
      </c>
      <c r="O55" s="185">
        <f>SUM(O48:O54)</f>
        <v/>
      </c>
      <c r="P55" s="185">
        <f>SUM(P48:P54)</f>
        <v/>
      </c>
      <c r="Q55" s="185">
        <f>SUM(Q48:Q54)</f>
        <v/>
      </c>
      <c r="R55" s="185">
        <f>SUM(R48:R54)</f>
        <v/>
      </c>
      <c r="S55" s="185" t="n"/>
      <c r="T55" s="185">
        <f>SUM(T48:T54)</f>
        <v/>
      </c>
      <c r="U55" s="101" t="n"/>
      <c r="V55" s="169">
        <f>SUM(V48:V54)</f>
        <v/>
      </c>
    </row>
    <row r="56">
      <c r="A56" s="174" t="inlineStr">
        <is>
          <t>Total pasivos</t>
        </is>
      </c>
      <c r="B56" s="135" t="n"/>
      <c r="C56" s="175">
        <f>+C46+C55</f>
        <v/>
      </c>
      <c r="D56" s="175">
        <f>+D46+D55</f>
        <v/>
      </c>
      <c r="E56" s="175">
        <f>+E46+E55</f>
        <v/>
      </c>
      <c r="F56" s="175">
        <f>+F46+F55</f>
        <v/>
      </c>
      <c r="G56" s="175">
        <f>+G46+G55</f>
        <v/>
      </c>
      <c r="H56" s="175">
        <f>+H46+H55</f>
        <v/>
      </c>
      <c r="I56" s="175">
        <f>+I46+I55</f>
        <v/>
      </c>
      <c r="J56" s="175">
        <f>+J46+J55</f>
        <v/>
      </c>
      <c r="K56" s="101" t="n"/>
      <c r="L56" s="175">
        <f>+L46+L55</f>
        <v/>
      </c>
      <c r="M56" s="175">
        <f>+M46+M55</f>
        <v/>
      </c>
      <c r="N56" s="175">
        <f>+N46+N55</f>
        <v/>
      </c>
      <c r="O56" s="175">
        <f>+O46+O55</f>
        <v/>
      </c>
      <c r="P56" s="175">
        <f>+P46+P55</f>
        <v/>
      </c>
      <c r="Q56" s="175">
        <f>+Q46+Q55</f>
        <v/>
      </c>
      <c r="R56" s="175">
        <f>+R46+R55</f>
        <v/>
      </c>
      <c r="S56" s="175" t="n"/>
      <c r="T56" s="175">
        <f>+T46+T55</f>
        <v/>
      </c>
      <c r="U56" s="101" t="n"/>
      <c r="V56" s="175">
        <f>+V46+V55</f>
        <v/>
      </c>
    </row>
    <row r="57">
      <c r="A57" s="140" t="inlineStr">
        <is>
          <t>Patrimonio</t>
        </is>
      </c>
      <c r="B57" s="135" t="n"/>
      <c r="C57" s="139" t="n"/>
      <c r="D57" s="139" t="n"/>
      <c r="E57" s="139" t="n"/>
      <c r="F57" s="139" t="n"/>
      <c r="G57" s="139" t="n"/>
      <c r="H57" s="139" t="n"/>
      <c r="I57" s="139" t="n"/>
      <c r="J57" s="139" t="n"/>
      <c r="K57" s="101" t="n"/>
      <c r="L57" s="177" t="n"/>
      <c r="M57" s="177" t="n"/>
      <c r="N57" s="177" t="n"/>
      <c r="O57" s="177" t="n"/>
      <c r="P57" s="177" t="n"/>
      <c r="Q57" s="177" t="n"/>
      <c r="R57" s="177" t="n"/>
      <c r="S57" s="177" t="n"/>
      <c r="T57" s="177" t="n"/>
      <c r="U57" s="101" t="n"/>
      <c r="V57" s="139" t="n"/>
    </row>
    <row r="58">
      <c r="A58" s="153" t="inlineStr">
        <is>
          <t>Capital emitido</t>
        </is>
      </c>
      <c r="B58" s="135" t="n"/>
      <c r="C58" s="142">
        <f>+[8]Estado!C62</f>
        <v/>
      </c>
      <c r="D58" s="142">
        <f>+[9]Estado!C58</f>
        <v/>
      </c>
      <c r="E58" s="142">
        <f>+[17]Estado!Y58</f>
        <v/>
      </c>
      <c r="F58" s="142">
        <f>+[11]Estado!$C$58</f>
        <v/>
      </c>
      <c r="G58" s="142">
        <f>+[12]Estado!$Y$58</f>
        <v/>
      </c>
      <c r="H58" s="142">
        <f>+[13]Estado!C58</f>
        <v/>
      </c>
      <c r="I58" s="142">
        <f>+[14]Estado!C58</f>
        <v/>
      </c>
      <c r="J58" s="142">
        <f>+'[16]Estado$'!$AC$58</f>
        <v/>
      </c>
      <c r="K58" s="101" t="n"/>
      <c r="L58" s="142" t="n">
        <v>0</v>
      </c>
      <c r="M58" s="142">
        <f>-D58</f>
        <v/>
      </c>
      <c r="N58" s="142">
        <f>-E58</f>
        <v/>
      </c>
      <c r="O58" s="142">
        <f>-F58</f>
        <v/>
      </c>
      <c r="P58" s="142">
        <f>-G58</f>
        <v/>
      </c>
      <c r="Q58" s="142">
        <f>-H58</f>
        <v/>
      </c>
      <c r="R58" s="142">
        <f>-I58</f>
        <v/>
      </c>
      <c r="S58" s="142">
        <f>-J58</f>
        <v/>
      </c>
      <c r="T58" s="142">
        <f>-#REF!</f>
        <v/>
      </c>
      <c r="U58" s="101" t="n"/>
      <c r="V58" s="142">
        <f>SUM(B58:S58)</f>
        <v/>
      </c>
    </row>
    <row r="59">
      <c r="A59" s="153" t="inlineStr">
        <is>
          <t>Ganancias (pérdidas) acumuladas</t>
        </is>
      </c>
      <c r="B59" s="135" t="n"/>
      <c r="C59" s="142">
        <f>+[8]Estado!C63</f>
        <v/>
      </c>
      <c r="D59" s="142">
        <f>+[9]Estado!C59</f>
        <v/>
      </c>
      <c r="E59" s="142">
        <f>+[17]Estado!Y59</f>
        <v/>
      </c>
      <c r="F59" s="142">
        <f>+[11]Estado!$C$59</f>
        <v/>
      </c>
      <c r="G59" s="142">
        <f>+[12]Estado!$Y$59</f>
        <v/>
      </c>
      <c r="H59" s="142">
        <f>+[13]Estado!C59</f>
        <v/>
      </c>
      <c r="I59" s="142">
        <f>+[14]Estado!C59</f>
        <v/>
      </c>
      <c r="J59" s="142">
        <f>+'[16]Estado$'!$AC$59</f>
        <v/>
      </c>
      <c r="K59" s="101" t="n"/>
      <c r="L59" s="142" t="n">
        <v>0</v>
      </c>
      <c r="M59" s="142">
        <f>-D59</f>
        <v/>
      </c>
      <c r="N59" s="142">
        <f>-E59</f>
        <v/>
      </c>
      <c r="O59" s="142">
        <f>-F59</f>
        <v/>
      </c>
      <c r="P59" s="142">
        <f>-G59</f>
        <v/>
      </c>
      <c r="Q59" s="142">
        <f>-H59</f>
        <v/>
      </c>
      <c r="R59" s="142">
        <f>-I59</f>
        <v/>
      </c>
      <c r="S59" s="142">
        <f>-J59</f>
        <v/>
      </c>
      <c r="T59" s="142">
        <f>-#REF!</f>
        <v/>
      </c>
      <c r="U59" s="101" t="n"/>
      <c r="V59" s="142">
        <f>SUM(B59:S59)</f>
        <v/>
      </c>
    </row>
    <row r="60">
      <c r="A60" s="153" t="inlineStr">
        <is>
          <t>Primas de emisión</t>
        </is>
      </c>
      <c r="B60" s="135" t="n"/>
      <c r="C60" s="142">
        <f>+[8]Estado!C64</f>
        <v/>
      </c>
      <c r="D60" s="142">
        <f>+[9]Estado!C60</f>
        <v/>
      </c>
      <c r="E60" s="142">
        <f>+[17]Estado!Y60</f>
        <v/>
      </c>
      <c r="F60" s="142">
        <f>+[11]Estado!$C$60</f>
        <v/>
      </c>
      <c r="G60" s="142">
        <f>+[12]Estado!$Y$60</f>
        <v/>
      </c>
      <c r="H60" s="142">
        <f>+[13]Estado!C60</f>
        <v/>
      </c>
      <c r="I60" s="142">
        <f>+[14]Estado!C60</f>
        <v/>
      </c>
      <c r="J60" s="142">
        <f>+'[16]Estado$'!$AC$60</f>
        <v/>
      </c>
      <c r="K60" s="101" t="n"/>
      <c r="L60" s="142" t="n">
        <v>0</v>
      </c>
      <c r="M60" s="142">
        <f>-D60</f>
        <v/>
      </c>
      <c r="N60" s="142">
        <f>-E60</f>
        <v/>
      </c>
      <c r="O60" s="142">
        <f>-F60</f>
        <v/>
      </c>
      <c r="P60" s="142">
        <f>-G60</f>
        <v/>
      </c>
      <c r="Q60" s="142">
        <f>-H60</f>
        <v/>
      </c>
      <c r="R60" s="142">
        <f>-I60</f>
        <v/>
      </c>
      <c r="S60" s="142">
        <f>-J60</f>
        <v/>
      </c>
      <c r="T60" s="142">
        <f>-#REF!</f>
        <v/>
      </c>
      <c r="U60" s="101" t="n"/>
      <c r="V60" s="142">
        <f>SUM(B60:S60)</f>
        <v/>
      </c>
    </row>
    <row r="61">
      <c r="A61" s="153" t="inlineStr">
        <is>
          <t>Acciones propias en cartera</t>
        </is>
      </c>
      <c r="B61" s="135" t="n"/>
      <c r="C61" s="142">
        <f>+[8]Estado!C65</f>
        <v/>
      </c>
      <c r="D61" s="142">
        <f>+[9]Estado!C61</f>
        <v/>
      </c>
      <c r="E61" s="142">
        <f>+[17]Estado!Y61</f>
        <v/>
      </c>
      <c r="F61" s="142">
        <f>+[11]Estado!$C$61</f>
        <v/>
      </c>
      <c r="G61" s="142">
        <f>+[12]Estado!$Y$61</f>
        <v/>
      </c>
      <c r="H61" s="142">
        <f>+[13]Estado!C61</f>
        <v/>
      </c>
      <c r="I61" s="142">
        <f>+[14]Estado!C61</f>
        <v/>
      </c>
      <c r="J61" s="142">
        <f>+'[16]Estado$'!$AC$61</f>
        <v/>
      </c>
      <c r="K61" s="101" t="n"/>
      <c r="L61" s="142" t="n">
        <v>0</v>
      </c>
      <c r="M61" s="142">
        <f>-D61</f>
        <v/>
      </c>
      <c r="N61" s="142">
        <f>-E61</f>
        <v/>
      </c>
      <c r="O61" s="142">
        <f>-F61</f>
        <v/>
      </c>
      <c r="P61" s="142">
        <f>-G61</f>
        <v/>
      </c>
      <c r="Q61" s="142">
        <f>-H61</f>
        <v/>
      </c>
      <c r="R61" s="142">
        <f>-I61</f>
        <v/>
      </c>
      <c r="S61" s="142">
        <f>-J61</f>
        <v/>
      </c>
      <c r="T61" s="142">
        <f>-#REF!</f>
        <v/>
      </c>
      <c r="U61" s="101" t="n"/>
      <c r="V61" s="142">
        <f>SUM(B61:S61)</f>
        <v/>
      </c>
    </row>
    <row r="62">
      <c r="A62" s="153" t="inlineStr">
        <is>
          <t>Otras participaciones en el patrimonio</t>
        </is>
      </c>
      <c r="B62" s="135" t="n"/>
      <c r="C62" s="142">
        <f>+[8]Estado!C66</f>
        <v/>
      </c>
      <c r="D62" s="142">
        <f>+[9]Estado!C62</f>
        <v/>
      </c>
      <c r="E62" s="142">
        <f>+[17]Estado!Y62</f>
        <v/>
      </c>
      <c r="F62" s="142">
        <f>+[11]Estado!$C$62</f>
        <v/>
      </c>
      <c r="G62" s="142">
        <f>+[12]Estado!$Y$62</f>
        <v/>
      </c>
      <c r="H62" s="142">
        <f>+[13]Estado!C62</f>
        <v/>
      </c>
      <c r="I62" s="142">
        <f>+[14]Estado!C62</f>
        <v/>
      </c>
      <c r="J62" s="142">
        <f>+'[16]Estado$'!$AC$62</f>
        <v/>
      </c>
      <c r="K62" s="101" t="n"/>
      <c r="L62" s="142" t="n">
        <v>0</v>
      </c>
      <c r="M62" s="142">
        <f>-D62</f>
        <v/>
      </c>
      <c r="N62" s="142">
        <f>-E62</f>
        <v/>
      </c>
      <c r="O62" s="142">
        <f>-F62</f>
        <v/>
      </c>
      <c r="P62" s="142">
        <f>-G62</f>
        <v/>
      </c>
      <c r="Q62" s="142">
        <f>-H62</f>
        <v/>
      </c>
      <c r="R62" s="142">
        <f>-I62</f>
        <v/>
      </c>
      <c r="S62" s="142">
        <f>-J62</f>
        <v/>
      </c>
      <c r="T62" s="142">
        <f>-#REF!</f>
        <v/>
      </c>
      <c r="U62" s="101" t="n"/>
      <c r="V62" s="142">
        <f>SUM(B62:S62)</f>
        <v/>
      </c>
    </row>
    <row r="63">
      <c r="A63" s="153" t="inlineStr">
        <is>
          <t>Otras reservas</t>
        </is>
      </c>
      <c r="B63" s="135" t="n"/>
      <c r="C63" s="142">
        <f>+[8]Estado!C67</f>
        <v/>
      </c>
      <c r="D63" s="142">
        <f>+[9]Estado!C63</f>
        <v/>
      </c>
      <c r="E63" s="142">
        <f>+[17]Estado!Y63</f>
        <v/>
      </c>
      <c r="F63" s="142">
        <f>+[11]Estado!$C$63</f>
        <v/>
      </c>
      <c r="G63" s="142">
        <f>+[12]Estado!$Y$63</f>
        <v/>
      </c>
      <c r="H63" s="142">
        <f>+[13]Estado!C63</f>
        <v/>
      </c>
      <c r="I63" s="142">
        <f>+[14]Estado!C63</f>
        <v/>
      </c>
      <c r="J63" s="142">
        <f>+'[16]Estado$'!$AC$63</f>
        <v/>
      </c>
      <c r="K63" s="101" t="n"/>
      <c r="L63" s="142" t="n">
        <v>0</v>
      </c>
      <c r="M63" s="142">
        <f>-D63</f>
        <v/>
      </c>
      <c r="N63" s="142">
        <f>-E63</f>
        <v/>
      </c>
      <c r="O63" s="142">
        <f>-F63</f>
        <v/>
      </c>
      <c r="P63" s="142">
        <f>-G63</f>
        <v/>
      </c>
      <c r="Q63" s="142">
        <f>-H63</f>
        <v/>
      </c>
      <c r="R63" s="142">
        <f>-I63</f>
        <v/>
      </c>
      <c r="S63" s="142">
        <f>-J63</f>
        <v/>
      </c>
      <c r="T63" s="142">
        <f>-#REF!</f>
        <v/>
      </c>
      <c r="U63" s="101" t="n"/>
      <c r="V63" s="142">
        <f>SUM(B63:S63)</f>
        <v/>
      </c>
      <c r="X63" s="205" t="inlineStr">
        <is>
          <t>Do Brasil</t>
        </is>
      </c>
    </row>
    <row r="64" ht="24" customHeight="1" s="19">
      <c r="A64" s="161" t="inlineStr">
        <is>
          <t>Patrimonio atribuible a los propietarios de la controladora</t>
        </is>
      </c>
      <c r="B64" s="135" t="n"/>
      <c r="C64" s="169">
        <f>SUM(C58:C63)</f>
        <v/>
      </c>
      <c r="D64" s="169">
        <f>SUM(D58:D63)</f>
        <v/>
      </c>
      <c r="E64" s="169">
        <f>SUM(E58:E63)</f>
        <v/>
      </c>
      <c r="F64" s="169">
        <f>SUM(F58:F63)</f>
        <v/>
      </c>
      <c r="G64" s="169">
        <f>SUM(G58:G63)</f>
        <v/>
      </c>
      <c r="H64" s="169">
        <f>SUM(H58:H63)</f>
        <v/>
      </c>
      <c r="I64" s="169">
        <f>SUM(I58:I63)</f>
        <v/>
      </c>
      <c r="J64" s="169">
        <f>SUM(J58:J63)</f>
        <v/>
      </c>
      <c r="K64" s="101" t="n"/>
      <c r="L64" s="185">
        <f>SUM(L58:L63)</f>
        <v/>
      </c>
      <c r="M64" s="185">
        <f>SUM(M58:M63)</f>
        <v/>
      </c>
      <c r="N64" s="185">
        <f>SUM(N58:N63)</f>
        <v/>
      </c>
      <c r="O64" s="185">
        <f>SUM(O58:O63)</f>
        <v/>
      </c>
      <c r="P64" s="185">
        <f>SUM(P58:P63)</f>
        <v/>
      </c>
      <c r="Q64" s="185">
        <f>SUM(Q58:Q63)</f>
        <v/>
      </c>
      <c r="R64" s="185">
        <f>SUM(R58:R63)</f>
        <v/>
      </c>
      <c r="S64" s="185">
        <f>SUM(S58:S63)</f>
        <v/>
      </c>
      <c r="T64" s="185">
        <f>SUM(T58:T63)</f>
        <v/>
      </c>
      <c r="U64" s="101" t="n"/>
      <c r="V64" s="169">
        <f>SUM(V58:V63)</f>
        <v/>
      </c>
      <c r="W64" s="214">
        <f>+F87</f>
        <v/>
      </c>
      <c r="X64" s="215">
        <f>+'[6]Estado$'!$AE$64</f>
        <v/>
      </c>
      <c r="Y64" s="215">
        <f>+'[6]Estado$'!$AG$64</f>
        <v/>
      </c>
      <c r="Z64" s="215" t="inlineStr">
        <is>
          <t>Ivision</t>
        </is>
      </c>
      <c r="AA64" s="215" t="inlineStr">
        <is>
          <t>Cindow</t>
        </is>
      </c>
      <c r="AB64" s="214" t="inlineStr">
        <is>
          <t xml:space="preserve">Curt </t>
        </is>
      </c>
      <c r="AC64" s="215" t="inlineStr">
        <is>
          <t>TOTAL</t>
        </is>
      </c>
    </row>
    <row r="65">
      <c r="A65" s="153" t="inlineStr">
        <is>
          <t>Participaciones no controladoras</t>
        </is>
      </c>
      <c r="B65" s="135" t="n"/>
      <c r="C65" s="142">
        <f>+[8]Estado!C69</f>
        <v/>
      </c>
      <c r="D65" s="142">
        <f>+[9]Estado!C65</f>
        <v/>
      </c>
      <c r="E65" s="142">
        <f>+[17]Estado!Y65</f>
        <v/>
      </c>
      <c r="F65" s="142">
        <f>+[2]Estado!Y65</f>
        <v/>
      </c>
      <c r="G65" s="142">
        <f>+[12]Estado!$Y$65</f>
        <v/>
      </c>
      <c r="H65" s="142">
        <f>+[13]Estado!C65</f>
        <v/>
      </c>
      <c r="I65" s="142">
        <f>+[14]Estado!C65</f>
        <v/>
      </c>
      <c r="J65" s="142">
        <f>+'[16]Estado$'!$AC$65</f>
        <v/>
      </c>
      <c r="K65" s="101" t="n"/>
      <c r="L65" s="281" t="n"/>
      <c r="M65" s="282" t="n"/>
      <c r="N65" s="282">
        <f>-[17]Estado!$AH$65</f>
        <v/>
      </c>
      <c r="O65" s="282" t="n"/>
      <c r="P65" s="282">
        <f>+G87-G65</f>
        <v/>
      </c>
      <c r="Q65" s="282" t="n"/>
      <c r="R65" s="282" t="n"/>
      <c r="S65" s="282">
        <f>-'[18]Estado$'!$AG$65-'[18]Estado$'!$AJ$65-'[18]Estado$'!$AN$65</f>
        <v/>
      </c>
      <c r="T65" s="282">
        <f>+#REF!</f>
        <v/>
      </c>
      <c r="U65" s="101" t="n"/>
      <c r="V65" s="142">
        <f>SUM(B65:S65)</f>
        <v/>
      </c>
      <c r="W65" s="359">
        <f>+G87</f>
        <v/>
      </c>
      <c r="X65" s="290">
        <f>+'[15]Estado$'!$AD$65</f>
        <v/>
      </c>
      <c r="Y65" s="290">
        <f>+'[15]Estado$'!$AF$65</f>
        <v/>
      </c>
      <c r="Z65" s="362">
        <f>+[17]Estado!$AG$65</f>
        <v/>
      </c>
      <c r="AA65" s="362">
        <f>+[17]Estado!$AB$65</f>
        <v/>
      </c>
      <c r="AB65" s="293">
        <f>+'[18]Estado$'!$AI$65</f>
        <v/>
      </c>
      <c r="AC65" s="359">
        <f>SUM(W65:AB65)</f>
        <v/>
      </c>
      <c r="AD65" s="293">
        <f>+AC65-V65</f>
        <v/>
      </c>
    </row>
    <row r="66">
      <c r="A66" s="161" t="inlineStr">
        <is>
          <t>Patrimonio total</t>
        </is>
      </c>
      <c r="B66" s="135" t="n"/>
      <c r="C66" s="169">
        <f>+C64+C65</f>
        <v/>
      </c>
      <c r="D66" s="169">
        <f>+D64+D65</f>
        <v/>
      </c>
      <c r="E66" s="169">
        <f>+E64+E65</f>
        <v/>
      </c>
      <c r="F66" s="169">
        <f>+F64+F65</f>
        <v/>
      </c>
      <c r="G66" s="169">
        <f>+G64+G65</f>
        <v/>
      </c>
      <c r="H66" s="169">
        <f>+H64+H65</f>
        <v/>
      </c>
      <c r="I66" s="169">
        <f>+I64+I65</f>
        <v/>
      </c>
      <c r="J66" s="169">
        <f>+J64+J65</f>
        <v/>
      </c>
      <c r="K66" s="169">
        <f>+K64+K65</f>
        <v/>
      </c>
      <c r="L66" s="185">
        <f>+L64+L65</f>
        <v/>
      </c>
      <c r="M66" s="185">
        <f>+M64+M65</f>
        <v/>
      </c>
      <c r="N66" s="185">
        <f>+N64+N65</f>
        <v/>
      </c>
      <c r="O66" s="185">
        <f>+O64+O65</f>
        <v/>
      </c>
      <c r="P66" s="185">
        <f>+P64+P65</f>
        <v/>
      </c>
      <c r="Q66" s="185">
        <f>+Q64+Q65</f>
        <v/>
      </c>
      <c r="R66" s="185">
        <f>+R64+R65</f>
        <v/>
      </c>
      <c r="S66" s="185">
        <f>+S64+S65</f>
        <v/>
      </c>
      <c r="T66" s="185">
        <f>+T64+T65</f>
        <v/>
      </c>
      <c r="U66" s="101" t="n"/>
      <c r="V66" s="169">
        <f>+V64+V65</f>
        <v/>
      </c>
    </row>
    <row r="67">
      <c r="A67" s="258" t="inlineStr">
        <is>
          <t>Total de patrimonio y pasivos</t>
        </is>
      </c>
      <c r="B67" s="135" t="n"/>
      <c r="C67" s="175">
        <f>+C56+C66</f>
        <v/>
      </c>
      <c r="D67" s="175">
        <f>+D56+D66</f>
        <v/>
      </c>
      <c r="E67" s="175">
        <f>+E56+E66</f>
        <v/>
      </c>
      <c r="F67" s="175">
        <f>+F56+F66</f>
        <v/>
      </c>
      <c r="G67" s="175">
        <f>+G56+G66</f>
        <v/>
      </c>
      <c r="H67" s="175">
        <f>+H56+H66</f>
        <v/>
      </c>
      <c r="I67" s="175">
        <f>+I56+I66</f>
        <v/>
      </c>
      <c r="J67" s="175">
        <f>+J56+J66</f>
        <v/>
      </c>
      <c r="K67" s="101" t="n"/>
      <c r="L67" s="175">
        <f>+L56+L66</f>
        <v/>
      </c>
      <c r="M67" s="175">
        <f>+M56+M66</f>
        <v/>
      </c>
      <c r="N67" s="175">
        <f>+N56+N66</f>
        <v/>
      </c>
      <c r="O67" s="175">
        <f>+O56+O66</f>
        <v/>
      </c>
      <c r="P67" s="175">
        <f>+P56+P66</f>
        <v/>
      </c>
      <c r="Q67" s="175">
        <f>+Q56+Q66</f>
        <v/>
      </c>
      <c r="R67" s="175">
        <f>+R56+R66</f>
        <v/>
      </c>
      <c r="S67" s="175">
        <f>+S56+S66</f>
        <v/>
      </c>
      <c r="T67" s="175">
        <f>+T56+T66</f>
        <v/>
      </c>
      <c r="U67" s="101" t="n"/>
      <c r="V67" s="175">
        <f>+V56+V66</f>
        <v/>
      </c>
    </row>
    <row r="68">
      <c r="A68" s="259" t="n"/>
      <c r="B68" s="135" t="n"/>
      <c r="C68" s="275">
        <f>+C32-C67</f>
        <v/>
      </c>
      <c r="D68" s="275">
        <f>+D32-D67</f>
        <v/>
      </c>
      <c r="E68" s="275">
        <f>+E32-E67</f>
        <v/>
      </c>
      <c r="F68" s="275">
        <f>+F32-F67</f>
        <v/>
      </c>
      <c r="G68" s="275">
        <f>+G32-G67</f>
        <v/>
      </c>
      <c r="H68" s="275">
        <f>+H32-H67</f>
        <v/>
      </c>
      <c r="I68" s="275">
        <f>+I32-I67</f>
        <v/>
      </c>
      <c r="J68" s="275">
        <f>+J32-J67</f>
        <v/>
      </c>
      <c r="K68" s="101" t="n"/>
      <c r="L68" s="275">
        <f>+L32-L67</f>
        <v/>
      </c>
      <c r="M68" s="275">
        <f>+M32-M67</f>
        <v/>
      </c>
      <c r="N68" s="275">
        <f>+N32-N67</f>
        <v/>
      </c>
      <c r="O68" s="275">
        <f>+O32-O67</f>
        <v/>
      </c>
      <c r="P68" s="275">
        <f>+P32-P67</f>
        <v/>
      </c>
      <c r="Q68" s="275">
        <f>+Q32-Q67</f>
        <v/>
      </c>
      <c r="R68" s="275">
        <f>+R32-R67</f>
        <v/>
      </c>
      <c r="S68" s="275">
        <f>+S32-S67</f>
        <v/>
      </c>
      <c r="T68" s="275">
        <f>+T32-T67</f>
        <v/>
      </c>
      <c r="U68" s="101" t="n"/>
      <c r="V68" s="275">
        <f>+V32-V67</f>
        <v/>
      </c>
    </row>
    <row r="69">
      <c r="A69" s="261" t="inlineStr">
        <is>
          <t>Porcentaje de Participacion</t>
        </is>
      </c>
      <c r="B69" s="135" t="n"/>
      <c r="C69" s="275" t="n"/>
      <c r="D69" s="275" t="n"/>
      <c r="E69" s="275" t="n"/>
      <c r="F69" s="275" t="n"/>
      <c r="G69" s="275" t="n"/>
      <c r="H69" s="275" t="n"/>
      <c r="I69" s="275" t="n"/>
      <c r="J69" s="275" t="n"/>
      <c r="K69" s="101" t="n"/>
      <c r="L69" s="275" t="n"/>
      <c r="M69" s="275" t="n"/>
      <c r="N69" s="275" t="n"/>
      <c r="O69" s="275" t="n"/>
      <c r="P69" s="275" t="n"/>
      <c r="Q69" s="275" t="n"/>
      <c r="R69" s="275" t="n"/>
      <c r="S69" s="275" t="n"/>
      <c r="T69" s="275" t="n"/>
      <c r="U69" s="101" t="n"/>
      <c r="V69" s="275" t="n"/>
    </row>
    <row r="70">
      <c r="A70" s="262" t="inlineStr">
        <is>
          <t>Porcentaje de Participacion propietarios de la controladora</t>
        </is>
      </c>
      <c r="B70" s="135" t="n"/>
      <c r="C70" s="263" t="n"/>
      <c r="D70" s="363" t="n">
        <v>0.9954499999999999</v>
      </c>
      <c r="E70" s="363" t="n">
        <v>1</v>
      </c>
      <c r="F70" s="363" t="n">
        <v>0.8687</v>
      </c>
      <c r="G70" s="363" t="n">
        <v>0.89997</v>
      </c>
      <c r="H70" s="363" t="n">
        <v>0.999</v>
      </c>
      <c r="I70" s="363" t="n">
        <v>0.99</v>
      </c>
      <c r="J70" s="363" t="n">
        <v>1</v>
      </c>
      <c r="K70" s="101" t="n"/>
      <c r="U70" s="101" t="n"/>
      <c r="V70" s="359" t="n"/>
    </row>
    <row r="71">
      <c r="A71" s="262" t="inlineStr">
        <is>
          <t>Porcentaje de Participacion no controladora</t>
        </is>
      </c>
      <c r="B71" s="135" t="n"/>
      <c r="C71" s="263" t="n"/>
      <c r="D71" s="363" t="n">
        <v>0.00455</v>
      </c>
      <c r="E71" s="363" t="n">
        <v>0</v>
      </c>
      <c r="F71" s="363" t="n">
        <v>0.1313</v>
      </c>
      <c r="G71" s="363" t="n">
        <v>0.10003</v>
      </c>
      <c r="H71" s="363" t="n">
        <v>0.001</v>
      </c>
      <c r="I71" s="363" t="n">
        <v>0.01</v>
      </c>
      <c r="J71" s="363" t="n">
        <v>0</v>
      </c>
      <c r="K71" s="101" t="n"/>
      <c r="U71" s="101" t="n"/>
      <c r="V71" s="359" t="n"/>
    </row>
    <row r="72">
      <c r="A72" s="264" t="inlineStr">
        <is>
          <t>TOTAL</t>
        </is>
      </c>
      <c r="B72" s="135" t="n"/>
      <c r="C72" s="265" t="n"/>
      <c r="D72" s="364">
        <f>+D70+D71</f>
        <v/>
      </c>
      <c r="E72" s="364">
        <f>+E70+E71</f>
        <v/>
      </c>
      <c r="F72" s="364">
        <f>+F70+F71</f>
        <v/>
      </c>
      <c r="G72" s="364">
        <f>+G70+G71</f>
        <v/>
      </c>
      <c r="H72" s="364">
        <f>+H70+H71</f>
        <v/>
      </c>
      <c r="I72" s="364">
        <f>+I70+I71</f>
        <v/>
      </c>
      <c r="J72" s="364">
        <f>+J70+J71</f>
        <v/>
      </c>
      <c r="K72" s="101" t="n"/>
      <c r="L72" s="283">
        <f>+L66</f>
        <v/>
      </c>
      <c r="M72" s="283">
        <f>+M66</f>
        <v/>
      </c>
      <c r="N72" s="283">
        <f>+N66</f>
        <v/>
      </c>
      <c r="O72" s="283">
        <f>+O66</f>
        <v/>
      </c>
      <c r="P72" s="283">
        <f>+P66</f>
        <v/>
      </c>
      <c r="Q72" s="283">
        <f>+Q66</f>
        <v/>
      </c>
      <c r="R72" s="283">
        <f>+R66</f>
        <v/>
      </c>
      <c r="S72" s="283">
        <f>+S66</f>
        <v/>
      </c>
      <c r="T72" s="291" t="n"/>
      <c r="U72" s="101" t="n"/>
      <c r="V72" s="292">
        <f>SUM(M72:S72)</f>
        <v/>
      </c>
    </row>
    <row r="73">
      <c r="A73" s="261" t="inlineStr">
        <is>
          <t>Valores de Participacion</t>
        </is>
      </c>
      <c r="B73" s="135" t="n"/>
      <c r="K73" s="101" t="n"/>
      <c r="L73" s="284">
        <f>+L24</f>
        <v/>
      </c>
      <c r="M73" s="275">
        <f>+M24</f>
        <v/>
      </c>
      <c r="N73" s="275">
        <f>+N24</f>
        <v/>
      </c>
      <c r="O73" s="275">
        <f>+O24</f>
        <v/>
      </c>
      <c r="P73" s="275">
        <f>+P24</f>
        <v/>
      </c>
      <c r="Q73" s="275">
        <f>+Q24</f>
        <v/>
      </c>
      <c r="R73" s="275">
        <f>+R24</f>
        <v/>
      </c>
      <c r="S73" s="275">
        <f>+S24</f>
        <v/>
      </c>
      <c r="T73" s="293" t="n"/>
      <c r="U73" s="101" t="n"/>
      <c r="V73" s="294">
        <f>SUM(L73:U73)</f>
        <v/>
      </c>
    </row>
    <row r="74">
      <c r="A74" s="267" t="inlineStr">
        <is>
          <t>Valores de Participacion propietarios de la controladora</t>
        </is>
      </c>
      <c r="B74" s="135" t="n"/>
      <c r="C74" s="268" t="n"/>
      <c r="D74" s="269">
        <f>+ROUND(D64*D70,0)+2</f>
        <v/>
      </c>
      <c r="E74" s="269">
        <f>+ROUND(E64*E70,0)</f>
        <v/>
      </c>
      <c r="F74" s="269">
        <f>+ROUND(F64*F70,0)+1</f>
        <v/>
      </c>
      <c r="G74" s="365">
        <f>+ROUND(G64*G70,0)+1</f>
        <v/>
      </c>
      <c r="H74" s="269">
        <f>+ROUND(H64*H70,0)-2</f>
        <v/>
      </c>
      <c r="I74" s="269">
        <f>+ROUND(I64*I70,0)</f>
        <v/>
      </c>
      <c r="J74" s="269">
        <f>+ROUND(J64*J70,0)</f>
        <v/>
      </c>
      <c r="K74" s="101" t="n"/>
      <c r="L74" s="366">
        <f>+L72-L73</f>
        <v/>
      </c>
      <c r="M74" s="367">
        <f>+M72-M73</f>
        <v/>
      </c>
      <c r="N74" s="368">
        <f>+N72-N73</f>
        <v/>
      </c>
      <c r="O74" s="367">
        <f>+O72-O73</f>
        <v/>
      </c>
      <c r="P74" s="368">
        <f>+P72-P73</f>
        <v/>
      </c>
      <c r="Q74" s="367">
        <f>+Q72-Q73</f>
        <v/>
      </c>
      <c r="R74" s="367">
        <f>+R72-R73</f>
        <v/>
      </c>
      <c r="S74" s="368">
        <f>+S72-S73</f>
        <v/>
      </c>
      <c r="T74" s="295" t="n"/>
      <c r="U74" s="296" t="n"/>
      <c r="V74" s="297">
        <f>+V72-V73</f>
        <v/>
      </c>
      <c r="W74" s="205" t="inlineStr">
        <is>
          <t>Diferencia VP</t>
        </is>
      </c>
    </row>
    <row r="75">
      <c r="A75" s="271" t="inlineStr">
        <is>
          <t>Valores de Participacion no controladora</t>
        </is>
      </c>
      <c r="B75" s="135" t="n"/>
      <c r="C75" s="272" t="n"/>
      <c r="D75" s="272">
        <f>+D64-D74</f>
        <v/>
      </c>
      <c r="E75" s="272">
        <f>+E64-E74</f>
        <v/>
      </c>
      <c r="F75" s="272">
        <f>+F64-F74</f>
        <v/>
      </c>
      <c r="G75" s="272">
        <f>+G64-G74</f>
        <v/>
      </c>
      <c r="H75" s="272">
        <f>+H64-H74</f>
        <v/>
      </c>
      <c r="I75" s="272">
        <f>+I64-I74</f>
        <v/>
      </c>
      <c r="J75" s="272">
        <f>+J64-J74</f>
        <v/>
      </c>
      <c r="K75" s="272">
        <f>+K64-K74</f>
        <v/>
      </c>
      <c r="L75" s="276" t="n"/>
      <c r="M75" s="276" t="n"/>
      <c r="N75" s="276">
        <f>+'[20]Inversione  (Acumuladas Consol)'!$D$39</f>
        <v/>
      </c>
      <c r="U75" s="298" t="n"/>
    </row>
    <row r="76">
      <c r="A76" s="273" t="inlineStr">
        <is>
          <t>TOTAL</t>
        </is>
      </c>
      <c r="B76" s="135" t="n"/>
      <c r="C76" s="274" t="n"/>
      <c r="D76" s="274">
        <f>+D74+D75</f>
        <v/>
      </c>
      <c r="E76" s="274">
        <f>+E74+E75</f>
        <v/>
      </c>
      <c r="F76" s="274">
        <f>+F74+F75</f>
        <v/>
      </c>
      <c r="G76" s="274">
        <f>+G74+G75</f>
        <v/>
      </c>
      <c r="H76" s="274">
        <f>+H74+H75</f>
        <v/>
      </c>
      <c r="I76" s="274">
        <f>+I74+I75</f>
        <v/>
      </c>
      <c r="J76" s="274">
        <f>+J74+J75</f>
        <v/>
      </c>
      <c r="K76" s="101" t="n"/>
      <c r="L76" s="276" t="n"/>
      <c r="M76" s="276" t="n"/>
      <c r="N76" s="276">
        <f>+N73+N75</f>
        <v/>
      </c>
      <c r="U76" s="101" t="n"/>
      <c r="V76" s="293" t="n"/>
    </row>
    <row r="77">
      <c r="B77" s="135" t="n"/>
      <c r="D77" s="275" t="n"/>
      <c r="E77" s="275" t="n"/>
      <c r="F77" s="275" t="n"/>
      <c r="G77" s="275" t="n"/>
      <c r="H77" s="275" t="n"/>
      <c r="I77" s="275" t="n"/>
      <c r="J77" s="275" t="n"/>
      <c r="K77" s="101" t="n"/>
      <c r="L77" s="276" t="n"/>
      <c r="M77" s="276" t="n"/>
      <c r="N77" s="276" t="n"/>
      <c r="U77" s="101" t="n"/>
    </row>
    <row r="78">
      <c r="A78" s="78" t="inlineStr">
        <is>
          <t>Valores de Participacion segun contabilidad</t>
        </is>
      </c>
      <c r="B78" s="135" t="n"/>
      <c r="D78" s="274">
        <f>+[8]Ctas!$D$238</f>
        <v/>
      </c>
      <c r="E78" s="274">
        <f>+[8]Ctas!$D$239</f>
        <v/>
      </c>
      <c r="F78" s="274">
        <f>+[8]Ctas!$D$245</f>
        <v/>
      </c>
      <c r="G78" s="274">
        <f>+[8]Ctas!$D$242</f>
        <v/>
      </c>
      <c r="H78" s="274">
        <f>+[8]Ctas!$D$247</f>
        <v/>
      </c>
      <c r="I78" s="274">
        <f>+[8]Ctas!$D$253</f>
        <v/>
      </c>
      <c r="J78" s="274">
        <f>+[8]Ctas!$D$246</f>
        <v/>
      </c>
      <c r="K78" s="101" t="n"/>
      <c r="L78" s="276">
        <f>SUM(D78:J78)</f>
        <v/>
      </c>
      <c r="M78" s="276">
        <f>+C24</f>
        <v/>
      </c>
      <c r="N78" s="369">
        <f>+L78-M78</f>
        <v/>
      </c>
      <c r="U78" s="101" t="n"/>
    </row>
    <row r="79">
      <c r="B79" s="135" t="n"/>
      <c r="D79" s="276" t="n"/>
      <c r="E79" s="276" t="n"/>
      <c r="F79" s="276" t="n"/>
      <c r="G79" s="276" t="n"/>
      <c r="H79" s="276" t="n"/>
      <c r="I79" s="276" t="n"/>
      <c r="J79" s="276" t="n"/>
      <c r="K79" s="101" t="n"/>
      <c r="L79" s="276" t="n"/>
      <c r="M79" s="276" t="n"/>
      <c r="N79" s="369" t="n">
        <v>4528747665</v>
      </c>
      <c r="U79" s="101" t="n"/>
    </row>
    <row r="80">
      <c r="A80" s="78" t="inlineStr">
        <is>
          <t>Diferencias de Participacion segun contabilidad</t>
        </is>
      </c>
      <c r="B80" s="135" t="n"/>
      <c r="D80" s="370">
        <f>+D78-D74</f>
        <v/>
      </c>
      <c r="E80" s="278">
        <f>+E78-E74</f>
        <v/>
      </c>
      <c r="F80" s="278">
        <f>+F78-F74</f>
        <v/>
      </c>
      <c r="G80" s="274">
        <f>+G78-G74</f>
        <v/>
      </c>
      <c r="H80" s="279">
        <f>+H78-H74</f>
        <v/>
      </c>
      <c r="I80" s="278">
        <f>+I78-I74</f>
        <v/>
      </c>
      <c r="J80" s="278">
        <f>+J78-J74</f>
        <v/>
      </c>
      <c r="K80" s="101" t="n"/>
      <c r="L80" s="276">
        <f>SUM(D80:J80)</f>
        <v/>
      </c>
      <c r="M80" s="276" t="n"/>
      <c r="N80" s="369">
        <f>-(+N78+N79)</f>
        <v/>
      </c>
      <c r="U80" s="101" t="n"/>
    </row>
    <row r="81">
      <c r="B81" s="135" t="n"/>
      <c r="D81" s="276" t="n"/>
      <c r="E81" s="276" t="n"/>
      <c r="F81" s="276" t="n"/>
      <c r="G81" s="276" t="n"/>
      <c r="H81" s="276" t="n"/>
      <c r="I81" s="276" t="n"/>
      <c r="J81" s="276" t="n"/>
      <c r="K81" s="101" t="n"/>
      <c r="L81" s="276" t="n"/>
      <c r="M81" s="276" t="n"/>
      <c r="N81" s="276" t="n"/>
      <c r="U81" s="101" t="n"/>
    </row>
    <row r="82">
      <c r="A82" s="78" t="inlineStr">
        <is>
          <t>Valores Participacion no controladoras contabilidad</t>
        </is>
      </c>
      <c r="B82" s="135" t="n"/>
      <c r="D82" s="276" t="n"/>
      <c r="E82" s="276" t="n"/>
      <c r="F82" s="276" t="n"/>
      <c r="G82" s="276" t="n"/>
      <c r="H82" s="276" t="n"/>
      <c r="I82" s="276" t="n"/>
      <c r="J82" s="276" t="n"/>
      <c r="K82" s="101" t="n"/>
      <c r="L82" s="276" t="n"/>
      <c r="M82" s="276" t="n"/>
      <c r="N82" s="276" t="n"/>
      <c r="U82" s="101" t="n"/>
    </row>
    <row r="83">
      <c r="A83" s="78" t="inlineStr">
        <is>
          <t>Valores Participacion no controladoras contabilidad</t>
        </is>
      </c>
      <c r="B83" s="135" t="n"/>
      <c r="D83" s="275">
        <f>+[10]Ctas!$D$209</f>
        <v/>
      </c>
      <c r="E83" s="275" t="n">
        <v>0</v>
      </c>
      <c r="F83" s="275">
        <f>+[10]Ctas!$D$216</f>
        <v/>
      </c>
      <c r="G83" s="275">
        <f>+G87+G88+G89</f>
        <v/>
      </c>
      <c r="H83" s="275">
        <f>+[10]Ctas!$D$218</f>
        <v/>
      </c>
      <c r="I83" s="275">
        <f>+[10]Ctas!$D$223</f>
        <v/>
      </c>
      <c r="J83" s="276" t="n"/>
      <c r="K83" s="101" t="n"/>
      <c r="L83" s="276" t="n"/>
      <c r="M83" s="276" t="n"/>
      <c r="N83" s="276" t="n"/>
      <c r="U83" s="101" t="n"/>
    </row>
    <row r="84">
      <c r="A84" s="78" t="inlineStr">
        <is>
          <t>Diferencias de Participacion segun contabilidad</t>
        </is>
      </c>
      <c r="B84" s="135" t="n"/>
      <c r="D84" s="276">
        <f>+D75-D83</f>
        <v/>
      </c>
      <c r="E84" s="276" t="n"/>
      <c r="F84" s="276">
        <f>+F75-F83</f>
        <v/>
      </c>
      <c r="G84" s="276">
        <f>+G75-G83</f>
        <v/>
      </c>
      <c r="H84" s="276">
        <f>+H75-H83</f>
        <v/>
      </c>
      <c r="I84" s="276">
        <f>+I75-I83</f>
        <v/>
      </c>
      <c r="J84" s="276" t="n"/>
      <c r="K84" s="101" t="n"/>
      <c r="L84" s="276" t="n"/>
      <c r="M84" s="276" t="n"/>
      <c r="N84" s="276" t="n"/>
      <c r="U84" s="101" t="n"/>
    </row>
    <row r="85">
      <c r="A85" s="78" t="inlineStr">
        <is>
          <t>Diferencias de Participacion segun contabilidad</t>
        </is>
      </c>
      <c r="B85" s="135" t="n"/>
      <c r="D85" s="276" t="n"/>
      <c r="E85" s="276" t="n"/>
      <c r="F85" s="276" t="n"/>
      <c r="G85" s="276" t="n"/>
      <c r="H85" s="276" t="n"/>
      <c r="I85" s="276" t="n"/>
      <c r="J85" s="276" t="n"/>
      <c r="K85" s="276" t="n"/>
      <c r="L85" s="276" t="n"/>
      <c r="M85" s="276" t="n"/>
      <c r="N85" s="276" t="n"/>
      <c r="U85" s="101" t="n"/>
    </row>
    <row r="87">
      <c r="F87" s="86" t="inlineStr">
        <is>
          <t>Cine y color Internc, Mex.</t>
        </is>
      </c>
      <c r="G87" s="371">
        <f>+G64*9.504%</f>
        <v/>
      </c>
      <c r="H87" s="275" t="n"/>
    </row>
    <row r="88">
      <c r="F88" s="86" t="inlineStr">
        <is>
          <t>Aud. Colomb</t>
        </is>
      </c>
      <c r="G88" s="371">
        <f>+G64*0.496%</f>
        <v/>
      </c>
    </row>
    <row r="89">
      <c r="F89" s="86" t="inlineStr">
        <is>
          <t>Conate</t>
        </is>
      </c>
      <c r="G89" s="371">
        <f>+G64*0.003%</f>
        <v/>
      </c>
    </row>
    <row r="90">
      <c r="F90" s="86" t="inlineStr">
        <is>
          <t>Chilefilms</t>
        </is>
      </c>
      <c r="G90" s="372">
        <f>+G64*G70</f>
        <v/>
      </c>
    </row>
    <row r="91">
      <c r="G91" s="373">
        <f>SUM(G87:G90)</f>
        <v/>
      </c>
    </row>
  </sheetData>
  <mergeCells count="4">
    <mergeCell ref="W18:X18"/>
    <mergeCell ref="AA26:AE26"/>
    <mergeCell ref="W46:Y46"/>
    <mergeCell ref="X26:Z26"/>
  </mergeCells>
  <pageMargins left="0.31496062992126" right="0" top="0.354330708661417" bottom="0" header="0.31496062992126" footer="0.31496062992126"/>
  <pageSetup orientation="landscape" paperSize="1" scale="75" horizontalDpi="600" verticalDpi="600"/>
  <rowBreaks count="1" manualBreakCount="1">
    <brk id="33" min="0" max="255" man="1"/>
  </rowBreaks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L61"/>
  <sheetViews>
    <sheetView topLeftCell="B1" zoomScaleSheetLayoutView="60" workbookViewId="0">
      <pane ySplit="2" topLeftCell="A3" activePane="bottomLeft" state="frozen"/>
      <selection activeCell="A1" sqref="A1"/>
      <selection pane="bottomLeft" activeCell="Y23" sqref="Y23"/>
    </sheetView>
  </sheetViews>
  <sheetFormatPr baseColWidth="8" defaultColWidth="11.4571428571429" defaultRowHeight="11.25"/>
  <cols>
    <col width="59.8190476190476" customWidth="1" style="86" min="1" max="1"/>
    <col width="1.18095238095238" customWidth="1" style="86" min="2" max="2"/>
    <col width="14" customWidth="1" style="86" min="3" max="3"/>
    <col width="12.4571428571429" customWidth="1" style="86" min="4" max="4"/>
    <col width="15.8190476190476" customWidth="1" style="86" min="5" max="5"/>
    <col hidden="1" width="14" customWidth="1" style="86" min="6" max="6"/>
    <col width="14" customWidth="1" style="86" min="7" max="7"/>
    <col width="15.4571428571429" customWidth="1" style="86" min="8" max="8"/>
    <col width="14" customWidth="1" style="86" min="9" max="9"/>
    <col hidden="1" width="14.8190476190476" customWidth="1" style="86" min="10" max="10"/>
    <col width="11.5428571428571" customWidth="1" style="86" min="11" max="11"/>
    <col hidden="1" width="15.8190476190476" customWidth="1" style="86" min="12" max="12"/>
    <col width="15.8190476190476" customWidth="1" style="86" min="13" max="13"/>
    <col width="1" customWidth="1" style="86" min="14" max="14"/>
    <col width="14.4571428571429" customWidth="1" style="86" min="15" max="15"/>
    <col width="12.4571428571429" customWidth="1" style="86" min="16" max="16"/>
    <col width="13.5428571428571" customWidth="1" style="86" min="17" max="17"/>
    <col hidden="1" width="12.5428571428571" customWidth="1" style="86" min="18" max="18"/>
    <col width="15" customWidth="1" style="86" min="19" max="20"/>
    <col width="16.5428571428571" customWidth="1" style="86" min="21" max="21"/>
    <col width="12.4571428571429" customWidth="1" style="86" min="22" max="22"/>
    <col width="13.5428571428571" customWidth="1" style="86" min="23" max="23"/>
    <col width="1.18095238095238" customWidth="1" style="86" min="24" max="24"/>
    <col width="16.4571428571429" customWidth="1" style="41" min="25" max="25"/>
    <col width="12" customWidth="1" style="42" min="26" max="26"/>
    <col width="11.8190476190476" customWidth="1" style="42" min="27" max="27"/>
    <col width="13.4571428571429" customWidth="1" style="42" min="28" max="28"/>
    <col width="12.5428571428571" customWidth="1" style="42" min="29" max="29"/>
    <col width="13.5428571428571" customWidth="1" style="42" min="30" max="30"/>
    <col width="12.4571428571429" customWidth="1" style="42" min="31" max="31"/>
    <col width="14.5428571428571" customWidth="1" style="42" min="32" max="32"/>
    <col width="14.4571428571429" customWidth="1" style="42" min="33" max="33"/>
    <col width="14.1809523809524" customWidth="1" style="42" min="34" max="34"/>
    <col width="12.4571428571429" customWidth="1" style="42" min="35" max="35"/>
    <col width="11.4571428571429" customWidth="1" style="42" min="36" max="36"/>
    <col width="12.4571428571429" customWidth="1" style="42" min="37" max="37"/>
    <col width="11.4571428571429" customWidth="1" style="42" min="38" max="16384"/>
  </cols>
  <sheetData>
    <row r="1" ht="12" customHeight="1" s="19">
      <c r="A1" s="43">
        <f>+Estado!A1</f>
        <v/>
      </c>
      <c r="B1" s="44" t="n"/>
      <c r="C1" s="45" t="inlineStr">
        <is>
          <t>Chilefilms</t>
        </is>
      </c>
      <c r="D1" s="45" t="inlineStr">
        <is>
          <t>Cce</t>
        </is>
      </c>
      <c r="E1" s="45" t="inlineStr">
        <is>
          <t>Conate II</t>
        </is>
      </c>
      <c r="F1" s="45" t="inlineStr">
        <is>
          <t>Andes Films</t>
        </is>
      </c>
      <c r="G1" s="45" t="inlineStr">
        <is>
          <t>CineColor Films</t>
        </is>
      </c>
      <c r="H1" s="45" t="inlineStr">
        <is>
          <t>Sonus</t>
        </is>
      </c>
      <c r="I1" s="99" t="inlineStr">
        <is>
          <t>Servicios Integrales</t>
        </is>
      </c>
      <c r="J1" s="45" t="n"/>
      <c r="K1" s="45" t="inlineStr">
        <is>
          <t>Serviart</t>
        </is>
      </c>
      <c r="L1" s="45" t="n"/>
      <c r="M1" s="100" t="inlineStr">
        <is>
          <t>CHF Inversiones</t>
        </is>
      </c>
      <c r="N1" s="101" t="n"/>
      <c r="O1" s="102">
        <f>+C1</f>
        <v/>
      </c>
      <c r="P1" s="102">
        <f>+D1</f>
        <v/>
      </c>
      <c r="Q1" s="102">
        <f>+E1</f>
        <v/>
      </c>
      <c r="R1" s="102">
        <f>+F1</f>
        <v/>
      </c>
      <c r="S1" s="102">
        <f>+G1</f>
        <v/>
      </c>
      <c r="T1" s="102">
        <f>+H1</f>
        <v/>
      </c>
      <c r="U1" s="102">
        <f>+I1</f>
        <v/>
      </c>
      <c r="V1" s="102">
        <f>+K1</f>
        <v/>
      </c>
      <c r="W1" s="102" t="inlineStr">
        <is>
          <t>CHF Inversiones</t>
        </is>
      </c>
      <c r="X1" s="101" t="n"/>
      <c r="Y1" s="45" t="inlineStr">
        <is>
          <t>TOTAL</t>
        </is>
      </c>
      <c r="Z1" s="102">
        <f>+O1</f>
        <v/>
      </c>
      <c r="AA1" s="102">
        <f>+P1</f>
        <v/>
      </c>
      <c r="AB1" s="102">
        <f>+Q1</f>
        <v/>
      </c>
      <c r="AC1" s="102" t="n"/>
      <c r="AD1" s="102">
        <f>+S1</f>
        <v/>
      </c>
      <c r="AE1" s="102">
        <f>+T1</f>
        <v/>
      </c>
      <c r="AF1" s="115">
        <f>+U1</f>
        <v/>
      </c>
      <c r="AG1" s="102">
        <f>+V1</f>
        <v/>
      </c>
      <c r="AH1" s="102">
        <f>+W1</f>
        <v/>
      </c>
      <c r="AI1" s="45" t="inlineStr">
        <is>
          <t>TOTAL</t>
        </is>
      </c>
    </row>
    <row r="2" ht="12" customHeight="1" s="19">
      <c r="A2" s="43" t="inlineStr">
        <is>
          <t>Estado de Resultados Integrales Consolidado</t>
        </is>
      </c>
      <c r="B2" s="46" t="n"/>
      <c r="C2" s="47" t="inlineStr">
        <is>
          <t>Individual</t>
        </is>
      </c>
      <c r="D2" s="47" t="inlineStr">
        <is>
          <t>Individual</t>
        </is>
      </c>
      <c r="E2" s="47" t="inlineStr">
        <is>
          <t>Consolidado</t>
        </is>
      </c>
      <c r="F2" s="47" t="inlineStr">
        <is>
          <t>Consolidado</t>
        </is>
      </c>
      <c r="G2" s="47" t="n"/>
      <c r="H2" s="47" t="inlineStr">
        <is>
          <t>Consolidado</t>
        </is>
      </c>
      <c r="I2" s="47" t="inlineStr">
        <is>
          <t>Individual</t>
        </is>
      </c>
      <c r="J2" s="47" t="n"/>
      <c r="K2" s="47" t="inlineStr">
        <is>
          <t>Individual</t>
        </is>
      </c>
      <c r="L2" s="47" t="n"/>
      <c r="M2" s="103" t="inlineStr">
        <is>
          <t>Consolidado</t>
        </is>
      </c>
      <c r="N2" s="104" t="n"/>
      <c r="O2" s="105">
        <f>+C2</f>
        <v/>
      </c>
      <c r="P2" s="105">
        <f>+D2</f>
        <v/>
      </c>
      <c r="Q2" s="105">
        <f>+E2</f>
        <v/>
      </c>
      <c r="R2" s="105">
        <f>+F2</f>
        <v/>
      </c>
      <c r="S2" s="105" t="n"/>
      <c r="T2" s="105">
        <f>+H2</f>
        <v/>
      </c>
      <c r="U2" s="105">
        <f>+I2</f>
        <v/>
      </c>
      <c r="V2" s="105">
        <f>+K2</f>
        <v/>
      </c>
      <c r="W2" s="105" t="inlineStr">
        <is>
          <t>Consolidado</t>
        </is>
      </c>
      <c r="X2" s="104" t="n"/>
      <c r="Y2" s="47" t="inlineStr">
        <is>
          <t>Consolidado</t>
        </is>
      </c>
      <c r="Z2" s="105">
        <f>+O2</f>
        <v/>
      </c>
      <c r="AA2" s="105">
        <f>+P2</f>
        <v/>
      </c>
      <c r="AB2" s="105">
        <f>+Q2</f>
        <v/>
      </c>
      <c r="AC2" s="105" t="n"/>
      <c r="AD2" s="105">
        <f>+S2</f>
        <v/>
      </c>
      <c r="AE2" s="105">
        <f>+T2</f>
        <v/>
      </c>
      <c r="AF2" s="105">
        <f>+U2</f>
        <v/>
      </c>
      <c r="AG2" s="105">
        <f>+AF2</f>
        <v/>
      </c>
      <c r="AH2" s="105">
        <f>+W2</f>
        <v/>
      </c>
      <c r="AI2" s="105" t="n"/>
    </row>
    <row r="3">
      <c r="A3" s="48" t="n"/>
      <c r="B3" s="49" t="n"/>
      <c r="C3" s="50" t="inlineStr">
        <is>
          <t>Matriz</t>
        </is>
      </c>
      <c r="D3" s="50" t="inlineStr">
        <is>
          <t>Filiales</t>
        </is>
      </c>
      <c r="E3" s="50" t="inlineStr">
        <is>
          <t>Filiales</t>
        </is>
      </c>
      <c r="F3" s="50" t="inlineStr">
        <is>
          <t>Filiales</t>
        </is>
      </c>
      <c r="G3" s="50" t="inlineStr">
        <is>
          <t>Filiales</t>
        </is>
      </c>
      <c r="H3" s="50" t="inlineStr">
        <is>
          <t>Filiales</t>
        </is>
      </c>
      <c r="I3" s="50" t="inlineStr">
        <is>
          <t>Filiales</t>
        </is>
      </c>
      <c r="J3" s="50" t="inlineStr">
        <is>
          <t>Filiales</t>
        </is>
      </c>
      <c r="K3" s="50" t="inlineStr">
        <is>
          <t>Filiales</t>
        </is>
      </c>
      <c r="L3" s="50" t="inlineStr">
        <is>
          <t>Filiales</t>
        </is>
      </c>
      <c r="M3" s="50" t="n"/>
      <c r="N3" s="106" t="n"/>
      <c r="O3" s="107" t="inlineStr">
        <is>
          <t>Ajuste</t>
        </is>
      </c>
      <c r="P3" s="107" t="inlineStr">
        <is>
          <t>Ajuste</t>
        </is>
      </c>
      <c r="Q3" s="107" t="inlineStr">
        <is>
          <t>Ajuste</t>
        </is>
      </c>
      <c r="R3" s="107" t="inlineStr">
        <is>
          <t>Ajuste</t>
        </is>
      </c>
      <c r="S3" s="107" t="inlineStr">
        <is>
          <t>Ajuste</t>
        </is>
      </c>
      <c r="T3" s="107" t="inlineStr">
        <is>
          <t>Ajuste</t>
        </is>
      </c>
      <c r="U3" s="107" t="inlineStr">
        <is>
          <t>Ajuste</t>
        </is>
      </c>
      <c r="V3" s="107" t="inlineStr">
        <is>
          <t>Ajuste</t>
        </is>
      </c>
      <c r="W3" s="107" t="inlineStr">
        <is>
          <t>Ajuste</t>
        </is>
      </c>
      <c r="X3" s="114" t="n"/>
      <c r="Y3" s="50" t="n"/>
    </row>
    <row r="4">
      <c r="A4" s="51" t="inlineStr">
        <is>
          <t>Ganancia (perdida)</t>
        </is>
      </c>
      <c r="B4" s="52" t="n"/>
      <c r="C4" s="96" t="n"/>
      <c r="D4" s="96" t="n"/>
      <c r="E4" s="96" t="n"/>
      <c r="F4" s="96" t="n"/>
      <c r="G4" s="96" t="n"/>
      <c r="H4" s="96" t="n"/>
      <c r="I4" s="96" t="n"/>
      <c r="J4" s="96" t="n"/>
      <c r="K4" s="96" t="n"/>
      <c r="L4" s="96" t="n"/>
      <c r="M4" s="96" t="n"/>
      <c r="N4" s="108" t="n"/>
      <c r="O4" s="96" t="n"/>
      <c r="P4" s="96" t="n"/>
      <c r="Q4" s="96" t="n"/>
      <c r="R4" s="96" t="n"/>
      <c r="S4" s="96" t="n"/>
      <c r="T4" s="96" t="n"/>
      <c r="U4" s="96" t="n"/>
      <c r="V4" s="96" t="n"/>
      <c r="W4" s="96" t="n"/>
      <c r="X4" s="108" t="n"/>
      <c r="Y4" s="96" t="n"/>
    </row>
    <row r="5">
      <c r="A5" s="67" t="inlineStr">
        <is>
          <t>Ingresos de actividaes ordinarias</t>
        </is>
      </c>
      <c r="B5" s="68" t="n"/>
      <c r="C5" s="56">
        <f>+[8]Resultado!C9</f>
        <v/>
      </c>
      <c r="D5" s="56">
        <f>+[9]Resultado!C5</f>
        <v/>
      </c>
      <c r="E5" s="56">
        <f>+[17]Resultado!Y5</f>
        <v/>
      </c>
      <c r="F5" s="56" t="n">
        <v>0</v>
      </c>
      <c r="G5" s="56">
        <f>+[11]Resultado!$C$5</f>
        <v/>
      </c>
      <c r="H5" s="56">
        <f>+[12]Resultado!$Y$5</f>
        <v/>
      </c>
      <c r="I5" s="56">
        <f>+[13]Resultado!C5</f>
        <v/>
      </c>
      <c r="J5" s="56" t="n">
        <v>0</v>
      </c>
      <c r="K5" s="56">
        <f>+[14]Resultado!C5</f>
        <v/>
      </c>
      <c r="L5" s="56" t="n">
        <v>0</v>
      </c>
      <c r="M5" s="56">
        <f>+'[16]Resultado$'!$AC$5</f>
        <v/>
      </c>
      <c r="N5" s="109" t="n"/>
      <c r="O5" s="64">
        <f>-ccfilm2022!G199</f>
        <v/>
      </c>
      <c r="P5" s="56">
        <f>-D5</f>
        <v/>
      </c>
      <c r="Q5" s="64">
        <f>-[17]Resultado!$C$5</f>
        <v/>
      </c>
      <c r="R5" s="56" t="n">
        <v>0</v>
      </c>
      <c r="T5" s="56">
        <f>-'[23]Bce Matriz'!$D$511</f>
        <v/>
      </c>
      <c r="U5" s="56">
        <f>-I5</f>
        <v/>
      </c>
      <c r="V5" s="56">
        <f>-K5</f>
        <v/>
      </c>
      <c r="W5" s="56" t="n">
        <v>0</v>
      </c>
      <c r="X5" s="109" t="n"/>
      <c r="Y5" s="56">
        <f>SUM(C5:W5)</f>
        <v/>
      </c>
      <c r="Z5" s="41">
        <f>+C5+#REF!</f>
        <v/>
      </c>
      <c r="AA5" s="41">
        <f>+D5+P5</f>
        <v/>
      </c>
      <c r="AB5" s="41">
        <f>+E5+Q5</f>
        <v/>
      </c>
      <c r="AC5" s="41">
        <f>+F5+R5</f>
        <v/>
      </c>
      <c r="AD5" s="41">
        <f>+G5+O5</f>
        <v/>
      </c>
      <c r="AE5" s="41">
        <f>+H5+T5</f>
        <v/>
      </c>
      <c r="AF5" s="41">
        <f>+I5+U5</f>
        <v/>
      </c>
      <c r="AG5" s="41">
        <f>+K5+V5</f>
        <v/>
      </c>
      <c r="AH5" s="41">
        <f>+M5+W5</f>
        <v/>
      </c>
      <c r="AI5" s="41">
        <f>SUM(Z5:AH5)</f>
        <v/>
      </c>
    </row>
    <row r="6">
      <c r="A6" s="67" t="n"/>
      <c r="B6" s="68" t="n"/>
      <c r="C6" s="56" t="n"/>
      <c r="D6" s="56" t="n"/>
      <c r="E6" s="56" t="n"/>
      <c r="F6" s="56" t="n"/>
      <c r="G6" s="56" t="n"/>
      <c r="H6" s="56" t="n"/>
      <c r="I6" s="56" t="n"/>
      <c r="J6" s="56" t="n"/>
      <c r="K6" s="56" t="n"/>
      <c r="L6" s="56" t="n"/>
      <c r="M6" s="56" t="n"/>
      <c r="N6" s="109" t="n"/>
      <c r="O6" s="56" t="n"/>
      <c r="P6" s="56" t="n"/>
      <c r="Q6" s="56" t="n"/>
      <c r="R6" s="56" t="n"/>
      <c r="S6" s="56" t="n"/>
      <c r="T6" s="56" t="n"/>
      <c r="U6" s="56" t="n"/>
      <c r="V6" s="56" t="n"/>
      <c r="W6" s="56" t="n"/>
      <c r="X6" s="109" t="n"/>
      <c r="Y6" s="56" t="n"/>
    </row>
    <row r="7">
      <c r="A7" s="67" t="inlineStr">
        <is>
          <t>Costos de ventas</t>
        </is>
      </c>
      <c r="B7" s="68" t="n"/>
      <c r="C7" s="56">
        <f>+[8]Resultado!C11</f>
        <v/>
      </c>
      <c r="D7" s="56">
        <f>+[9]Resultado!C7</f>
        <v/>
      </c>
      <c r="E7" s="56">
        <f>+[17]Resultado!Y7</f>
        <v/>
      </c>
      <c r="F7" s="56" t="n">
        <v>0</v>
      </c>
      <c r="G7" s="56">
        <f>+[11]Resultado!$C$7</f>
        <v/>
      </c>
      <c r="H7" s="56">
        <f>+[12]Resultado!$Y$7</f>
        <v/>
      </c>
      <c r="I7" s="56">
        <f>+[13]Resultado!C7</f>
        <v/>
      </c>
      <c r="J7" s="56" t="n">
        <v>0</v>
      </c>
      <c r="K7" s="56">
        <f>+[14]Resultado!C7</f>
        <v/>
      </c>
      <c r="L7" s="56" t="n">
        <v>0</v>
      </c>
      <c r="M7" s="56">
        <f>+'[16]Resultado$'!$AC$7</f>
        <v/>
      </c>
      <c r="N7" s="109" t="n"/>
      <c r="P7" s="56">
        <f>+P5</f>
        <v/>
      </c>
      <c r="Q7" s="64">
        <f>+Q5</f>
        <v/>
      </c>
      <c r="R7" s="56">
        <f>+R5</f>
        <v/>
      </c>
      <c r="S7" s="64">
        <f>O5</f>
        <v/>
      </c>
      <c r="T7" s="56">
        <f>+T5</f>
        <v/>
      </c>
      <c r="U7" s="56">
        <f>+U5</f>
        <v/>
      </c>
      <c r="V7" s="56">
        <f>+V5</f>
        <v/>
      </c>
      <c r="W7" s="56">
        <f>+W5</f>
        <v/>
      </c>
      <c r="X7" s="109" t="n"/>
      <c r="Y7" s="56">
        <f>SUM(C7:W7)</f>
        <v/>
      </c>
      <c r="Z7" s="41">
        <f>+C7+O7</f>
        <v/>
      </c>
      <c r="AA7" s="41">
        <f>+D7+P7</f>
        <v/>
      </c>
      <c r="AB7" s="41">
        <f>+E7+Q7</f>
        <v/>
      </c>
      <c r="AC7" s="41">
        <f>+F7+R7</f>
        <v/>
      </c>
      <c r="AD7" s="41">
        <f>+G7+S7</f>
        <v/>
      </c>
      <c r="AE7" s="41">
        <f>+H7+T7</f>
        <v/>
      </c>
      <c r="AF7" s="41">
        <f>+I7+U7</f>
        <v/>
      </c>
      <c r="AG7" s="41">
        <f>+K7+V7</f>
        <v/>
      </c>
      <c r="AH7" s="41">
        <f>+M7+W7</f>
        <v/>
      </c>
      <c r="AI7" s="41">
        <f>SUM(Z7:AH7)</f>
        <v/>
      </c>
      <c r="AJ7" s="41">
        <f>+Y7-AI7</f>
        <v/>
      </c>
    </row>
    <row r="8">
      <c r="A8" s="71" t="n"/>
      <c r="B8" s="72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109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109" t="n"/>
      <c r="Y8" s="56" t="n"/>
    </row>
    <row r="9">
      <c r="A9" s="59" t="inlineStr">
        <is>
          <t>Ganancia bruta</t>
        </is>
      </c>
      <c r="B9" s="60" t="n"/>
      <c r="C9" s="61">
        <f>+C5-C7</f>
        <v/>
      </c>
      <c r="D9" s="61">
        <f>+D5-D7</f>
        <v/>
      </c>
      <c r="E9" s="61">
        <f>+E5-E7</f>
        <v/>
      </c>
      <c r="F9" s="61">
        <f>+F5-F7</f>
        <v/>
      </c>
      <c r="G9" s="61">
        <f>+G5-G7</f>
        <v/>
      </c>
      <c r="H9" s="61">
        <f>+H5-H7</f>
        <v/>
      </c>
      <c r="I9" s="61">
        <f>+I5-I7</f>
        <v/>
      </c>
      <c r="J9" s="61">
        <f>+J5-J7</f>
        <v/>
      </c>
      <c r="K9" s="61">
        <f>+K5-K7</f>
        <v/>
      </c>
      <c r="L9" s="61">
        <f>+L5-L7</f>
        <v/>
      </c>
      <c r="M9" s="61">
        <f>+M5-M7</f>
        <v/>
      </c>
      <c r="N9" s="110" t="n"/>
      <c r="O9" s="61">
        <f>+O5-O7</f>
        <v/>
      </c>
      <c r="P9" s="61">
        <f>+P5-P7</f>
        <v/>
      </c>
      <c r="Q9" s="61">
        <f>+Q5-Q7</f>
        <v/>
      </c>
      <c r="R9" s="61">
        <f>+R5-R7</f>
        <v/>
      </c>
      <c r="S9" s="61">
        <f>+O5-S7</f>
        <v/>
      </c>
      <c r="T9" s="61">
        <f>+T5-T7</f>
        <v/>
      </c>
      <c r="U9" s="61">
        <f>+U5-U7</f>
        <v/>
      </c>
      <c r="V9" s="61">
        <f>+V5-V7</f>
        <v/>
      </c>
      <c r="W9" s="61">
        <f>+W5-W7</f>
        <v/>
      </c>
      <c r="X9" s="110" t="n"/>
      <c r="Y9" s="61">
        <f>+Y5-Y7</f>
        <v/>
      </c>
      <c r="Z9" s="61">
        <f>+Z5-Z7</f>
        <v/>
      </c>
      <c r="AA9" s="61">
        <f>+AA5-AA7</f>
        <v/>
      </c>
      <c r="AB9" s="61">
        <f>+AB5-AB7</f>
        <v/>
      </c>
      <c r="AC9" s="61">
        <f>+AC5-AC7</f>
        <v/>
      </c>
      <c r="AD9" s="61">
        <f>+AD5-AD7</f>
        <v/>
      </c>
      <c r="AE9" s="61">
        <f>+AE5-AE7</f>
        <v/>
      </c>
      <c r="AF9" s="61">
        <f>+AF5-AF7</f>
        <v/>
      </c>
      <c r="AG9" s="61">
        <f>+AG5-AG7</f>
        <v/>
      </c>
      <c r="AH9" s="61">
        <f>+AH5-AH7</f>
        <v/>
      </c>
      <c r="AI9" s="61">
        <f>+AI5-AI7</f>
        <v/>
      </c>
      <c r="AJ9" s="41">
        <f>+AI9-Y9</f>
        <v/>
      </c>
    </row>
    <row r="10">
      <c r="A10" s="71" t="n"/>
      <c r="B10" s="72" t="n"/>
      <c r="C10" s="56" t="n"/>
      <c r="D10" s="56" t="n"/>
      <c r="E10" s="56" t="n"/>
      <c r="F10" s="56" t="n"/>
      <c r="G10" s="56" t="n"/>
      <c r="H10" s="56" t="n"/>
      <c r="I10" s="56" t="n"/>
      <c r="J10" s="56" t="n"/>
      <c r="K10" s="56" t="n"/>
      <c r="L10" s="56" t="n"/>
      <c r="M10" s="56" t="n"/>
      <c r="N10" s="109" t="n"/>
      <c r="O10" s="56" t="n"/>
      <c r="P10" s="56" t="n"/>
      <c r="Q10" s="56" t="n"/>
      <c r="R10" s="56" t="n"/>
      <c r="S10" s="56" t="n"/>
      <c r="T10" s="56" t="n"/>
      <c r="U10" s="56" t="n"/>
      <c r="V10" s="56" t="n"/>
      <c r="W10" s="56" t="n"/>
      <c r="X10" s="109" t="n"/>
      <c r="Y10" s="56" t="n"/>
    </row>
    <row r="11">
      <c r="A11" s="67" t="inlineStr">
        <is>
          <t>Gastos de administracion</t>
        </is>
      </c>
      <c r="B11" s="68" t="n"/>
      <c r="C11" s="56">
        <f>-[8]Resultado!C15</f>
        <v/>
      </c>
      <c r="D11" s="56">
        <f>-[9]Resultado!C11</f>
        <v/>
      </c>
      <c r="E11" s="56">
        <f>+[17]Resultado!Y11</f>
        <v/>
      </c>
      <c r="F11" s="56" t="n">
        <v>0</v>
      </c>
      <c r="G11" s="56">
        <f>+[11]Resultado!$C$11</f>
        <v/>
      </c>
      <c r="H11" s="56">
        <f>+[12]Resultado!$Y$11</f>
        <v/>
      </c>
      <c r="I11" s="56">
        <f>-[13]Resultado!C11</f>
        <v/>
      </c>
      <c r="J11" s="56" t="n">
        <v>0</v>
      </c>
      <c r="K11" s="56">
        <f>+[14]Resultado!C11</f>
        <v/>
      </c>
      <c r="L11" s="56" t="n">
        <v>0</v>
      </c>
      <c r="M11" s="56">
        <f>+'[16]Resultado$'!$AC$11</f>
        <v/>
      </c>
      <c r="N11" s="109" t="n"/>
      <c r="O11" s="56" t="n">
        <v>0</v>
      </c>
      <c r="P11" s="56" t="n">
        <v>0</v>
      </c>
      <c r="Q11" s="56" t="n">
        <v>0</v>
      </c>
      <c r="R11" s="56" t="n">
        <v>0</v>
      </c>
      <c r="S11" s="56" t="n">
        <v>0</v>
      </c>
      <c r="T11" s="56" t="n">
        <v>0</v>
      </c>
      <c r="U11" s="76" t="n"/>
      <c r="V11" s="56" t="n">
        <v>0</v>
      </c>
      <c r="W11" s="56" t="n">
        <v>0</v>
      </c>
      <c r="X11" s="109" t="n"/>
      <c r="Y11" s="56">
        <f>SUM(C11:W11)</f>
        <v/>
      </c>
      <c r="Z11" s="41">
        <f>+C11+O11</f>
        <v/>
      </c>
      <c r="AA11" s="41">
        <f>+D11+P11</f>
        <v/>
      </c>
      <c r="AB11" s="41">
        <f>+E11+Q11</f>
        <v/>
      </c>
      <c r="AC11" s="41">
        <f>+F11+R11</f>
        <v/>
      </c>
      <c r="AD11" s="41">
        <f>+G11+S11</f>
        <v/>
      </c>
      <c r="AE11" s="41">
        <f>+H11+T11</f>
        <v/>
      </c>
      <c r="AF11" s="41">
        <f>+I11+U11</f>
        <v/>
      </c>
      <c r="AG11" s="41">
        <f>+K11+V11</f>
        <v/>
      </c>
      <c r="AH11" s="41">
        <f>+M11+W11</f>
        <v/>
      </c>
      <c r="AI11" s="41">
        <f>SUM(Z11:AH11)</f>
        <v/>
      </c>
    </row>
    <row r="12">
      <c r="A12" s="62" t="inlineStr">
        <is>
          <t>Depreciación y/o Amortización del Ejercicio</t>
        </is>
      </c>
      <c r="B12" s="72" t="n"/>
      <c r="C12" s="56">
        <f>-[8]Resultado!$C$19</f>
        <v/>
      </c>
      <c r="D12" s="56">
        <f>+[9]Resultado!C12</f>
        <v/>
      </c>
      <c r="E12" s="56">
        <f>+[17]Resultado!Y12</f>
        <v/>
      </c>
      <c r="F12" s="56" t="n">
        <v>0</v>
      </c>
      <c r="G12" s="56">
        <f>+[11]Resultado!$C$12</f>
        <v/>
      </c>
      <c r="H12" s="56">
        <f>+[12]Resultado!$Y$12</f>
        <v/>
      </c>
      <c r="I12" s="56">
        <f>+[13]Resultado!C12</f>
        <v/>
      </c>
      <c r="J12" s="56" t="n">
        <v>0</v>
      </c>
      <c r="K12" s="56">
        <f>+[14]Resultado!C12</f>
        <v/>
      </c>
      <c r="L12" s="56" t="n"/>
      <c r="M12" s="56">
        <f>+'[16]Resultado$'!$AC$12</f>
        <v/>
      </c>
      <c r="N12" s="109" t="n"/>
      <c r="O12" s="56" t="n">
        <v>0</v>
      </c>
      <c r="P12" s="56" t="n">
        <v>0</v>
      </c>
      <c r="Q12" s="56" t="n">
        <v>0</v>
      </c>
      <c r="R12" s="56" t="n">
        <v>0</v>
      </c>
      <c r="S12" s="56" t="n">
        <v>0</v>
      </c>
      <c r="T12" s="56" t="n">
        <v>0</v>
      </c>
      <c r="U12" s="56" t="n">
        <v>0</v>
      </c>
      <c r="V12" s="56" t="n">
        <v>0</v>
      </c>
      <c r="W12" s="56" t="n"/>
      <c r="X12" s="109" t="n"/>
      <c r="Y12" s="56">
        <f>SUM(C12:W12)</f>
        <v/>
      </c>
      <c r="Z12" s="41">
        <f>+C12+O12</f>
        <v/>
      </c>
      <c r="AA12" s="41">
        <f>+D12+P12</f>
        <v/>
      </c>
      <c r="AB12" s="41">
        <f>+E12+Q12</f>
        <v/>
      </c>
      <c r="AC12" s="41">
        <f>+F12+R12</f>
        <v/>
      </c>
      <c r="AD12" s="41">
        <f>+G12+S12</f>
        <v/>
      </c>
      <c r="AE12" s="41">
        <f>+H12+T12</f>
        <v/>
      </c>
      <c r="AF12" s="41">
        <f>+I12+U12</f>
        <v/>
      </c>
      <c r="AG12" s="41">
        <f>+K12+V12</f>
        <v/>
      </c>
      <c r="AH12" s="41">
        <f>+M12+W12</f>
        <v/>
      </c>
      <c r="AI12" s="41">
        <f>SUM(Z12:AH12)</f>
        <v/>
      </c>
    </row>
    <row r="13">
      <c r="A13" s="59" t="inlineStr">
        <is>
          <t xml:space="preserve">Ganancia (perdida) de actividades operacionales </t>
        </is>
      </c>
      <c r="B13" s="60" t="n"/>
      <c r="C13" s="61">
        <f>+C9-C11-C12</f>
        <v/>
      </c>
      <c r="D13" s="61">
        <f>+D9-D11-D12</f>
        <v/>
      </c>
      <c r="E13" s="61">
        <f>+E9-E11-E12</f>
        <v/>
      </c>
      <c r="F13" s="61">
        <f>+F9-F11-F12</f>
        <v/>
      </c>
      <c r="G13" s="61">
        <f>+G9-G11-G12</f>
        <v/>
      </c>
      <c r="H13" s="61">
        <f>+H9-H11-H12</f>
        <v/>
      </c>
      <c r="I13" s="61">
        <f>+I9-I11-I12</f>
        <v/>
      </c>
      <c r="J13" s="61">
        <f>+J9-J11-J12</f>
        <v/>
      </c>
      <c r="K13" s="61">
        <f>+K9-K11-K12</f>
        <v/>
      </c>
      <c r="L13" s="61">
        <f>+L9-L11-L12</f>
        <v/>
      </c>
      <c r="M13" s="61">
        <f>+M9-M11-M12</f>
        <v/>
      </c>
      <c r="N13" s="110" t="n"/>
      <c r="O13" s="61">
        <f>+O9-O11-O12</f>
        <v/>
      </c>
      <c r="P13" s="61">
        <f>+P9-P11-P12</f>
        <v/>
      </c>
      <c r="Q13" s="61">
        <f>+Q9-Q11-Q12</f>
        <v/>
      </c>
      <c r="R13" s="61">
        <f>+R9-R11-R12</f>
        <v/>
      </c>
      <c r="S13" s="61">
        <f>+S9-S11-S12</f>
        <v/>
      </c>
      <c r="T13" s="61">
        <f>+T9-T11-T12</f>
        <v/>
      </c>
      <c r="U13" s="61">
        <f>+U9-U11-U12</f>
        <v/>
      </c>
      <c r="V13" s="61">
        <f>+V9-V11-V12</f>
        <v/>
      </c>
      <c r="W13" s="61">
        <f>+W9-W11</f>
        <v/>
      </c>
      <c r="X13" s="110" t="n"/>
      <c r="Y13" s="61">
        <f>+Y9-Y11-Y12</f>
        <v/>
      </c>
      <c r="Z13" s="61">
        <f>+Z9-Z11-Z12</f>
        <v/>
      </c>
      <c r="AA13" s="61">
        <f>+AA9-AA11-AA12</f>
        <v/>
      </c>
      <c r="AB13" s="61">
        <f>+AB9-AB11-AB12</f>
        <v/>
      </c>
      <c r="AC13" s="61">
        <f>+AC9-AC11-AC12</f>
        <v/>
      </c>
      <c r="AD13" s="61">
        <f>+AD9-AD11-AD12</f>
        <v/>
      </c>
      <c r="AE13" s="61">
        <f>+AE9-AE11-AE12</f>
        <v/>
      </c>
      <c r="AF13" s="61">
        <f>+AF9-AF11-AF12</f>
        <v/>
      </c>
      <c r="AG13" s="61">
        <f>+AG9-AG11-AG12</f>
        <v/>
      </c>
      <c r="AH13" s="61">
        <f>+AH9-AH11-AH12</f>
        <v/>
      </c>
      <c r="AI13" s="61">
        <f>+AI9-AI11-AI12</f>
        <v/>
      </c>
    </row>
    <row r="14">
      <c r="A14" s="71" t="n"/>
      <c r="B14" s="72" t="n"/>
      <c r="C14" s="56" t="n"/>
      <c r="D14" s="56" t="n"/>
      <c r="E14" s="56" t="n"/>
      <c r="F14" s="56" t="n"/>
      <c r="G14" s="56" t="n"/>
      <c r="H14" s="56" t="n"/>
      <c r="I14" s="56" t="n"/>
      <c r="J14" s="56" t="n"/>
      <c r="K14" s="56" t="n"/>
      <c r="L14" s="56" t="n"/>
      <c r="M14" s="56" t="n"/>
      <c r="N14" s="109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109" t="n"/>
      <c r="Y14" s="56" t="n"/>
    </row>
    <row r="15">
      <c r="A15" s="67" t="inlineStr">
        <is>
          <t>Ingresos financieros</t>
        </is>
      </c>
      <c r="B15" s="68" t="n"/>
      <c r="C15" s="56">
        <f>+[8]Resultado!$C$23</f>
        <v/>
      </c>
      <c r="D15" s="56">
        <f>+[9]Resultado!C15</f>
        <v/>
      </c>
      <c r="E15" s="56">
        <f>+[17]Resultado!Y15</f>
        <v/>
      </c>
      <c r="F15" s="56" t="n">
        <v>0</v>
      </c>
      <c r="G15" s="56">
        <f>+[11]Resultado!$C$15</f>
        <v/>
      </c>
      <c r="H15" s="56">
        <f>+[12]Resultado!$Y$15</f>
        <v/>
      </c>
      <c r="I15" s="56">
        <f>+[13]Resultado!C15</f>
        <v/>
      </c>
      <c r="J15" s="56" t="n">
        <v>0</v>
      </c>
      <c r="K15" s="56">
        <f>+[14]Resultado!C15</f>
        <v/>
      </c>
      <c r="L15" s="56" t="n">
        <v>0</v>
      </c>
      <c r="M15" s="56">
        <f>+'[16]Resultado$'!$AC$15</f>
        <v/>
      </c>
      <c r="N15" s="109" t="n"/>
      <c r="O15" s="56" t="n">
        <v>0</v>
      </c>
      <c r="P15" s="56" t="n">
        <v>0</v>
      </c>
      <c r="Q15" s="56" t="n">
        <v>0</v>
      </c>
      <c r="R15" s="56" t="n">
        <v>0</v>
      </c>
      <c r="S15" s="56" t="n">
        <v>0</v>
      </c>
      <c r="T15" s="56" t="n">
        <v>0</v>
      </c>
      <c r="U15" s="56" t="n">
        <v>0</v>
      </c>
      <c r="V15" s="56" t="n">
        <v>0</v>
      </c>
      <c r="W15" s="56" t="n">
        <v>0</v>
      </c>
      <c r="X15" s="109" t="n"/>
      <c r="Y15" s="56">
        <f>SUM(C15:W15)</f>
        <v/>
      </c>
    </row>
    <row r="16">
      <c r="A16" s="67" t="n"/>
      <c r="B16" s="68" t="n"/>
      <c r="C16" s="56" t="n"/>
      <c r="D16" s="56" t="n"/>
      <c r="E16" s="56" t="n"/>
      <c r="F16" s="56" t="n"/>
      <c r="G16" s="56" t="n"/>
      <c r="H16" s="56" t="n"/>
      <c r="I16" s="56" t="n"/>
      <c r="J16" s="56" t="n"/>
      <c r="K16" s="56" t="n"/>
      <c r="L16" s="56" t="n"/>
      <c r="M16" s="56" t="n"/>
      <c r="N16" s="109" t="n"/>
      <c r="O16" s="56" t="n"/>
      <c r="P16" s="56" t="n"/>
      <c r="Q16" s="56" t="n"/>
      <c r="R16" s="56" t="n"/>
      <c r="S16" s="56" t="n"/>
      <c r="T16" s="56" t="n"/>
      <c r="U16" s="56" t="n"/>
      <c r="V16" s="56" t="n"/>
      <c r="W16" s="56" t="n"/>
      <c r="X16" s="109" t="n"/>
      <c r="Y16" s="56" t="n"/>
    </row>
    <row r="17" ht="15" customHeight="1" s="19">
      <c r="A17" s="67" t="inlineStr">
        <is>
          <t>Costos financieros</t>
        </is>
      </c>
      <c r="B17" s="68" t="n"/>
      <c r="C17" s="56">
        <f>+[8]Resultado!$C$25</f>
        <v/>
      </c>
      <c r="D17" s="56">
        <f>+[9]Resultado!C17</f>
        <v/>
      </c>
      <c r="E17" s="56">
        <f>+[17]Resultado!Y17</f>
        <v/>
      </c>
      <c r="F17" s="56" t="n">
        <v>0</v>
      </c>
      <c r="G17" s="56">
        <f>+[11]Resultado!$C$17</f>
        <v/>
      </c>
      <c r="H17" s="56">
        <f>+[12]Resultado!$Y$17</f>
        <v/>
      </c>
      <c r="I17" s="56">
        <f>+[13]Resultado!C17</f>
        <v/>
      </c>
      <c r="J17" s="56" t="n">
        <v>0</v>
      </c>
      <c r="K17" s="56">
        <f>+[14]Resultado!C17</f>
        <v/>
      </c>
      <c r="L17" s="56" t="n">
        <v>0</v>
      </c>
      <c r="M17" s="56">
        <f>+'[16]Resultado$'!$AC$17</f>
        <v/>
      </c>
      <c r="N17" s="109" t="n"/>
      <c r="O17" s="56" t="n">
        <v>0</v>
      </c>
      <c r="P17" s="56" t="n">
        <v>0</v>
      </c>
      <c r="Q17" s="56" t="n">
        <v>0</v>
      </c>
      <c r="R17" s="56" t="n">
        <v>0</v>
      </c>
      <c r="S17" s="56" t="n">
        <v>0</v>
      </c>
      <c r="T17" s="56" t="n">
        <v>0</v>
      </c>
      <c r="U17" s="56" t="n">
        <v>0</v>
      </c>
      <c r="V17" s="56" t="n">
        <v>0</v>
      </c>
      <c r="W17" s="56" t="n">
        <v>0</v>
      </c>
      <c r="X17" s="109" t="n"/>
      <c r="Y17" s="56">
        <f>SUM(C17:W17)</f>
        <v/>
      </c>
      <c r="Z17" s="116">
        <f>+'[6]Resultado$'!$AD$18</f>
        <v/>
      </c>
      <c r="AA17" s="116">
        <f>+'[6]Resultado$'!$AE$18</f>
        <v/>
      </c>
      <c r="AB17" s="116">
        <f>+'[6]Resultado$'!$AF$18</f>
        <v/>
      </c>
      <c r="AC17" s="116" t="n"/>
      <c r="AD17" s="117" t="inlineStr">
        <is>
          <t>Andes Films S A</t>
        </is>
      </c>
      <c r="AE17" s="117" t="inlineStr">
        <is>
          <t>Media Pro</t>
        </is>
      </c>
      <c r="AF17" s="117" t="inlineStr">
        <is>
          <t>Inmob. Escandinavia</t>
        </is>
      </c>
      <c r="AG17" s="117" t="n"/>
      <c r="AH17" s="117" t="n"/>
      <c r="AI17" s="117" t="inlineStr">
        <is>
          <t>TOTAL</t>
        </is>
      </c>
    </row>
    <row r="18">
      <c r="A18" s="67" t="n"/>
      <c r="B18" s="68" t="n"/>
      <c r="C18" s="56" t="n"/>
      <c r="D18" s="56" t="n"/>
      <c r="E18" s="56" t="n"/>
      <c r="F18" s="56" t="n"/>
      <c r="G18" s="56" t="n"/>
      <c r="H18" s="56" t="n"/>
      <c r="I18" s="56" t="n"/>
      <c r="J18" s="56" t="n"/>
      <c r="K18" s="56" t="n"/>
      <c r="L18" s="56" t="n"/>
      <c r="M18" s="56" t="n"/>
      <c r="N18" s="109" t="n"/>
      <c r="O18" s="56" t="n"/>
      <c r="P18" s="56" t="n"/>
      <c r="Q18" s="56" t="n"/>
      <c r="R18" s="56" t="n"/>
      <c r="S18" s="56" t="n"/>
      <c r="T18" s="56" t="n"/>
      <c r="U18" s="56" t="n"/>
      <c r="V18" s="56" t="n"/>
      <c r="W18" s="56" t="n"/>
      <c r="X18" s="109" t="n"/>
      <c r="Y18" s="56" t="n"/>
      <c r="Z18" s="118" t="n"/>
      <c r="AA18" s="118" t="n"/>
    </row>
    <row r="19">
      <c r="A19" s="63" t="inlineStr">
        <is>
          <t>Participacion en las ganancias (perdidas) de asociadas y negocios conjunto</t>
        </is>
      </c>
      <c r="B19" s="68" t="n"/>
      <c r="C19" s="64">
        <f>+[8]Resultado!$C$27</f>
        <v/>
      </c>
      <c r="D19" s="64">
        <f>+[9]Resultado!C19</f>
        <v/>
      </c>
      <c r="E19" s="64">
        <f>+[17]Resultado!Y19</f>
        <v/>
      </c>
      <c r="F19" s="64" t="n">
        <v>0</v>
      </c>
      <c r="G19" s="64">
        <f>+[11]Resultado!$C$19</f>
        <v/>
      </c>
      <c r="H19" s="64">
        <f>+[12]Resultado!$Y$19</f>
        <v/>
      </c>
      <c r="I19" s="64">
        <f>+[13]Resultado!C19</f>
        <v/>
      </c>
      <c r="J19" s="64" t="n">
        <v>0</v>
      </c>
      <c r="K19" s="64">
        <f>+[14]Resultado!C19</f>
        <v/>
      </c>
      <c r="L19" s="64" t="n">
        <v>0</v>
      </c>
      <c r="M19" s="64">
        <f>+'[16]Resultado$'!$AC$19</f>
        <v/>
      </c>
      <c r="N19" s="109" t="n"/>
      <c r="O19" s="64">
        <f>-O50</f>
        <v/>
      </c>
      <c r="P19" s="64" t="n">
        <v>0</v>
      </c>
      <c r="Q19" s="64">
        <f>-[17]Resultado!$AI$20</f>
        <v/>
      </c>
      <c r="R19" s="64" t="n">
        <v>0</v>
      </c>
      <c r="S19" s="64" t="n">
        <v>0</v>
      </c>
      <c r="T19" s="64">
        <f>-H19</f>
        <v/>
      </c>
      <c r="U19" s="64" t="n">
        <v>0</v>
      </c>
      <c r="V19" s="64" t="n">
        <v>0</v>
      </c>
      <c r="W19" s="64" t="n">
        <v>1712</v>
      </c>
      <c r="X19" s="109" t="n"/>
      <c r="Y19" s="64">
        <f>SUM(C19:W19)</f>
        <v/>
      </c>
      <c r="Z19" s="119">
        <f>+'[16]Resultado$'!$AD$19</f>
        <v/>
      </c>
      <c r="AA19" s="119">
        <f>+'[16]Resultado$'!$AE$19</f>
        <v/>
      </c>
      <c r="AB19" s="119">
        <f>+'[16]Resultado$'!$AF$19</f>
        <v/>
      </c>
      <c r="AC19" s="119" t="n"/>
      <c r="AD19" s="120">
        <f>+'[21]6220001 Utilidades empresas rel'!$N$17</f>
        <v/>
      </c>
      <c r="AE19" s="120">
        <f>+'[21]6220001 Utilidades empresas rel'!$N$16</f>
        <v/>
      </c>
      <c r="AF19" s="41">
        <f>-'[22]5220001 Perdidas empresas relac'!$M$15</f>
        <v/>
      </c>
      <c r="AI19" s="41">
        <f>SUM(Z19:AH19)</f>
        <v/>
      </c>
      <c r="AJ19" s="41">
        <f>+Y19-AI19</f>
        <v/>
      </c>
      <c r="AK19" s="41" t="n"/>
    </row>
    <row r="20">
      <c r="A20" s="65" t="n"/>
      <c r="B20" s="66" t="n"/>
      <c r="C20" s="56" t="n"/>
      <c r="D20" s="56" t="n"/>
      <c r="E20" s="56" t="n"/>
      <c r="F20" s="56" t="n"/>
      <c r="G20" s="56" t="n"/>
      <c r="H20" s="56" t="n"/>
      <c r="I20" s="56" t="n"/>
      <c r="J20" s="56" t="n"/>
      <c r="K20" s="56" t="n"/>
      <c r="L20" s="56" t="n"/>
      <c r="M20" s="56" t="n"/>
      <c r="N20" s="109" t="n"/>
      <c r="O20" s="56" t="n"/>
      <c r="P20" s="56" t="n"/>
      <c r="Q20" s="56" t="n"/>
      <c r="R20" s="56" t="n"/>
      <c r="S20" s="56" t="n"/>
      <c r="T20" s="56" t="n"/>
      <c r="U20" s="56" t="n"/>
      <c r="V20" s="56" t="n"/>
      <c r="W20" s="56" t="n"/>
      <c r="X20" s="109" t="n"/>
      <c r="Y20" s="56" t="n"/>
    </row>
    <row r="21">
      <c r="A21" s="67" t="inlineStr">
        <is>
          <t>Otros ingresos</t>
        </is>
      </c>
      <c r="B21" s="68" t="n"/>
      <c r="C21" s="56">
        <f>+[8]Resultado!$C$29</f>
        <v/>
      </c>
      <c r="D21" s="56">
        <f>+[9]Resultado!C21</f>
        <v/>
      </c>
      <c r="E21" s="56">
        <f>+[17]Resultado!Y21</f>
        <v/>
      </c>
      <c r="F21" s="56" t="n">
        <v>0</v>
      </c>
      <c r="G21" s="56">
        <f>+[11]Resultado!$C$21</f>
        <v/>
      </c>
      <c r="H21" s="56">
        <f>+[12]Resultado!$Y$21</f>
        <v/>
      </c>
      <c r="I21" s="56">
        <f>+[13]Resultado!C21</f>
        <v/>
      </c>
      <c r="J21" s="56" t="n">
        <v>0</v>
      </c>
      <c r="K21" s="56">
        <f>+[14]Resultado!C21</f>
        <v/>
      </c>
      <c r="L21" s="56" t="n">
        <v>0</v>
      </c>
      <c r="M21" s="56">
        <f>+'[16]Resultado$'!$AC$21</f>
        <v/>
      </c>
      <c r="N21" s="109" t="n"/>
      <c r="O21" s="56" t="n">
        <v>0</v>
      </c>
      <c r="P21" s="56" t="n">
        <v>0</v>
      </c>
      <c r="Q21" s="56" t="n">
        <v>0</v>
      </c>
      <c r="R21" s="56" t="n">
        <v>0</v>
      </c>
      <c r="S21" s="56" t="n">
        <v>0</v>
      </c>
      <c r="T21" s="56" t="n">
        <v>0</v>
      </c>
      <c r="U21" s="56" t="n"/>
      <c r="V21" s="56" t="n">
        <v>0</v>
      </c>
      <c r="W21" s="56" t="n">
        <v>0</v>
      </c>
      <c r="X21" s="109" t="n"/>
      <c r="Y21" s="56">
        <f>SUM(C21:W21)</f>
        <v/>
      </c>
    </row>
    <row r="22">
      <c r="A22" s="67" t="n"/>
      <c r="B22" s="68" t="n"/>
      <c r="C22" s="56" t="n"/>
      <c r="D22" s="56" t="n"/>
      <c r="E22" s="56" t="n"/>
      <c r="F22" s="56" t="n"/>
      <c r="G22" s="56" t="n"/>
      <c r="H22" s="56" t="n"/>
      <c r="I22" s="56" t="n"/>
      <c r="J22" s="56" t="n"/>
      <c r="K22" s="56" t="n"/>
      <c r="L22" s="56" t="n"/>
      <c r="M22" s="56" t="n"/>
      <c r="N22" s="109" t="n"/>
      <c r="O22" s="56" t="n"/>
      <c r="P22" s="56" t="n"/>
      <c r="Q22" s="56" t="n"/>
      <c r="R22" s="56" t="n"/>
      <c r="S22" s="56" t="n"/>
      <c r="T22" s="56" t="n"/>
      <c r="U22" s="56" t="n"/>
      <c r="V22" s="56" t="n"/>
      <c r="W22" s="56" t="n"/>
      <c r="X22" s="109" t="n"/>
      <c r="Y22" s="56" t="n"/>
    </row>
    <row r="23">
      <c r="A23" s="67" t="inlineStr">
        <is>
          <t>Otros egresos</t>
        </is>
      </c>
      <c r="B23" s="68" t="n"/>
      <c r="C23" s="56">
        <f>+[8]Resultado!$C$31</f>
        <v/>
      </c>
      <c r="D23" s="56">
        <f>+[9]Resultado!C23</f>
        <v/>
      </c>
      <c r="E23" s="56">
        <f>+[17]Resultado!Y23</f>
        <v/>
      </c>
      <c r="F23" s="56" t="n">
        <v>0</v>
      </c>
      <c r="G23" s="56">
        <f>+[11]Resultado!$C$23</f>
        <v/>
      </c>
      <c r="H23" s="56">
        <f>+[12]Resultado!$Y$23</f>
        <v/>
      </c>
      <c r="I23" s="56">
        <f>+[13]Resultado!C23</f>
        <v/>
      </c>
      <c r="J23" s="56" t="n">
        <v>0</v>
      </c>
      <c r="K23" s="56">
        <f>+[14]Resultado!C23</f>
        <v/>
      </c>
      <c r="L23" s="56" t="n">
        <v>0</v>
      </c>
      <c r="M23" s="56">
        <f>+'[16]Resultado$'!$AC$23</f>
        <v/>
      </c>
      <c r="N23" s="109" t="n"/>
      <c r="P23" s="56" t="n">
        <v>0</v>
      </c>
      <c r="R23" s="56" t="n">
        <v>0</v>
      </c>
      <c r="S23" s="56" t="n">
        <v>0</v>
      </c>
      <c r="T23" s="56" t="n">
        <v>0</v>
      </c>
      <c r="U23" s="76" t="n"/>
      <c r="V23" s="56" t="n">
        <v>0</v>
      </c>
      <c r="W23" s="56" t="n">
        <v>0</v>
      </c>
      <c r="X23" s="109" t="n"/>
      <c r="Y23" s="56">
        <f>SUM(C23:W23)</f>
        <v/>
      </c>
    </row>
    <row r="24">
      <c r="A24" s="67" t="n"/>
      <c r="B24" s="68" t="n"/>
      <c r="C24" s="56" t="n"/>
      <c r="D24" s="56" t="n"/>
      <c r="E24" s="56" t="n"/>
      <c r="F24" s="56" t="n"/>
      <c r="G24" s="56" t="n"/>
      <c r="H24" s="56" t="n"/>
      <c r="I24" s="56" t="n"/>
      <c r="J24" s="56" t="n"/>
      <c r="K24" s="56" t="n"/>
      <c r="L24" s="56" t="n"/>
      <c r="M24" s="56" t="n"/>
      <c r="N24" s="109" t="n"/>
      <c r="O24" s="56" t="n"/>
      <c r="P24" s="56" t="n"/>
      <c r="Q24" s="56" t="n"/>
      <c r="R24" s="56" t="n"/>
      <c r="S24" s="56" t="n"/>
      <c r="T24" s="56" t="n"/>
      <c r="U24" s="56" t="n"/>
      <c r="V24" s="56" t="n"/>
      <c r="W24" s="56" t="n"/>
      <c r="X24" s="109" t="n"/>
      <c r="Y24" s="56" t="n"/>
    </row>
    <row r="25">
      <c r="A25" s="67" t="inlineStr">
        <is>
          <t>Diferencias de cambio</t>
        </is>
      </c>
      <c r="B25" s="68" t="n"/>
      <c r="C25" s="56">
        <f>+[8]Resultado!$C$33</f>
        <v/>
      </c>
      <c r="D25" s="56">
        <f>+[9]Resultado!C25</f>
        <v/>
      </c>
      <c r="E25" s="56">
        <f>+[17]Resultado!Y25</f>
        <v/>
      </c>
      <c r="F25" s="56" t="n">
        <v>0</v>
      </c>
      <c r="G25" s="56">
        <f>+[11]Resultado!$C$25</f>
        <v/>
      </c>
      <c r="H25" s="56">
        <f>+[12]Resultado!$Y$25</f>
        <v/>
      </c>
      <c r="I25" s="56">
        <f>+[13]Resultado!C25</f>
        <v/>
      </c>
      <c r="J25" s="56" t="n">
        <v>0</v>
      </c>
      <c r="K25" s="56">
        <f>+[14]Resultado!C25</f>
        <v/>
      </c>
      <c r="L25" s="56" t="n">
        <v>0</v>
      </c>
      <c r="M25" s="56">
        <f>+'[16]Resultado$'!$AC$25</f>
        <v/>
      </c>
      <c r="N25" s="109" t="n"/>
      <c r="O25" s="64">
        <f>+O52-6774287</f>
        <v/>
      </c>
      <c r="P25" s="56" t="n">
        <v>0</v>
      </c>
      <c r="Q25" s="76" t="n"/>
      <c r="R25" s="56" t="n">
        <v>0</v>
      </c>
      <c r="S25" s="76" t="n">
        <v>0</v>
      </c>
      <c r="T25" s="56" t="n">
        <v>0</v>
      </c>
      <c r="U25" s="56" t="n">
        <v>0</v>
      </c>
      <c r="V25" s="56" t="n">
        <v>0</v>
      </c>
      <c r="W25" s="56" t="n">
        <v>0</v>
      </c>
      <c r="X25" s="109" t="n"/>
      <c r="Y25" s="56">
        <f>SUM(C25:W25)</f>
        <v/>
      </c>
    </row>
    <row r="26">
      <c r="A26" s="67" t="n"/>
      <c r="B26" s="68" t="n"/>
      <c r="C26" s="56" t="n"/>
      <c r="D26" s="56" t="n"/>
      <c r="E26" s="56" t="n"/>
      <c r="F26" s="56" t="n"/>
      <c r="G26" s="56" t="n"/>
      <c r="H26" s="56" t="n"/>
      <c r="I26" s="56" t="n"/>
      <c r="J26" s="56" t="n"/>
      <c r="K26" s="56" t="n"/>
      <c r="L26" s="56" t="n"/>
      <c r="M26" s="56" t="n"/>
      <c r="N26" s="109" t="n"/>
      <c r="O26" s="56" t="n"/>
      <c r="P26" s="56" t="n"/>
      <c r="Q26" s="56" t="n"/>
      <c r="R26" s="56" t="n"/>
      <c r="S26" s="56" t="n"/>
      <c r="T26" s="56" t="n"/>
      <c r="U26" s="56" t="n"/>
      <c r="V26" s="56" t="n"/>
      <c r="W26" s="56" t="n"/>
      <c r="X26" s="109" t="n"/>
      <c r="Y26" s="56" t="n"/>
    </row>
    <row r="27">
      <c r="A27" s="67" t="inlineStr">
        <is>
          <t>Resultado por unidades de reajuste</t>
        </is>
      </c>
      <c r="B27" s="68" t="n"/>
      <c r="C27" s="56">
        <f>+[8]Resultado!$C$35</f>
        <v/>
      </c>
      <c r="D27" s="56">
        <f>+[9]Resultado!C27</f>
        <v/>
      </c>
      <c r="E27" s="56">
        <f>+[17]Resultado!Y27</f>
        <v/>
      </c>
      <c r="F27" s="56" t="n">
        <v>0</v>
      </c>
      <c r="G27" s="56">
        <f>+[11]Resultado!$C$27</f>
        <v/>
      </c>
      <c r="H27" s="56">
        <f>+[12]Resultado!$Y$27</f>
        <v/>
      </c>
      <c r="I27" s="56">
        <f>+[13]Resultado!C27</f>
        <v/>
      </c>
      <c r="J27" s="56" t="n">
        <v>0</v>
      </c>
      <c r="K27" s="56">
        <f>+[14]Resultado!C27</f>
        <v/>
      </c>
      <c r="L27" s="56" t="n">
        <v>0</v>
      </c>
      <c r="M27" s="56">
        <f>+'[16]Resultado$'!$AC$27</f>
        <v/>
      </c>
      <c r="N27" s="109" t="n"/>
      <c r="O27" s="56" t="n">
        <v>0</v>
      </c>
      <c r="P27" s="56" t="n">
        <v>0</v>
      </c>
      <c r="Q27" s="56" t="n">
        <v>0</v>
      </c>
      <c r="R27" s="56" t="n">
        <v>0</v>
      </c>
      <c r="S27" s="56" t="n">
        <v>0</v>
      </c>
      <c r="T27" s="56" t="n">
        <v>0</v>
      </c>
      <c r="U27" s="56" t="n">
        <v>0</v>
      </c>
      <c r="V27" s="56" t="n">
        <v>0</v>
      </c>
      <c r="W27" s="56" t="n">
        <v>0</v>
      </c>
      <c r="X27" s="109" t="n"/>
      <c r="Y27" s="56">
        <f>SUM(C27:W27)</f>
        <v/>
      </c>
    </row>
    <row r="28">
      <c r="A28" s="69" t="n"/>
      <c r="B28" s="70" t="n"/>
      <c r="C28" s="56" t="n"/>
      <c r="D28" s="56" t="n"/>
      <c r="E28" s="56" t="n"/>
      <c r="F28" s="56" t="n"/>
      <c r="G28" s="56" t="n"/>
      <c r="H28" s="56" t="n"/>
      <c r="I28" s="56" t="n"/>
      <c r="J28" s="56" t="n"/>
      <c r="K28" s="56" t="n"/>
      <c r="L28" s="56" t="n"/>
      <c r="M28" s="56" t="n"/>
      <c r="N28" s="109" t="n"/>
      <c r="O28" s="56" t="n"/>
      <c r="P28" s="56" t="n"/>
      <c r="Q28" s="56" t="n"/>
      <c r="R28" s="56" t="n"/>
      <c r="S28" s="56" t="n"/>
      <c r="T28" s="56" t="n"/>
      <c r="U28" s="56" t="n"/>
      <c r="V28" s="56" t="n"/>
      <c r="W28" s="56" t="n"/>
      <c r="X28" s="109" t="n"/>
      <c r="Y28" s="56" t="n"/>
    </row>
    <row r="29">
      <c r="A29" s="59" t="inlineStr">
        <is>
          <t>Ganancia (perdida) antes de impuestos</t>
        </is>
      </c>
      <c r="B29" s="60" t="n"/>
      <c r="C29" s="61">
        <f>SUM(C13:C28)</f>
        <v/>
      </c>
      <c r="D29" s="61">
        <f>SUM(D13:D28)</f>
        <v/>
      </c>
      <c r="E29" s="61">
        <f>SUM(E13:E28)</f>
        <v/>
      </c>
      <c r="F29" s="61">
        <f>SUM(F13:F28)</f>
        <v/>
      </c>
      <c r="G29" s="61">
        <f>SUM(G13:G28)</f>
        <v/>
      </c>
      <c r="H29" s="61">
        <f>SUM(H13:H28)</f>
        <v/>
      </c>
      <c r="I29" s="61">
        <f>SUM(I13:I28)</f>
        <v/>
      </c>
      <c r="J29" s="61">
        <f>SUM(J13:J28)</f>
        <v/>
      </c>
      <c r="K29" s="61">
        <f>SUM(K13:K28)</f>
        <v/>
      </c>
      <c r="L29" s="61">
        <f>SUM(L13:L28)</f>
        <v/>
      </c>
      <c r="M29" s="61">
        <f>SUM(M13:M28)</f>
        <v/>
      </c>
      <c r="N29" s="110" t="n"/>
      <c r="O29" s="61">
        <f>SUM(O13:O28)</f>
        <v/>
      </c>
      <c r="P29" s="61">
        <f>SUM(P13:P28)</f>
        <v/>
      </c>
      <c r="Q29" s="61">
        <f>SUM(Q13:Q28)</f>
        <v/>
      </c>
      <c r="R29" s="61">
        <f>SUM(R13:R28)</f>
        <v/>
      </c>
      <c r="S29" s="61">
        <f>SUM(S13:S28)</f>
        <v/>
      </c>
      <c r="T29" s="61">
        <f>SUM(T13:T28)</f>
        <v/>
      </c>
      <c r="U29" s="61">
        <f>SUM(U13:U28)</f>
        <v/>
      </c>
      <c r="V29" s="61">
        <f>SUM(V13:V28)</f>
        <v/>
      </c>
      <c r="W29" s="61">
        <f>SUM(W13:W28)</f>
        <v/>
      </c>
      <c r="X29" s="110" t="n"/>
      <c r="Y29" s="61">
        <f>SUM(Y13:Y28)</f>
        <v/>
      </c>
    </row>
    <row r="30">
      <c r="A30" s="69" t="n"/>
      <c r="B30" s="70" t="n"/>
      <c r="C30" s="56" t="n"/>
      <c r="D30" s="56" t="n"/>
      <c r="E30" s="56" t="n"/>
      <c r="F30" s="56" t="n"/>
      <c r="G30" s="56" t="n"/>
      <c r="H30" s="56" t="n"/>
      <c r="I30" s="56" t="n"/>
      <c r="J30" s="56" t="n"/>
      <c r="K30" s="56" t="n"/>
      <c r="L30" s="56" t="n"/>
      <c r="M30" s="56" t="n"/>
      <c r="N30" s="109" t="n"/>
      <c r="O30" s="56" t="n"/>
      <c r="P30" s="56" t="n"/>
      <c r="Q30" s="56" t="n"/>
      <c r="R30" s="56" t="n"/>
      <c r="S30" s="56" t="n"/>
      <c r="T30" s="56" t="n"/>
      <c r="U30" s="56" t="n"/>
      <c r="V30" s="56" t="n"/>
      <c r="W30" s="56" t="n"/>
      <c r="X30" s="109" t="n"/>
      <c r="Y30" s="56" t="n"/>
    </row>
    <row r="31">
      <c r="A31" s="67" t="inlineStr">
        <is>
          <t>Gasto por impuestos a las ganancias</t>
        </is>
      </c>
      <c r="B31" s="68" t="n"/>
      <c r="C31" s="56">
        <f>+[8]Resultado!$C$39</f>
        <v/>
      </c>
      <c r="D31" s="56">
        <f>+[9]Resultado!C31</f>
        <v/>
      </c>
      <c r="E31" s="56">
        <f>+[17]Resultado!Y31</f>
        <v/>
      </c>
      <c r="F31" s="56" t="n">
        <v>0</v>
      </c>
      <c r="G31" s="56">
        <f>+[11]Resultado!$C$31</f>
        <v/>
      </c>
      <c r="H31" s="56">
        <f>+[12]Resultado!$Y$31</f>
        <v/>
      </c>
      <c r="I31" s="56">
        <f>+[13]Resultado!C31</f>
        <v/>
      </c>
      <c r="J31" s="56" t="n">
        <v>0</v>
      </c>
      <c r="K31" s="56">
        <f>+[14]Resultado!C31</f>
        <v/>
      </c>
      <c r="L31" s="56" t="n">
        <v>0</v>
      </c>
      <c r="M31" s="56">
        <f>+'[16]Resultado$'!$AC$31</f>
        <v/>
      </c>
      <c r="N31" s="109" t="n"/>
      <c r="O31" s="56" t="n">
        <v>0</v>
      </c>
      <c r="P31" s="56" t="n">
        <v>0</v>
      </c>
      <c r="Q31" s="56" t="n">
        <v>0</v>
      </c>
      <c r="R31" s="56" t="n">
        <v>0</v>
      </c>
      <c r="S31" s="56" t="n">
        <v>0</v>
      </c>
      <c r="T31" s="56" t="n">
        <v>0</v>
      </c>
      <c r="U31" s="56" t="n">
        <v>0</v>
      </c>
      <c r="V31" s="56" t="n">
        <v>0</v>
      </c>
      <c r="W31" s="56" t="n">
        <v>0</v>
      </c>
      <c r="X31" s="109" t="n"/>
      <c r="Y31" s="56">
        <f>SUM(C31:W31)</f>
        <v/>
      </c>
    </row>
    <row r="32">
      <c r="A32" s="71" t="n"/>
      <c r="B32" s="72" t="n"/>
      <c r="C32" s="56" t="n"/>
      <c r="D32" s="56" t="n"/>
      <c r="E32" s="56" t="n"/>
      <c r="F32" s="56" t="n"/>
      <c r="G32" s="56" t="n"/>
      <c r="H32" s="56" t="n"/>
      <c r="I32" s="56" t="n"/>
      <c r="J32" s="56" t="n"/>
      <c r="K32" s="56" t="n"/>
      <c r="L32" s="56" t="n"/>
      <c r="M32" s="56" t="n"/>
      <c r="N32" s="109" t="n"/>
      <c r="O32" s="56" t="n"/>
      <c r="P32" s="56" t="n"/>
      <c r="Q32" s="56" t="n"/>
      <c r="R32" s="56" t="n"/>
      <c r="S32" s="56" t="n"/>
      <c r="T32" s="56" t="n"/>
      <c r="U32" s="56" t="n"/>
      <c r="V32" s="56" t="n"/>
      <c r="W32" s="56" t="n"/>
      <c r="X32" s="109" t="n"/>
      <c r="Y32" s="56" t="n"/>
    </row>
    <row r="33">
      <c r="A33" s="59" t="inlineStr">
        <is>
          <t>Ganancia (perdida)</t>
        </is>
      </c>
      <c r="B33" s="60" t="n"/>
      <c r="C33" s="61">
        <f>+C29+C31</f>
        <v/>
      </c>
      <c r="D33" s="61">
        <f>+D29+D31</f>
        <v/>
      </c>
      <c r="E33" s="61">
        <f>+E29+E31</f>
        <v/>
      </c>
      <c r="F33" s="61">
        <f>+F29+F31</f>
        <v/>
      </c>
      <c r="G33" s="61">
        <f>+G29+G31</f>
        <v/>
      </c>
      <c r="H33" s="61">
        <f>+H29+H31</f>
        <v/>
      </c>
      <c r="I33" s="61">
        <f>+I29+I31</f>
        <v/>
      </c>
      <c r="J33" s="61">
        <f>+J29+J31</f>
        <v/>
      </c>
      <c r="K33" s="61">
        <f>+K29+K31</f>
        <v/>
      </c>
      <c r="L33" s="61">
        <f>+L29+L31</f>
        <v/>
      </c>
      <c r="M33" s="61">
        <f>+M29+M31</f>
        <v/>
      </c>
      <c r="N33" s="61" t="n"/>
      <c r="O33" s="61">
        <f>+O29+O31</f>
        <v/>
      </c>
      <c r="P33" s="61">
        <f>+P29+P31</f>
        <v/>
      </c>
      <c r="Q33" s="61">
        <f>+Q29+Q31</f>
        <v/>
      </c>
      <c r="R33" s="61">
        <f>+R29+R31</f>
        <v/>
      </c>
      <c r="S33" s="61">
        <f>+S29+S31</f>
        <v/>
      </c>
      <c r="T33" s="61">
        <f>+T29+T31</f>
        <v/>
      </c>
      <c r="U33" s="61">
        <f>+U29+U31</f>
        <v/>
      </c>
      <c r="V33" s="61">
        <f>+V29+V31</f>
        <v/>
      </c>
      <c r="W33" s="61">
        <f>+W29+W31</f>
        <v/>
      </c>
      <c r="X33" s="61" t="n"/>
      <c r="Y33" s="61">
        <f>+Y29+Y31</f>
        <v/>
      </c>
    </row>
    <row r="34">
      <c r="A34" s="73" t="n"/>
      <c r="B34" s="60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111" t="n"/>
      <c r="O34" s="74" t="n"/>
      <c r="P34" s="74" t="n"/>
      <c r="Q34" s="74" t="n"/>
      <c r="R34" s="74" t="n"/>
      <c r="S34" s="74" t="n"/>
      <c r="T34" s="74" t="n"/>
      <c r="U34" s="74" t="n"/>
      <c r="V34" s="74" t="n"/>
      <c r="W34" s="74" t="n"/>
      <c r="X34" s="111" t="n"/>
      <c r="Y34" s="74" t="n"/>
    </row>
    <row r="35">
      <c r="A35" s="75" t="inlineStr">
        <is>
          <t>Ganancia (perdida) atribuible a los propietarios de la controladora</t>
        </is>
      </c>
      <c r="B35" s="60" t="n"/>
      <c r="C35" s="76">
        <f>+C33</f>
        <v/>
      </c>
      <c r="D35" s="56">
        <f>+D33</f>
        <v/>
      </c>
      <c r="E35" s="56">
        <f>+[17]Resultado!Y35</f>
        <v/>
      </c>
      <c r="F35" s="56" t="n">
        <v>0</v>
      </c>
      <c r="G35" s="56">
        <f>+[11]Resultado!$C$33</f>
        <v/>
      </c>
      <c r="H35" s="56">
        <f>+[12]Resultado!$Y$35</f>
        <v/>
      </c>
      <c r="I35" s="56">
        <f>+I33</f>
        <v/>
      </c>
      <c r="J35" s="56" t="n">
        <v>0</v>
      </c>
      <c r="K35" s="56">
        <f>+K33</f>
        <v/>
      </c>
      <c r="L35" s="56" t="n">
        <v>0</v>
      </c>
      <c r="M35" s="56">
        <f>+'[16]Resultado$'!$AC$35</f>
        <v/>
      </c>
      <c r="N35" s="112" t="n"/>
      <c r="O35" s="56" t="n">
        <v>0</v>
      </c>
      <c r="P35" s="56">
        <f>-D35</f>
        <v/>
      </c>
      <c r="Q35" s="56">
        <f>-E35</f>
        <v/>
      </c>
      <c r="R35" s="56">
        <f>-F35</f>
        <v/>
      </c>
      <c r="S35" s="56">
        <f>-G35</f>
        <v/>
      </c>
      <c r="T35" s="56">
        <f>-H35</f>
        <v/>
      </c>
      <c r="U35" s="56">
        <f>-I35</f>
        <v/>
      </c>
      <c r="V35" s="56">
        <f>-K35</f>
        <v/>
      </c>
      <c r="W35" s="56">
        <f>-M35</f>
        <v/>
      </c>
      <c r="X35" s="112" t="n"/>
      <c r="Y35" s="56">
        <f>SUM(C35:W35)</f>
        <v/>
      </c>
      <c r="AB35" s="42">
        <f>+[7]Resultado!$AG$35</f>
        <v/>
      </c>
    </row>
    <row r="36" ht="15" customHeight="1" s="19">
      <c r="A36" s="73" t="n"/>
      <c r="B36" s="60" t="n"/>
      <c r="C36" s="74" t="n"/>
      <c r="D36" s="74" t="n"/>
      <c r="E36" s="74" t="n"/>
      <c r="F36" s="74" t="n"/>
      <c r="G36" s="74" t="n"/>
      <c r="H36" s="74" t="n">
        <v>0</v>
      </c>
      <c r="I36" s="74" t="n"/>
      <c r="J36" s="74" t="n">
        <v>0</v>
      </c>
      <c r="K36" s="74" t="n"/>
      <c r="L36" s="74" t="n">
        <v>0</v>
      </c>
      <c r="M36" s="74" t="n"/>
      <c r="N36" s="111" t="n"/>
      <c r="O36" s="96" t="n"/>
      <c r="P36" s="74" t="n"/>
      <c r="Q36" s="74" t="n"/>
      <c r="R36" s="74" t="n"/>
      <c r="S36" s="74" t="n"/>
      <c r="T36" s="74" t="n"/>
      <c r="U36" s="74" t="n"/>
      <c r="V36" s="74" t="n"/>
      <c r="W36" s="74" t="n"/>
      <c r="X36" s="111" t="n"/>
      <c r="Y36" s="74" t="n"/>
      <c r="Z36" s="121" t="inlineStr">
        <is>
          <t>Cine y color Internacional</t>
        </is>
      </c>
      <c r="AA36" s="122" t="n"/>
      <c r="AB36" s="123">
        <f>+[7]Resultado!$AG$36</f>
        <v/>
      </c>
      <c r="AC36" s="116" t="inlineStr">
        <is>
          <t>Labocine Prod</t>
        </is>
      </c>
      <c r="AD36" s="122">
        <f>+'[6]Resultado$'!$AD$36</f>
        <v/>
      </c>
      <c r="AE36" s="122" t="n"/>
      <c r="AF36" s="122" t="n"/>
      <c r="AG36" s="123" t="n"/>
      <c r="AH36" s="116" t="n"/>
      <c r="AI36" s="116" t="n"/>
      <c r="AJ36" s="116" t="n"/>
      <c r="AK36" s="116" t="inlineStr">
        <is>
          <t>TOTAL</t>
        </is>
      </c>
    </row>
    <row r="37">
      <c r="A37" s="75" t="inlineStr">
        <is>
          <t>Ganancia (perdida) atribuible a participaciones no controladoras</t>
        </is>
      </c>
      <c r="B37" s="60" t="n"/>
      <c r="C37" s="56" t="n">
        <v>0</v>
      </c>
      <c r="D37" s="56" t="n">
        <v>0</v>
      </c>
      <c r="E37" s="56">
        <f>+[17]Resultado!Y37</f>
        <v/>
      </c>
      <c r="F37" s="56" t="n">
        <v>0</v>
      </c>
      <c r="G37" s="56">
        <f>+[2]Resultado!Y37</f>
        <v/>
      </c>
      <c r="H37" s="56">
        <f>+[12]Resultado!$Y$37</f>
        <v/>
      </c>
      <c r="I37" s="56" t="n">
        <v>0</v>
      </c>
      <c r="J37" s="56" t="n">
        <v>0</v>
      </c>
      <c r="K37" s="56" t="n">
        <v>0</v>
      </c>
      <c r="L37" s="56" t="n">
        <v>0</v>
      </c>
      <c r="M37" s="56">
        <f>+'[16]Resultado$'!$AC$37</f>
        <v/>
      </c>
      <c r="N37" s="111" t="n"/>
      <c r="O37" s="56" t="n">
        <v>0</v>
      </c>
      <c r="P37" s="64" t="n"/>
      <c r="Q37" s="64">
        <f>-[17]Resultado!$AH$37</f>
        <v/>
      </c>
      <c r="R37" s="64" t="n"/>
      <c r="S37" s="64" t="n"/>
      <c r="T37" s="64">
        <f>-H37+H58</f>
        <v/>
      </c>
      <c r="U37" s="64" t="n"/>
      <c r="V37" s="64" t="n"/>
      <c r="W37" s="64">
        <f>-M37+'[16]Resultado$'!$AD$37</f>
        <v/>
      </c>
      <c r="X37" s="111" t="n"/>
      <c r="Y37" s="56">
        <f>SUM(C37:W37)</f>
        <v/>
      </c>
      <c r="Z37" s="124">
        <f>+H58</f>
        <v/>
      </c>
      <c r="AA37" s="125" t="n"/>
      <c r="AB37" s="126">
        <f>+[17]Resultado!$AG$37</f>
        <v/>
      </c>
      <c r="AC37" s="126">
        <f>+[7]Resultado!$AD$37</f>
        <v/>
      </c>
      <c r="AD37" s="126">
        <f>+'[15]Resultado$'!$AD$37</f>
        <v/>
      </c>
      <c r="AE37" s="125" t="n"/>
      <c r="AF37" s="125" t="n"/>
      <c r="AG37" s="125" t="n"/>
      <c r="AH37" s="124" t="n"/>
      <c r="AI37" s="124" t="n"/>
      <c r="AJ37" s="124" t="n"/>
      <c r="AK37" s="374">
        <f>SUM(Z37:AJ37)</f>
        <v/>
      </c>
      <c r="AL37" s="128">
        <f>+Y37-AK37</f>
        <v/>
      </c>
    </row>
    <row r="38">
      <c r="A38" s="73" t="n"/>
      <c r="B38" s="60" t="n"/>
      <c r="C38" s="74" t="n"/>
      <c r="D38" s="74" t="n"/>
      <c r="E38" s="74" t="n"/>
      <c r="F38" s="74" t="n"/>
      <c r="G38" s="74" t="inlineStr">
        <is>
          <t>}</t>
        </is>
      </c>
      <c r="H38" s="74" t="n"/>
      <c r="I38" s="74" t="n"/>
      <c r="J38" s="74" t="n"/>
      <c r="K38" s="74" t="n"/>
      <c r="L38" s="74" t="n"/>
      <c r="M38" s="74" t="n"/>
      <c r="N38" s="111" t="n"/>
      <c r="O38" s="74" t="n"/>
      <c r="P38" s="74" t="n"/>
      <c r="Q38" s="74" t="n"/>
      <c r="R38" s="74" t="n"/>
      <c r="S38" s="74" t="n"/>
      <c r="T38" s="74" t="n"/>
      <c r="U38" s="74" t="n"/>
      <c r="V38" s="74" t="n"/>
      <c r="W38" s="74" t="n"/>
      <c r="X38" s="111" t="n"/>
      <c r="Y38" s="74" t="n"/>
    </row>
    <row r="39">
      <c r="A39" s="59" t="inlineStr">
        <is>
          <t>Ganancia (perdida)</t>
        </is>
      </c>
      <c r="B39" s="60" t="n"/>
      <c r="C39" s="77">
        <f>+C35+C37</f>
        <v/>
      </c>
      <c r="D39" s="77">
        <f>+D35+D37</f>
        <v/>
      </c>
      <c r="E39" s="77">
        <f>+E35+E37</f>
        <v/>
      </c>
      <c r="F39" s="77">
        <f>+F35+F37</f>
        <v/>
      </c>
      <c r="G39" s="77">
        <f>+G35+G37</f>
        <v/>
      </c>
      <c r="H39" s="77">
        <f>+H35+H37</f>
        <v/>
      </c>
      <c r="I39" s="77">
        <f>+I35+I37</f>
        <v/>
      </c>
      <c r="J39" s="77">
        <f>+J35+J37</f>
        <v/>
      </c>
      <c r="K39" s="77">
        <f>+K35+K37</f>
        <v/>
      </c>
      <c r="L39" s="77">
        <f>+L35+L37</f>
        <v/>
      </c>
      <c r="M39" s="77">
        <f>+M35+M37</f>
        <v/>
      </c>
      <c r="N39" s="77">
        <f>+N35+N37</f>
        <v/>
      </c>
      <c r="O39" s="77">
        <f>+O35+O37</f>
        <v/>
      </c>
      <c r="P39" s="77">
        <f>+P35+P37</f>
        <v/>
      </c>
      <c r="Q39" s="77">
        <f>+Q35+Q37</f>
        <v/>
      </c>
      <c r="R39" s="77">
        <f>+R35+R37</f>
        <v/>
      </c>
      <c r="S39" s="77">
        <f>+S35+S37</f>
        <v/>
      </c>
      <c r="T39" s="77">
        <f>+T35+T37</f>
        <v/>
      </c>
      <c r="U39" s="77">
        <f>+U35+U37</f>
        <v/>
      </c>
      <c r="V39" s="77">
        <f>+V35+V37</f>
        <v/>
      </c>
      <c r="W39" s="77">
        <f>+W35+W37</f>
        <v/>
      </c>
      <c r="X39" s="111" t="n"/>
      <c r="Y39" s="77">
        <f>+Y35+Y37</f>
        <v/>
      </c>
    </row>
    <row r="40">
      <c r="A40" s="73" t="n"/>
      <c r="B40" s="73" t="n"/>
      <c r="C40" s="74" t="n"/>
      <c r="D40" s="74" t="n"/>
      <c r="E40" s="74" t="n"/>
      <c r="F40" s="74" t="n"/>
      <c r="G40" s="74" t="n"/>
      <c r="H40" s="74" t="n"/>
      <c r="I40" s="74" t="n"/>
      <c r="J40" s="74" t="n"/>
      <c r="K40" s="74" t="n"/>
      <c r="L40" s="74" t="n"/>
      <c r="M40" s="74" t="n"/>
      <c r="N40" s="74" t="n"/>
      <c r="O40" s="74" t="n"/>
      <c r="P40" s="74" t="n"/>
      <c r="Q40" s="74" t="n"/>
      <c r="R40" s="74" t="n"/>
      <c r="S40" s="74" t="n"/>
      <c r="T40" s="74" t="n"/>
      <c r="U40" s="74" t="n"/>
      <c r="V40" s="74" t="n"/>
      <c r="W40" s="74" t="n"/>
      <c r="X40" s="74" t="n"/>
      <c r="Y40" s="74" t="n"/>
    </row>
    <row r="41">
      <c r="A41" s="78" t="inlineStr">
        <is>
          <t>Porcentaje de Participacion</t>
        </is>
      </c>
      <c r="B41" s="79" t="n"/>
      <c r="C41" s="96" t="n"/>
      <c r="D41" s="96" t="n"/>
      <c r="E41" s="96" t="n"/>
      <c r="F41" s="96" t="n"/>
      <c r="G41" s="96" t="n"/>
      <c r="H41" s="96" t="n"/>
      <c r="I41" s="96" t="n"/>
      <c r="J41" s="96" t="n"/>
      <c r="K41" s="96" t="n"/>
      <c r="L41" s="96" t="n"/>
      <c r="M41" s="96" t="n"/>
      <c r="N41" s="96" t="n"/>
      <c r="O41" s="96" t="n"/>
      <c r="P41" s="96" t="n"/>
      <c r="Q41" s="96" t="n"/>
      <c r="R41" s="96" t="n"/>
      <c r="S41" s="96" t="n"/>
      <c r="T41" s="96" t="n"/>
      <c r="U41" s="96" t="n"/>
      <c r="V41" s="96" t="n"/>
      <c r="W41" s="96" t="n"/>
      <c r="X41" s="96" t="n"/>
      <c r="Y41" s="41">
        <f>+Y33-Y39</f>
        <v/>
      </c>
    </row>
    <row r="42" ht="12" customHeight="1" s="19">
      <c r="A42" s="318" t="inlineStr">
        <is>
          <t>Porcentaje de Participacion propietarios de la controladora</t>
        </is>
      </c>
      <c r="C42" s="82" t="n"/>
      <c r="D42" s="375" t="n">
        <v>0.9954499999999999</v>
      </c>
      <c r="E42" s="375" t="n">
        <v>1</v>
      </c>
      <c r="F42" s="375" t="n">
        <v>0</v>
      </c>
      <c r="G42" s="375" t="n">
        <v>0.8687</v>
      </c>
      <c r="H42" s="375" t="n">
        <v>0.89997</v>
      </c>
      <c r="I42" s="363" t="n">
        <v>0.999</v>
      </c>
      <c r="J42" s="363" t="n">
        <v>0</v>
      </c>
      <c r="K42" s="363" t="n">
        <v>0.99</v>
      </c>
      <c r="L42" s="363" t="n">
        <v>0.99</v>
      </c>
      <c r="M42" s="363" t="n">
        <v>1</v>
      </c>
      <c r="N42" s="363" t="n">
        <v>0.99</v>
      </c>
    </row>
    <row r="43" ht="12" customHeight="1" s="19">
      <c r="A43" s="318" t="inlineStr">
        <is>
          <t>Porcentaje de Participacion no controladora</t>
        </is>
      </c>
      <c r="C43" s="82" t="n"/>
      <c r="D43" s="375" t="n">
        <v>0.00455</v>
      </c>
      <c r="E43" s="375" t="n">
        <v>0</v>
      </c>
      <c r="F43" s="375" t="n">
        <v>0</v>
      </c>
      <c r="G43" s="375" t="n">
        <v>0.1313</v>
      </c>
      <c r="H43" s="375" t="n">
        <v>0.10003</v>
      </c>
      <c r="I43" s="363" t="n">
        <v>0.001</v>
      </c>
      <c r="J43" s="363" t="n">
        <v>0</v>
      </c>
      <c r="K43" s="363" t="n">
        <v>0.01</v>
      </c>
      <c r="L43" s="363" t="n">
        <v>0.01</v>
      </c>
      <c r="M43" s="363" t="n">
        <v>0</v>
      </c>
      <c r="N43" s="363" t="n">
        <v>0.01</v>
      </c>
    </row>
    <row r="44">
      <c r="A44" s="71" t="inlineStr">
        <is>
          <t>TOTAL</t>
        </is>
      </c>
      <c r="B44" s="84" t="n"/>
      <c r="C44" s="376" t="n"/>
      <c r="D44" s="376">
        <f>+D42+D43</f>
        <v/>
      </c>
      <c r="E44" s="376">
        <f>+E42+E43</f>
        <v/>
      </c>
      <c r="F44" s="376">
        <f>+F42+F43</f>
        <v/>
      </c>
      <c r="G44" s="376">
        <f>+G42+G43</f>
        <v/>
      </c>
      <c r="H44" s="376">
        <f>+H42+H43</f>
        <v/>
      </c>
      <c r="I44" s="376">
        <f>+I42+I43</f>
        <v/>
      </c>
      <c r="J44" s="376">
        <f>+J42+J43</f>
        <v/>
      </c>
      <c r="K44" s="376">
        <f>+K42+K43</f>
        <v/>
      </c>
      <c r="L44" s="376">
        <f>+L42+L43</f>
        <v/>
      </c>
      <c r="M44" s="376">
        <f>+M42+M43</f>
        <v/>
      </c>
      <c r="N44" s="376">
        <f>+N42+N43</f>
        <v/>
      </c>
    </row>
    <row r="45">
      <c r="A45" s="78" t="inlineStr">
        <is>
          <t>Valores de Participacion</t>
        </is>
      </c>
      <c r="C45" s="86" t="n"/>
    </row>
    <row r="46">
      <c r="A46" s="78" t="inlineStr">
        <is>
          <t>Valores de Participacion propietarios de la controladora</t>
        </is>
      </c>
      <c r="B46" s="87" t="n"/>
      <c r="C46" s="88" t="n"/>
      <c r="D46" s="89">
        <f>+ROUND(D35*D42,0)</f>
        <v/>
      </c>
      <c r="E46" s="89">
        <f>+ROUND(E35*E42,0)</f>
        <v/>
      </c>
      <c r="F46" s="89">
        <f>+ROUND(F35*F42,0)</f>
        <v/>
      </c>
      <c r="G46" s="89">
        <f>+ROUND(G35*G42,0)</f>
        <v/>
      </c>
      <c r="H46" s="89">
        <f>+ROUND(H35*H42,0)</f>
        <v/>
      </c>
      <c r="I46" s="89">
        <f>+ROUND(I35*I42,0)</f>
        <v/>
      </c>
      <c r="J46" s="89">
        <f>+ROUND(J35*J42,0)</f>
        <v/>
      </c>
      <c r="K46" s="89">
        <f>+ROUND(K35*K42,0)</f>
        <v/>
      </c>
      <c r="L46" s="89">
        <f>+ROUND(L35*L42,0)</f>
        <v/>
      </c>
      <c r="M46" s="89">
        <f>+ROUND(M35*M42,0)</f>
        <v/>
      </c>
      <c r="O46" s="96">
        <f>SUM(D46:M46)</f>
        <v/>
      </c>
      <c r="P46" s="96">
        <f>+C19</f>
        <v/>
      </c>
      <c r="Q46" s="96">
        <f>+O46-P46</f>
        <v/>
      </c>
      <c r="Y46" s="96" t="n"/>
    </row>
    <row r="47">
      <c r="A47" s="78" t="inlineStr">
        <is>
          <t>Valores de Participacion no controladora</t>
        </is>
      </c>
      <c r="B47" s="87" t="n"/>
      <c r="C47" s="90" t="n"/>
      <c r="D47" s="90">
        <f>+D35-D46</f>
        <v/>
      </c>
      <c r="E47" s="90">
        <f>+E35-E46</f>
        <v/>
      </c>
      <c r="F47" s="91">
        <f>+F35-F46</f>
        <v/>
      </c>
      <c r="G47" s="90">
        <f>+G35-G46</f>
        <v/>
      </c>
      <c r="H47" s="90">
        <f>+H35-H46</f>
        <v/>
      </c>
      <c r="I47" s="90">
        <f>+I35-I46</f>
        <v/>
      </c>
      <c r="J47" s="90">
        <f>+J35-J46</f>
        <v/>
      </c>
      <c r="K47" s="90">
        <f>+K35-K46</f>
        <v/>
      </c>
      <c r="L47" s="90">
        <f>+L35-L46</f>
        <v/>
      </c>
      <c r="M47" s="90">
        <f>+M35-M46</f>
        <v/>
      </c>
      <c r="O47" s="96">
        <f>SUM(D47:M47)</f>
        <v/>
      </c>
      <c r="P47" s="96">
        <f>+O54</f>
        <v/>
      </c>
      <c r="Y47" s="96" t="n"/>
    </row>
    <row r="48">
      <c r="A48" s="67" t="inlineStr">
        <is>
          <t>TOTAL</t>
        </is>
      </c>
      <c r="B48" s="92" t="n"/>
      <c r="C48" s="93" t="n"/>
      <c r="D48" s="94">
        <f>+D46+D47</f>
        <v/>
      </c>
      <c r="E48" s="94">
        <f>+E46+E47</f>
        <v/>
      </c>
      <c r="F48" s="94">
        <f>+F46+F47</f>
        <v/>
      </c>
      <c r="G48" s="94">
        <f>+G46+G47</f>
        <v/>
      </c>
      <c r="H48" s="94">
        <f>+H46+H47</f>
        <v/>
      </c>
      <c r="I48" s="94">
        <f>+I46+I47</f>
        <v/>
      </c>
      <c r="J48" s="94">
        <f>+J46+J47</f>
        <v/>
      </c>
      <c r="K48" s="94">
        <f>+K46+K47</f>
        <v/>
      </c>
      <c r="L48" s="94">
        <f>+L46+L47</f>
        <v/>
      </c>
      <c r="M48" s="94">
        <f>+M46+M47</f>
        <v/>
      </c>
      <c r="N48" s="94">
        <f>+N46+N47</f>
        <v/>
      </c>
      <c r="O48" s="93">
        <f>+O46+O47</f>
        <v/>
      </c>
      <c r="P48" s="96">
        <f>+O19</f>
        <v/>
      </c>
      <c r="Q48" s="96" t="n"/>
    </row>
    <row r="49">
      <c r="D49" s="95" t="n"/>
      <c r="E49" s="95" t="n"/>
      <c r="F49" s="95" t="n"/>
      <c r="G49" s="95" t="n"/>
      <c r="H49" s="95" t="n"/>
      <c r="I49" s="95" t="n"/>
      <c r="J49" s="95" t="n"/>
      <c r="K49" s="95" t="n"/>
      <c r="L49" s="95" t="n"/>
      <c r="M49" s="95" t="n"/>
    </row>
    <row r="50">
      <c r="A50" s="78" t="inlineStr">
        <is>
          <t>Valores de Participacion segun contabilidad</t>
        </is>
      </c>
      <c r="D50" s="94">
        <f>+'[21]6220001 Utilidades empresas rel'!$N$13</f>
        <v/>
      </c>
      <c r="E50" s="94">
        <f>-'[22]5220001 Perdidas empresas relac'!$M$13</f>
        <v/>
      </c>
      <c r="F50" s="94" t="n">
        <v>0</v>
      </c>
      <c r="G50" s="94">
        <f>+'[21]6220001 Utilidades empresas rel'!$N$14</f>
        <v/>
      </c>
      <c r="H50" s="94">
        <f>+'[21]6220001 Utilidades empresas rel'!$N$15</f>
        <v/>
      </c>
      <c r="I50" s="94">
        <f>-'[22]5220001 Perdidas empresas relac'!$M$12</f>
        <v/>
      </c>
      <c r="J50" s="94" t="n">
        <v>0</v>
      </c>
      <c r="K50" s="94">
        <f>+'[21]6220001 Utilidades empresas rel'!$N$12</f>
        <v/>
      </c>
      <c r="L50" s="94" t="n">
        <v>0</v>
      </c>
      <c r="M50" s="94">
        <f>-'[22]5220001 Perdidas empresas relac'!$M$14</f>
        <v/>
      </c>
      <c r="O50" s="96">
        <f>SUM(D50:M50)</f>
        <v/>
      </c>
      <c r="P50" s="96">
        <f>+C19</f>
        <v/>
      </c>
      <c r="Q50" s="96">
        <f>+P50-O50</f>
        <v/>
      </c>
      <c r="S50" s="372" t="n"/>
      <c r="T50" s="96" t="n"/>
    </row>
    <row r="51">
      <c r="D51" s="95" t="n"/>
      <c r="E51" s="95" t="n"/>
      <c r="F51" s="95" t="n"/>
      <c r="G51" s="95" t="n"/>
      <c r="H51" s="95" t="n"/>
      <c r="I51" s="95" t="n"/>
      <c r="J51" s="95" t="n"/>
      <c r="K51" s="95" t="n"/>
      <c r="L51" s="95" t="n"/>
      <c r="M51" s="95" t="n"/>
    </row>
    <row r="52">
      <c r="A52" s="78" t="inlineStr">
        <is>
          <t>Diferencias de Participacion segun contabilidad</t>
        </is>
      </c>
      <c r="D52" s="94">
        <f>+D50-D46</f>
        <v/>
      </c>
      <c r="E52" s="94">
        <f>+E50-E46</f>
        <v/>
      </c>
      <c r="F52" s="94">
        <f>+F50-F46</f>
        <v/>
      </c>
      <c r="G52" s="94">
        <f>+G50-G46</f>
        <v/>
      </c>
      <c r="H52" s="94">
        <f>+H50-H46</f>
        <v/>
      </c>
      <c r="I52" s="94">
        <f>+I50-I46</f>
        <v/>
      </c>
      <c r="J52" s="94">
        <f>+J50-J46</f>
        <v/>
      </c>
      <c r="K52" s="94">
        <f>+K50-K46</f>
        <v/>
      </c>
      <c r="L52" s="94">
        <f>+L50-L46</f>
        <v/>
      </c>
      <c r="M52" s="94">
        <f>+M50-M46</f>
        <v/>
      </c>
      <c r="O52" s="96">
        <f>SUM(D52:M52)</f>
        <v/>
      </c>
      <c r="Q52" s="96">
        <f>+Q46+Q50</f>
        <v/>
      </c>
      <c r="R52" s="96" t="n"/>
    </row>
    <row r="54">
      <c r="D54" s="96">
        <f>+[17]Resultado!$AG$20</f>
        <v/>
      </c>
      <c r="G54" s="96">
        <f>+[17]Resultado!$Z$20</f>
        <v/>
      </c>
      <c r="H54" s="86" t="n">
        <v>0</v>
      </c>
      <c r="I54" s="96">
        <f>+[17]Resultado!$AD$20</f>
        <v/>
      </c>
      <c r="K54" s="96">
        <f>+[17]Resultado!$AE$20</f>
        <v/>
      </c>
      <c r="O54" s="96">
        <f>SUM(D54:L54)</f>
        <v/>
      </c>
      <c r="P54" s="96" t="n"/>
      <c r="Q54" s="96" t="n"/>
    </row>
    <row r="55">
      <c r="O55" s="96" t="n"/>
    </row>
    <row r="56">
      <c r="D56" s="96">
        <f>+D47-D54</f>
        <v/>
      </c>
      <c r="E56" s="96">
        <f>+E47-E54</f>
        <v/>
      </c>
      <c r="F56" s="96">
        <f>+F47-F54</f>
        <v/>
      </c>
      <c r="G56" s="96">
        <f>+G47-G54</f>
        <v/>
      </c>
      <c r="H56" s="96" t="n">
        <v>0</v>
      </c>
      <c r="I56" s="96">
        <f>+I47-I54</f>
        <v/>
      </c>
      <c r="J56" s="96">
        <f>+J47-J54</f>
        <v/>
      </c>
      <c r="K56" s="96">
        <f>+K47-K54</f>
        <v/>
      </c>
      <c r="O56" s="96">
        <f>SUM(D56:N56)</f>
        <v/>
      </c>
      <c r="Q56" s="96" t="n"/>
    </row>
    <row r="57">
      <c r="O57" s="96" t="n"/>
      <c r="Q57" s="96" t="n"/>
    </row>
    <row r="58">
      <c r="G58" s="86" t="inlineStr">
        <is>
          <t>Cine y color Internc, Mex.</t>
        </is>
      </c>
      <c r="H58" s="371">
        <f>+H35*9.504%</f>
        <v/>
      </c>
    </row>
    <row r="59">
      <c r="G59" s="86" t="inlineStr">
        <is>
          <t>Aud. Colomb</t>
        </is>
      </c>
      <c r="H59" s="371">
        <f>+H35*0.496%</f>
        <v/>
      </c>
    </row>
    <row r="60">
      <c r="G60" s="86" t="inlineStr">
        <is>
          <t>Conate</t>
        </is>
      </c>
      <c r="H60" s="371">
        <f>+H35*0.003%</f>
        <v/>
      </c>
    </row>
    <row r="61">
      <c r="G61" s="86" t="inlineStr">
        <is>
          <t>Chilefilms</t>
        </is>
      </c>
      <c r="H61" s="372">
        <f>+H35*H42</f>
        <v/>
      </c>
    </row>
  </sheetData>
  <pageMargins left="0.31496062992126" right="0" top="0.354330708661417" bottom="0" header="0.31496062992126" footer="0.31496062992126"/>
  <pageSetup orientation="landscape" paperSize="1" scale="76" horizontalDpi="600" verticalDpi="600"/>
  <colBreaks count="1" manualBreakCount="1">
    <brk id="10" min="0" max="36" man="1"/>
  </colBreaks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99"/>
  <sheetViews>
    <sheetView topLeftCell="A172" zoomScaleSheetLayoutView="60" workbookViewId="0">
      <selection activeCell="M10" sqref="M10"/>
    </sheetView>
  </sheetViews>
  <sheetFormatPr baseColWidth="8" defaultColWidth="11.4285714285714" defaultRowHeight="15"/>
  <cols>
    <col width="16.6285714285714" customWidth="1" style="19" min="1" max="1"/>
    <col width="24.9047619047619" customWidth="1" style="19" min="5" max="5"/>
    <col width="10.7238095238095" customWidth="1" style="19" min="6" max="6"/>
    <col width="13.6285714285714" customWidth="1" style="377" min="7" max="7"/>
    <col width="10.7238095238095" customWidth="1" style="377" min="8" max="8"/>
    <col width="14.6285714285714" customWidth="1" style="377" min="9" max="9"/>
    <col width="10.7238095238095" customWidth="1" style="377" min="10" max="10"/>
    <col width="16.9047619047619" customWidth="1" style="377" min="11" max="11"/>
    <col width="10.7238095238095" customWidth="1" style="19" min="12" max="15"/>
  </cols>
  <sheetData>
    <row r="1" ht="12.75" customFormat="1" customHeight="1" s="34">
      <c r="A1" s="34" t="inlineStr">
        <is>
          <t>Tipo Documento</t>
        </is>
      </c>
      <c r="B1" s="34" t="inlineStr">
        <is>
          <t>Dia</t>
        </is>
      </c>
      <c r="C1" s="34" t="inlineStr">
        <is>
          <t># Docto</t>
        </is>
      </c>
      <c r="D1" s="34" t="inlineStr">
        <is>
          <t>RUT Cliente</t>
        </is>
      </c>
      <c r="E1" s="34" t="inlineStr">
        <is>
          <t>Nombre o Razón Social</t>
        </is>
      </c>
      <c r="F1" s="36" t="inlineStr">
        <is>
          <t>Codigo SII</t>
        </is>
      </c>
      <c r="G1" s="378" t="inlineStr">
        <is>
          <t>Monto Afecto</t>
        </is>
      </c>
      <c r="H1" s="378" t="inlineStr">
        <is>
          <t>Monto Exento</t>
        </is>
      </c>
      <c r="I1" s="378" t="inlineStr">
        <is>
          <t>Impuesto (IVA)</t>
        </is>
      </c>
      <c r="J1" s="378" t="inlineStr">
        <is>
          <t>Otros Impuestos</t>
        </is>
      </c>
      <c r="K1" s="378" t="inlineStr">
        <is>
          <t>Total Documento</t>
        </is>
      </c>
      <c r="L1" s="38" t="inlineStr">
        <is>
          <t>Impuesto Retenido</t>
        </is>
      </c>
    </row>
    <row r="2">
      <c r="A2" t="inlineStr">
        <is>
          <t>DTE Factura Afecta</t>
        </is>
      </c>
      <c r="B2" t="n">
        <v>18</v>
      </c>
      <c r="C2" t="n">
        <v>5317</v>
      </c>
      <c r="D2" t="inlineStr">
        <is>
          <t>'99557160-9</t>
        </is>
      </c>
      <c r="E2" t="inlineStr">
        <is>
          <t>CINECOLOR FILMS CHILE SPA</t>
        </is>
      </c>
      <c r="F2" t="n">
        <v>33</v>
      </c>
      <c r="G2" s="377" t="n">
        <v>40000</v>
      </c>
      <c r="H2" s="377" t="n">
        <v>0</v>
      </c>
      <c r="I2" s="377" t="n">
        <v>7600</v>
      </c>
      <c r="J2" s="377" t="n">
        <v>0</v>
      </c>
      <c r="K2" s="377" t="n">
        <v>47600</v>
      </c>
    </row>
    <row r="3">
      <c r="A3" t="inlineStr">
        <is>
          <t>DTE Factura Afecta</t>
        </is>
      </c>
      <c r="B3" t="n">
        <v>19</v>
      </c>
      <c r="C3" t="n">
        <v>5319</v>
      </c>
      <c r="D3" t="inlineStr">
        <is>
          <t>'99557160-9</t>
        </is>
      </c>
      <c r="E3" t="inlineStr">
        <is>
          <t>CINECOLOR FILMS CHILE SPA</t>
        </is>
      </c>
      <c r="F3" t="n">
        <v>33</v>
      </c>
      <c r="G3" s="377" t="n">
        <v>125832</v>
      </c>
      <c r="H3" s="377" t="n">
        <v>0</v>
      </c>
      <c r="I3" s="377" t="n">
        <v>23908</v>
      </c>
      <c r="J3" s="377" t="n">
        <v>0</v>
      </c>
      <c r="K3" s="377" t="n">
        <v>149740</v>
      </c>
    </row>
    <row r="4">
      <c r="A4" t="inlineStr">
        <is>
          <t>DTE Factura Afecta</t>
        </is>
      </c>
      <c r="B4" t="n">
        <v>19</v>
      </c>
      <c r="C4" t="n">
        <v>5320</v>
      </c>
      <c r="D4" t="inlineStr">
        <is>
          <t>'99557160-9</t>
        </is>
      </c>
      <c r="E4" t="inlineStr">
        <is>
          <t>CINECOLOR FILMS CHILE SPA</t>
        </is>
      </c>
      <c r="F4" t="n">
        <v>33</v>
      </c>
      <c r="G4" s="377" t="n">
        <v>127278</v>
      </c>
      <c r="H4" s="377" t="n">
        <v>0</v>
      </c>
      <c r="I4" s="377" t="n">
        <v>24183</v>
      </c>
      <c r="J4" s="377" t="n">
        <v>0</v>
      </c>
      <c r="K4" s="377" t="n">
        <v>151461</v>
      </c>
    </row>
    <row r="5">
      <c r="A5" t="inlineStr">
        <is>
          <t>DTE Factura Afecta</t>
        </is>
      </c>
      <c r="B5" t="n">
        <v>19</v>
      </c>
      <c r="C5" t="n">
        <v>5321</v>
      </c>
      <c r="D5" t="inlineStr">
        <is>
          <t>'99557160-9</t>
        </is>
      </c>
      <c r="E5" t="inlineStr">
        <is>
          <t>CINECOLOR FILMS CHILE SPA</t>
        </is>
      </c>
      <c r="F5" t="n">
        <v>33</v>
      </c>
      <c r="G5" s="377" t="n">
        <v>3186188</v>
      </c>
      <c r="H5" s="377" t="n">
        <v>0</v>
      </c>
      <c r="I5" s="377" t="n">
        <v>605376</v>
      </c>
      <c r="J5" s="377" t="n">
        <v>0</v>
      </c>
      <c r="K5" s="377" t="n">
        <v>3791564</v>
      </c>
    </row>
    <row r="6">
      <c r="A6" t="inlineStr">
        <is>
          <t>DTE Factura Afecta</t>
        </is>
      </c>
      <c r="B6" t="n">
        <v>19</v>
      </c>
      <c r="C6" t="n">
        <v>5322</v>
      </c>
      <c r="D6" t="inlineStr">
        <is>
          <t>'99557160-9</t>
        </is>
      </c>
      <c r="E6" t="inlineStr">
        <is>
          <t>CINECOLOR FILMS CHILE SPA</t>
        </is>
      </c>
      <c r="F6" t="n">
        <v>33</v>
      </c>
      <c r="G6" s="377" t="n">
        <v>7137060</v>
      </c>
      <c r="H6" s="377" t="n">
        <v>0</v>
      </c>
      <c r="I6" s="377" t="n">
        <v>1356041</v>
      </c>
      <c r="J6" s="377" t="n">
        <v>0</v>
      </c>
      <c r="K6" s="377" t="n">
        <v>8493101</v>
      </c>
    </row>
    <row r="7">
      <c r="A7" t="inlineStr">
        <is>
          <t>DTE Factura Afecta</t>
        </is>
      </c>
      <c r="B7" t="n">
        <v>19</v>
      </c>
      <c r="C7" t="n">
        <v>5323</v>
      </c>
      <c r="D7" t="inlineStr">
        <is>
          <t>'99557160-9</t>
        </is>
      </c>
      <c r="E7" t="inlineStr">
        <is>
          <t>CINECOLOR FILMS CHILE SPA</t>
        </is>
      </c>
      <c r="F7" t="n">
        <v>33</v>
      </c>
      <c r="G7" s="377" t="n">
        <v>3186188</v>
      </c>
      <c r="H7" s="377" t="n">
        <v>0</v>
      </c>
      <c r="I7" s="377" t="n">
        <v>605376</v>
      </c>
      <c r="J7" s="377" t="n">
        <v>0</v>
      </c>
      <c r="K7" s="377" t="n">
        <v>3791564</v>
      </c>
    </row>
    <row r="8">
      <c r="A8" t="inlineStr">
        <is>
          <t>DTE Factura Afecta</t>
        </is>
      </c>
      <c r="B8" t="n">
        <v>19</v>
      </c>
      <c r="C8" t="n">
        <v>5324</v>
      </c>
      <c r="D8" t="inlineStr">
        <is>
          <t>'99557160-9</t>
        </is>
      </c>
      <c r="E8" t="inlineStr">
        <is>
          <t>CINECOLOR FILMS CHILE SPA</t>
        </is>
      </c>
      <c r="F8" t="n">
        <v>33</v>
      </c>
      <c r="G8" s="377" t="n">
        <v>7137060</v>
      </c>
      <c r="H8" s="377" t="n">
        <v>0</v>
      </c>
      <c r="I8" s="377" t="n">
        <v>1356041</v>
      </c>
      <c r="J8" s="377" t="n">
        <v>0</v>
      </c>
      <c r="K8" s="377" t="n">
        <v>8493101</v>
      </c>
    </row>
    <row r="9">
      <c r="A9" t="inlineStr">
        <is>
          <t>DTE Factura Afecta</t>
        </is>
      </c>
      <c r="B9" t="n">
        <v>24</v>
      </c>
      <c r="C9" t="n">
        <v>5339</v>
      </c>
      <c r="D9" t="inlineStr">
        <is>
          <t>'99557160-9</t>
        </is>
      </c>
      <c r="E9" t="inlineStr">
        <is>
          <t>CINECOLOR FILMS CHILE SPA</t>
        </is>
      </c>
      <c r="F9" t="n">
        <v>33</v>
      </c>
      <c r="G9" s="377" t="n">
        <v>859069</v>
      </c>
      <c r="H9" s="377" t="n">
        <v>0</v>
      </c>
      <c r="I9" s="377" t="n">
        <v>163223</v>
      </c>
      <c r="J9" s="377" t="n">
        <v>0</v>
      </c>
      <c r="K9" s="377" t="n">
        <v>1022292</v>
      </c>
    </row>
    <row r="10">
      <c r="A10" t="inlineStr">
        <is>
          <t>DTE Factura Afecta</t>
        </is>
      </c>
      <c r="B10" t="n">
        <v>24</v>
      </c>
      <c r="C10" t="n">
        <v>5340</v>
      </c>
      <c r="D10" t="inlineStr">
        <is>
          <t>'99557160-9</t>
        </is>
      </c>
      <c r="E10" t="inlineStr">
        <is>
          <t>CINECOLOR FILMS CHILE SPA</t>
        </is>
      </c>
      <c r="F10" t="n">
        <v>33</v>
      </c>
      <c r="G10" s="377" t="n">
        <v>756898</v>
      </c>
      <c r="H10" s="377" t="n">
        <v>0</v>
      </c>
      <c r="I10" s="377" t="n">
        <v>143811</v>
      </c>
      <c r="J10" s="377" t="n">
        <v>0</v>
      </c>
      <c r="K10" s="377" t="n">
        <v>900709</v>
      </c>
    </row>
    <row r="11">
      <c r="A11" t="inlineStr">
        <is>
          <t>DTE Factura Afecta</t>
        </is>
      </c>
      <c r="B11" t="n">
        <v>24</v>
      </c>
      <c r="C11" t="n">
        <v>5341</v>
      </c>
      <c r="D11" t="inlineStr">
        <is>
          <t>'99557160-9</t>
        </is>
      </c>
      <c r="E11" t="inlineStr">
        <is>
          <t>CINECOLOR FILMS CHILE SPA</t>
        </is>
      </c>
      <c r="F11" t="n">
        <v>33</v>
      </c>
      <c r="G11" s="377" t="n">
        <v>102171</v>
      </c>
      <c r="H11" s="377" t="n">
        <v>0</v>
      </c>
      <c r="I11" s="377" t="n">
        <v>19412</v>
      </c>
      <c r="J11" s="377" t="n">
        <v>0</v>
      </c>
      <c r="K11" s="377" t="n">
        <v>121583</v>
      </c>
    </row>
    <row r="12">
      <c r="A12" t="inlineStr">
        <is>
          <t>DTE Factura Afecta</t>
        </is>
      </c>
      <c r="B12" t="n">
        <v>28</v>
      </c>
      <c r="C12" t="n">
        <v>5351</v>
      </c>
      <c r="D12" t="inlineStr">
        <is>
          <t>'99557160-9</t>
        </is>
      </c>
      <c r="E12" t="inlineStr">
        <is>
          <t>CINECOLOR FILMS CHILE SPA</t>
        </is>
      </c>
      <c r="F12" t="n">
        <v>33</v>
      </c>
      <c r="G12" s="377" t="n">
        <v>2339144</v>
      </c>
      <c r="H12" s="377" t="n">
        <v>0</v>
      </c>
      <c r="I12" s="377" t="n">
        <v>444437</v>
      </c>
      <c r="J12" s="377" t="n">
        <v>0</v>
      </c>
      <c r="K12" s="377" t="n">
        <v>2783581</v>
      </c>
    </row>
    <row r="13">
      <c r="A13" t="inlineStr">
        <is>
          <t>DTE Factura Afecta</t>
        </is>
      </c>
      <c r="B13" t="n">
        <v>31</v>
      </c>
      <c r="C13" t="n">
        <v>5352</v>
      </c>
      <c r="D13" t="inlineStr">
        <is>
          <t>'99557160-9</t>
        </is>
      </c>
      <c r="E13" t="inlineStr">
        <is>
          <t>CINECOLOR FILMS CHILE SPA</t>
        </is>
      </c>
      <c r="F13" t="n">
        <v>33</v>
      </c>
      <c r="G13" s="377" t="n">
        <v>350000</v>
      </c>
      <c r="H13" s="377" t="n">
        <v>0</v>
      </c>
      <c r="I13" s="377" t="n">
        <v>66500</v>
      </c>
      <c r="J13" s="377" t="n">
        <v>0</v>
      </c>
      <c r="K13" s="377" t="n">
        <v>416500</v>
      </c>
    </row>
    <row r="14">
      <c r="A14" t="inlineStr">
        <is>
          <t>DTE NC Afecta</t>
        </is>
      </c>
      <c r="B14" t="n">
        <v>24</v>
      </c>
      <c r="C14" t="n">
        <v>500</v>
      </c>
      <c r="D14" t="inlineStr">
        <is>
          <t>'99557160-9</t>
        </is>
      </c>
      <c r="E14" t="inlineStr">
        <is>
          <t>CINECOLOR FILMS CHILE SPA</t>
        </is>
      </c>
      <c r="F14" t="n">
        <v>61</v>
      </c>
      <c r="G14" s="377" t="n">
        <v>-859069</v>
      </c>
      <c r="H14" s="377" t="n">
        <v>0</v>
      </c>
      <c r="I14" s="377" t="n">
        <v>-163223</v>
      </c>
      <c r="J14" s="377" t="n">
        <v>0</v>
      </c>
      <c r="K14" s="377" t="n">
        <v>-1022292</v>
      </c>
    </row>
    <row r="16">
      <c r="A16" t="inlineStr">
        <is>
          <t>DTE Factura Afecta</t>
        </is>
      </c>
      <c r="B16" t="n">
        <v>28</v>
      </c>
      <c r="C16" t="n">
        <v>5353</v>
      </c>
      <c r="D16" t="inlineStr">
        <is>
          <t>'99557160-9</t>
        </is>
      </c>
      <c r="E16" t="inlineStr">
        <is>
          <t>CINECOLOR FILMS CHILE SPA</t>
        </is>
      </c>
      <c r="F16" t="n">
        <v>33</v>
      </c>
      <c r="G16" s="377" t="n">
        <v>275000</v>
      </c>
      <c r="H16" s="377" t="n">
        <v>0</v>
      </c>
      <c r="I16" s="377" t="n">
        <v>52250</v>
      </c>
      <c r="J16" s="377" t="n">
        <v>0</v>
      </c>
      <c r="K16" s="377" t="n">
        <v>327250</v>
      </c>
    </row>
    <row r="17">
      <c r="A17" t="inlineStr">
        <is>
          <t>DTE Factura Afecta</t>
        </is>
      </c>
      <c r="B17" t="n">
        <v>10</v>
      </c>
      <c r="C17" t="n">
        <v>5356</v>
      </c>
      <c r="D17" t="inlineStr">
        <is>
          <t>'99557160-9</t>
        </is>
      </c>
      <c r="E17" t="inlineStr">
        <is>
          <t>CINECOLOR FILMS CHILE SPA</t>
        </is>
      </c>
      <c r="F17" t="n">
        <v>33</v>
      </c>
      <c r="G17" s="377" t="n">
        <v>3057713</v>
      </c>
      <c r="H17" s="377" t="n">
        <v>0</v>
      </c>
      <c r="I17" s="377" t="n">
        <v>580965</v>
      </c>
      <c r="J17" s="377" t="n">
        <v>0</v>
      </c>
      <c r="K17" s="377" t="n">
        <v>3638678</v>
      </c>
    </row>
    <row r="18">
      <c r="A18" t="inlineStr">
        <is>
          <t>DTE Factura Afecta</t>
        </is>
      </c>
      <c r="B18" t="n">
        <v>10</v>
      </c>
      <c r="C18" t="n">
        <v>5357</v>
      </c>
      <c r="D18" t="inlineStr">
        <is>
          <t>'99557160-9</t>
        </is>
      </c>
      <c r="E18" t="inlineStr">
        <is>
          <t>CINECOLOR FILMS CHILE SPA</t>
        </is>
      </c>
      <c r="F18" t="n">
        <v>33</v>
      </c>
      <c r="G18" s="377" t="n">
        <v>120909</v>
      </c>
      <c r="H18" s="377" t="n">
        <v>0</v>
      </c>
      <c r="I18" s="377" t="n">
        <v>22973</v>
      </c>
      <c r="J18" s="377" t="n">
        <v>0</v>
      </c>
      <c r="K18" s="377" t="n">
        <v>143882</v>
      </c>
    </row>
    <row r="19">
      <c r="A19" t="inlineStr">
        <is>
          <t>DTE Factura Afecta</t>
        </is>
      </c>
      <c r="B19" t="n">
        <v>10</v>
      </c>
      <c r="C19" t="n">
        <v>5358</v>
      </c>
      <c r="D19" t="inlineStr">
        <is>
          <t>'99557160-9</t>
        </is>
      </c>
      <c r="E19" t="inlineStr">
        <is>
          <t>CINECOLOR FILMS CHILE SPA</t>
        </is>
      </c>
      <c r="F19" t="n">
        <v>33</v>
      </c>
      <c r="G19" s="377" t="n">
        <v>3143634</v>
      </c>
      <c r="H19" s="377" t="n">
        <v>0</v>
      </c>
      <c r="I19" s="377" t="n">
        <v>597290</v>
      </c>
      <c r="J19" s="377" t="n">
        <v>0</v>
      </c>
      <c r="K19" s="377" t="n">
        <v>3740924</v>
      </c>
    </row>
    <row r="20">
      <c r="A20" t="inlineStr">
        <is>
          <t>DTE Factura Afecta</t>
        </is>
      </c>
      <c r="B20" t="n">
        <v>10</v>
      </c>
      <c r="C20" t="n">
        <v>5359</v>
      </c>
      <c r="D20" t="inlineStr">
        <is>
          <t>'99557160-9</t>
        </is>
      </c>
      <c r="E20" t="inlineStr">
        <is>
          <t>CINECOLOR FILMS CHILE SPA</t>
        </is>
      </c>
      <c r="F20" t="n">
        <v>33</v>
      </c>
      <c r="G20" s="377" t="n">
        <v>121518</v>
      </c>
      <c r="H20" s="377" t="n">
        <v>0</v>
      </c>
      <c r="I20" s="377" t="n">
        <v>23088</v>
      </c>
      <c r="J20" s="377" t="n">
        <v>0</v>
      </c>
      <c r="K20" s="377" t="n">
        <v>144606</v>
      </c>
    </row>
    <row r="21">
      <c r="A21" t="inlineStr">
        <is>
          <t>DTE Factura Afecta</t>
        </is>
      </c>
      <c r="B21" t="n">
        <v>10</v>
      </c>
      <c r="C21" t="n">
        <v>5360</v>
      </c>
      <c r="D21" t="inlineStr">
        <is>
          <t>'99557160-9</t>
        </is>
      </c>
      <c r="E21" t="inlineStr">
        <is>
          <t>CINECOLOR FILMS CHILE SPA</t>
        </is>
      </c>
      <c r="F21" t="n">
        <v>33</v>
      </c>
      <c r="G21" s="377" t="n">
        <v>3057713</v>
      </c>
      <c r="H21" s="377" t="n">
        <v>0</v>
      </c>
      <c r="I21" s="377" t="n">
        <v>580965</v>
      </c>
      <c r="J21" s="377" t="n">
        <v>0</v>
      </c>
      <c r="K21" s="377" t="n">
        <v>3638678</v>
      </c>
    </row>
    <row r="22">
      <c r="A22" t="inlineStr">
        <is>
          <t>DTE Factura Afecta</t>
        </is>
      </c>
      <c r="B22" t="n">
        <v>10</v>
      </c>
      <c r="C22" t="n">
        <v>5361</v>
      </c>
      <c r="D22" t="inlineStr">
        <is>
          <t>'99557160-9</t>
        </is>
      </c>
      <c r="E22" t="inlineStr">
        <is>
          <t>CINECOLOR FILMS CHILE SPA</t>
        </is>
      </c>
      <c r="F22" t="n">
        <v>33</v>
      </c>
      <c r="G22" s="377" t="n">
        <v>2901816</v>
      </c>
      <c r="H22" s="377" t="n">
        <v>0</v>
      </c>
      <c r="I22" s="377" t="n">
        <v>551345</v>
      </c>
      <c r="J22" s="377" t="n">
        <v>0</v>
      </c>
      <c r="K22" s="377" t="n">
        <v>3453161</v>
      </c>
    </row>
    <row r="23">
      <c r="A23" t="inlineStr">
        <is>
          <t>DTE Factura Afecta</t>
        </is>
      </c>
      <c r="B23" t="n">
        <v>10</v>
      </c>
      <c r="C23" t="n">
        <v>5362</v>
      </c>
      <c r="D23" t="inlineStr">
        <is>
          <t>'99557160-9</t>
        </is>
      </c>
      <c r="E23" t="inlineStr">
        <is>
          <t>CINECOLOR FILMS CHILE SPA</t>
        </is>
      </c>
      <c r="F23" t="n">
        <v>33</v>
      </c>
      <c r="G23" s="377" t="n">
        <v>122309</v>
      </c>
      <c r="H23" s="377" t="n">
        <v>0</v>
      </c>
      <c r="I23" s="377" t="n">
        <v>23239</v>
      </c>
      <c r="J23" s="377" t="n">
        <v>0</v>
      </c>
      <c r="K23" s="377" t="n">
        <v>145548</v>
      </c>
    </row>
    <row r="24">
      <c r="A24" t="inlineStr">
        <is>
          <t>DTE Factura Afecta</t>
        </is>
      </c>
      <c r="B24" t="n">
        <v>28</v>
      </c>
      <c r="C24" t="n">
        <v>5397</v>
      </c>
      <c r="D24" t="inlineStr">
        <is>
          <t>'99557160-9</t>
        </is>
      </c>
      <c r="E24" t="inlineStr">
        <is>
          <t>CINECOLOR FILMS CHILE SPA</t>
        </is>
      </c>
      <c r="F24" t="n">
        <v>33</v>
      </c>
      <c r="G24" s="377" t="n">
        <v>348471</v>
      </c>
      <c r="H24" s="377" t="n">
        <v>0</v>
      </c>
      <c r="I24" s="377" t="n">
        <v>66209</v>
      </c>
      <c r="J24" s="377" t="n">
        <v>0</v>
      </c>
      <c r="K24" s="377" t="n">
        <v>414680</v>
      </c>
    </row>
    <row r="26">
      <c r="A26" t="inlineStr">
        <is>
          <t>DTE Factura Afecta</t>
        </is>
      </c>
      <c r="B26" t="n">
        <v>17</v>
      </c>
      <c r="C26" t="n">
        <v>5416</v>
      </c>
      <c r="D26" t="inlineStr">
        <is>
          <t>'99557160-9</t>
        </is>
      </c>
      <c r="E26" t="inlineStr">
        <is>
          <t>CINECOLOR FILMS CHILE SPA</t>
        </is>
      </c>
      <c r="F26" t="n">
        <v>33</v>
      </c>
      <c r="G26" s="377" t="n">
        <v>2365440</v>
      </c>
      <c r="H26" s="377" t="n">
        <v>0</v>
      </c>
      <c r="I26" s="377" t="n">
        <v>449434</v>
      </c>
      <c r="J26" s="377" t="n">
        <v>0</v>
      </c>
      <c r="K26" s="377" t="n">
        <v>2814874</v>
      </c>
    </row>
    <row r="27">
      <c r="A27" t="inlineStr">
        <is>
          <t>DTE Factura Afecta</t>
        </is>
      </c>
      <c r="B27" t="n">
        <v>17</v>
      </c>
      <c r="C27" t="n">
        <v>5417</v>
      </c>
      <c r="D27" t="inlineStr">
        <is>
          <t>'99557160-9</t>
        </is>
      </c>
      <c r="E27" t="inlineStr">
        <is>
          <t>CINECOLOR FILMS CHILE SPA</t>
        </is>
      </c>
      <c r="F27" t="n">
        <v>33</v>
      </c>
      <c r="G27" s="377" t="n">
        <v>2376363</v>
      </c>
      <c r="H27" s="377" t="n">
        <v>0</v>
      </c>
      <c r="I27" s="377" t="n">
        <v>451509</v>
      </c>
      <c r="J27" s="377" t="n">
        <v>0</v>
      </c>
      <c r="K27" s="377" t="n">
        <v>2827872</v>
      </c>
    </row>
    <row r="28">
      <c r="A28" t="inlineStr">
        <is>
          <t>DTE Factura Afecta</t>
        </is>
      </c>
      <c r="B28" t="n">
        <v>24</v>
      </c>
      <c r="C28" t="n">
        <v>5433</v>
      </c>
      <c r="D28" t="inlineStr">
        <is>
          <t>'99557160-9</t>
        </is>
      </c>
      <c r="E28" t="inlineStr">
        <is>
          <t>CINECOLOR FILMS CHILE SPA</t>
        </is>
      </c>
      <c r="F28" t="n">
        <v>33</v>
      </c>
      <c r="G28" s="377" t="n">
        <v>121262</v>
      </c>
      <c r="H28" s="377" t="n">
        <v>0</v>
      </c>
      <c r="I28" s="377" t="n">
        <v>23040</v>
      </c>
      <c r="J28" s="377" t="n">
        <v>0</v>
      </c>
      <c r="K28" s="377" t="n">
        <v>144302</v>
      </c>
    </row>
    <row r="29">
      <c r="A29" t="inlineStr">
        <is>
          <t>DTE Factura Afecta</t>
        </is>
      </c>
      <c r="B29" t="n">
        <v>24</v>
      </c>
      <c r="C29" t="n">
        <v>5434</v>
      </c>
      <c r="D29" t="inlineStr">
        <is>
          <t>'99557160-9</t>
        </is>
      </c>
      <c r="E29" t="inlineStr">
        <is>
          <t>CINECOLOR FILMS CHILE SPA</t>
        </is>
      </c>
      <c r="F29" t="n">
        <v>33</v>
      </c>
      <c r="G29" s="377" t="n">
        <v>849030</v>
      </c>
      <c r="H29" s="377" t="n">
        <v>0</v>
      </c>
      <c r="I29" s="377" t="n">
        <v>161316</v>
      </c>
      <c r="J29" s="377" t="n">
        <v>0</v>
      </c>
      <c r="K29" s="377" t="n">
        <v>1010346</v>
      </c>
    </row>
    <row r="30">
      <c r="A30" t="inlineStr">
        <is>
          <t>DTE Factura Afecta</t>
        </is>
      </c>
      <c r="B30" t="n">
        <v>24</v>
      </c>
      <c r="C30" t="n">
        <v>5435</v>
      </c>
      <c r="D30" t="inlineStr">
        <is>
          <t>'99557160-9</t>
        </is>
      </c>
      <c r="E30" t="inlineStr">
        <is>
          <t>CINECOLOR FILMS CHILE SPA</t>
        </is>
      </c>
      <c r="F30" t="n">
        <v>33</v>
      </c>
      <c r="G30" s="377" t="n">
        <v>1212900</v>
      </c>
      <c r="H30" s="377" t="n">
        <v>0</v>
      </c>
      <c r="I30" s="377" t="n">
        <v>230451</v>
      </c>
      <c r="J30" s="377" t="n">
        <v>0</v>
      </c>
      <c r="K30" s="377" t="n">
        <v>1443351</v>
      </c>
    </row>
    <row r="31">
      <c r="A31" t="inlineStr">
        <is>
          <t>DTE Factura Afecta</t>
        </is>
      </c>
      <c r="B31" t="n">
        <v>24</v>
      </c>
      <c r="C31" t="n">
        <v>5436</v>
      </c>
      <c r="D31" t="inlineStr">
        <is>
          <t>'99557160-9</t>
        </is>
      </c>
      <c r="E31" t="inlineStr">
        <is>
          <t>CINECOLOR FILMS CHILE SPA</t>
        </is>
      </c>
      <c r="F31" t="n">
        <v>33</v>
      </c>
      <c r="G31" s="377" t="n">
        <v>123837</v>
      </c>
      <c r="H31" s="377" t="n">
        <v>0</v>
      </c>
      <c r="I31" s="377" t="n">
        <v>23529</v>
      </c>
      <c r="J31" s="377" t="n">
        <v>0</v>
      </c>
      <c r="K31" s="377" t="n">
        <v>147366</v>
      </c>
    </row>
    <row r="32">
      <c r="A32" t="inlineStr">
        <is>
          <t>DTE Factura Afecta</t>
        </is>
      </c>
      <c r="B32" t="n">
        <v>24</v>
      </c>
      <c r="C32" t="n">
        <v>5437</v>
      </c>
      <c r="D32" t="inlineStr">
        <is>
          <t>'99557160-9</t>
        </is>
      </c>
      <c r="E32" t="inlineStr">
        <is>
          <t>CINECOLOR FILMS CHILE SPA</t>
        </is>
      </c>
      <c r="F32" t="n">
        <v>33</v>
      </c>
      <c r="G32" s="377" t="n">
        <v>122255</v>
      </c>
      <c r="H32" s="377" t="n">
        <v>0</v>
      </c>
      <c r="I32" s="377" t="n">
        <v>23228</v>
      </c>
      <c r="J32" s="377" t="n">
        <v>0</v>
      </c>
      <c r="K32" s="377" t="n">
        <v>145483</v>
      </c>
    </row>
    <row r="33">
      <c r="A33" t="inlineStr">
        <is>
          <t>DTE Factura Afecta</t>
        </is>
      </c>
      <c r="B33" t="n">
        <v>24</v>
      </c>
      <c r="C33" t="n">
        <v>5438</v>
      </c>
      <c r="D33" t="inlineStr">
        <is>
          <t>'99557160-9</t>
        </is>
      </c>
      <c r="E33" t="inlineStr">
        <is>
          <t>CINECOLOR FILMS CHILE SPA</t>
        </is>
      </c>
      <c r="F33" t="n">
        <v>33</v>
      </c>
      <c r="G33" s="377" t="n">
        <v>308801</v>
      </c>
      <c r="H33" s="377" t="n">
        <v>0</v>
      </c>
      <c r="I33" s="377" t="n">
        <v>58672</v>
      </c>
      <c r="J33" s="377" t="n">
        <v>0</v>
      </c>
      <c r="K33" s="377" t="n">
        <v>367473</v>
      </c>
    </row>
    <row r="34">
      <c r="A34" t="inlineStr">
        <is>
          <t>DTE Factura Afecta</t>
        </is>
      </c>
      <c r="B34" t="n">
        <v>24</v>
      </c>
      <c r="C34" t="n">
        <v>5439</v>
      </c>
      <c r="D34" t="inlineStr">
        <is>
          <t>'99557160-9</t>
        </is>
      </c>
      <c r="E34" t="inlineStr">
        <is>
          <t>CINECOLOR FILMS CHILE SPA</t>
        </is>
      </c>
      <c r="F34" t="n">
        <v>33</v>
      </c>
      <c r="G34" s="377" t="n">
        <v>308801</v>
      </c>
      <c r="H34" s="377" t="n">
        <v>0</v>
      </c>
      <c r="I34" s="377" t="n">
        <v>58672</v>
      </c>
      <c r="J34" s="377" t="n">
        <v>0</v>
      </c>
      <c r="K34" s="377" t="n">
        <v>367473</v>
      </c>
    </row>
    <row r="35">
      <c r="A35" t="inlineStr">
        <is>
          <t>DTE Factura Afecta</t>
        </is>
      </c>
      <c r="B35" t="n">
        <v>24</v>
      </c>
      <c r="C35" t="n">
        <v>5440</v>
      </c>
      <c r="D35" t="inlineStr">
        <is>
          <t>'99557160-9</t>
        </is>
      </c>
      <c r="E35" t="inlineStr">
        <is>
          <t>CINECOLOR FILMS CHILE SPA</t>
        </is>
      </c>
      <c r="F35" t="n">
        <v>33</v>
      </c>
      <c r="G35" s="377" t="n">
        <v>299151</v>
      </c>
      <c r="H35" s="377" t="n">
        <v>0</v>
      </c>
      <c r="I35" s="377" t="n">
        <v>56839</v>
      </c>
      <c r="J35" s="377" t="n">
        <v>0</v>
      </c>
      <c r="K35" s="377" t="n">
        <v>355990</v>
      </c>
    </row>
    <row r="36">
      <c r="A36" t="inlineStr">
        <is>
          <t>DTE Factura Afecta</t>
        </is>
      </c>
      <c r="B36" t="n">
        <v>24</v>
      </c>
      <c r="C36" t="n">
        <v>5441</v>
      </c>
      <c r="D36" t="inlineStr">
        <is>
          <t>'99557160-9</t>
        </is>
      </c>
      <c r="E36" t="inlineStr">
        <is>
          <t>CINECOLOR FILMS CHILE SPA</t>
        </is>
      </c>
      <c r="F36" t="n">
        <v>33</v>
      </c>
      <c r="G36" s="377" t="n">
        <v>118058</v>
      </c>
      <c r="H36" s="377" t="n">
        <v>0</v>
      </c>
      <c r="I36" s="377" t="n">
        <v>22431</v>
      </c>
      <c r="J36" s="377" t="n">
        <v>0</v>
      </c>
      <c r="K36" s="377" t="n">
        <v>140489</v>
      </c>
    </row>
    <row r="37">
      <c r="A37" t="inlineStr">
        <is>
          <t>DTE Factura Afecta</t>
        </is>
      </c>
      <c r="B37" t="n">
        <v>31</v>
      </c>
      <c r="C37" t="n">
        <v>5444</v>
      </c>
      <c r="D37" t="inlineStr">
        <is>
          <t>'99557160-9</t>
        </is>
      </c>
      <c r="E37" t="inlineStr">
        <is>
          <t>CINECOLOR FILMS CHILE SPA</t>
        </is>
      </c>
      <c r="F37" t="n">
        <v>33</v>
      </c>
      <c r="G37" s="377" t="n">
        <v>175000</v>
      </c>
      <c r="H37" s="377" t="n">
        <v>0</v>
      </c>
      <c r="I37" s="377" t="n">
        <v>33250</v>
      </c>
      <c r="J37" s="377" t="n">
        <v>0</v>
      </c>
      <c r="K37" s="377" t="n">
        <v>208250</v>
      </c>
    </row>
    <row r="39" customFormat="1" s="35">
      <c r="A39" t="inlineStr">
        <is>
          <t>DTE Factura Afecta</t>
        </is>
      </c>
      <c r="B39" t="n">
        <v>19</v>
      </c>
      <c r="C39" t="n">
        <v>5456</v>
      </c>
      <c r="D39" t="inlineStr">
        <is>
          <t>'99557160-9</t>
        </is>
      </c>
      <c r="E39" t="inlineStr">
        <is>
          <t>CINECOLOR FILMS CHILE SPA</t>
        </is>
      </c>
      <c r="F39" t="n">
        <v>33</v>
      </c>
      <c r="G39" s="377" t="n">
        <v>2396640</v>
      </c>
      <c r="H39" s="377" t="n">
        <v>0</v>
      </c>
      <c r="I39" s="377" t="n">
        <v>455362</v>
      </c>
      <c r="J39" s="377" t="n">
        <v>0</v>
      </c>
      <c r="K39" s="377" t="n">
        <v>2852002</v>
      </c>
    </row>
    <row r="41" customFormat="1" s="35">
      <c r="A41" t="inlineStr">
        <is>
          <t>DTE Factura Afecta</t>
        </is>
      </c>
      <c r="B41" t="n">
        <v>4</v>
      </c>
      <c r="C41" t="n">
        <v>5481</v>
      </c>
      <c r="D41" t="inlineStr">
        <is>
          <t>'99557160-9</t>
        </is>
      </c>
      <c r="E41" t="inlineStr">
        <is>
          <t>CINECOLOR FILMS CHILE SPA</t>
        </is>
      </c>
      <c r="G41" s="377" t="n">
        <v>2419301</v>
      </c>
      <c r="H41" s="377" t="n">
        <v>0</v>
      </c>
      <c r="I41" s="377" t="n">
        <v>459667</v>
      </c>
      <c r="J41" s="377" t="n">
        <v>0</v>
      </c>
      <c r="K41" s="377" t="n">
        <v>2878968</v>
      </c>
    </row>
    <row r="42" customFormat="1" s="35">
      <c r="A42" t="inlineStr">
        <is>
          <t>DTE Factura Afecta</t>
        </is>
      </c>
      <c r="B42" t="n">
        <v>10</v>
      </c>
      <c r="C42" t="n">
        <v>5483</v>
      </c>
      <c r="D42" t="inlineStr">
        <is>
          <t>'99557160-9</t>
        </is>
      </c>
      <c r="E42" t="inlineStr">
        <is>
          <t>CINECOLOR FILMS CHILE SPA</t>
        </is>
      </c>
      <c r="G42" s="377" t="n">
        <v>122678</v>
      </c>
      <c r="H42" s="377" t="n">
        <v>0</v>
      </c>
      <c r="I42" s="377" t="n">
        <v>23309</v>
      </c>
      <c r="J42" s="377" t="n">
        <v>0</v>
      </c>
      <c r="K42" s="377" t="n">
        <v>145987</v>
      </c>
    </row>
    <row r="43" customFormat="1" s="35">
      <c r="A43" t="inlineStr">
        <is>
          <t>DTE Factura Afecta</t>
        </is>
      </c>
      <c r="B43" t="n">
        <v>10</v>
      </c>
      <c r="C43" t="n">
        <v>5484</v>
      </c>
      <c r="D43" t="inlineStr">
        <is>
          <t>'99557160-9</t>
        </is>
      </c>
      <c r="E43" t="inlineStr">
        <is>
          <t>CINECOLOR FILMS CHILE SPA</t>
        </is>
      </c>
      <c r="G43" s="377" t="n">
        <v>1005956</v>
      </c>
      <c r="H43" s="377" t="n">
        <v>0</v>
      </c>
      <c r="I43" s="377" t="n">
        <v>191132</v>
      </c>
      <c r="J43" s="377" t="n">
        <v>0</v>
      </c>
      <c r="K43" s="377" t="n">
        <v>1197088</v>
      </c>
    </row>
    <row r="44" customFormat="1" s="35">
      <c r="A44" t="inlineStr">
        <is>
          <t>DTE Factura Afecta</t>
        </is>
      </c>
      <c r="B44" t="n">
        <v>10</v>
      </c>
      <c r="C44" t="n">
        <v>5485</v>
      </c>
      <c r="D44" t="inlineStr">
        <is>
          <t>'99557160-9</t>
        </is>
      </c>
      <c r="E44" t="inlineStr">
        <is>
          <t>CINECOLOR FILMS CHILE SPA</t>
        </is>
      </c>
      <c r="G44" s="377" t="n">
        <v>122678</v>
      </c>
      <c r="H44" s="377" t="n">
        <v>0</v>
      </c>
      <c r="I44" s="377" t="n">
        <v>23309</v>
      </c>
      <c r="J44" s="377" t="n">
        <v>0</v>
      </c>
      <c r="K44" s="377" t="n">
        <v>145987</v>
      </c>
    </row>
    <row r="45" customFormat="1" s="35">
      <c r="A45" t="inlineStr">
        <is>
          <t>DTE Factura Afecta</t>
        </is>
      </c>
      <c r="B45" t="n">
        <v>10</v>
      </c>
      <c r="C45" t="n">
        <v>5486</v>
      </c>
      <c r="D45" t="inlineStr">
        <is>
          <t>'99557160-9</t>
        </is>
      </c>
      <c r="E45" t="inlineStr">
        <is>
          <t>CINECOLOR FILMS CHILE SPA</t>
        </is>
      </c>
      <c r="G45" s="377" t="n">
        <v>122678</v>
      </c>
      <c r="H45" s="377" t="n">
        <v>0</v>
      </c>
      <c r="I45" s="377" t="n">
        <v>23309</v>
      </c>
      <c r="J45" s="377" t="n">
        <v>0</v>
      </c>
      <c r="K45" s="377" t="n">
        <v>145987</v>
      </c>
    </row>
    <row r="46" customFormat="1" s="35">
      <c r="A46" t="inlineStr">
        <is>
          <t>DTE Factura Afecta</t>
        </is>
      </c>
      <c r="B46" t="n">
        <v>10</v>
      </c>
      <c r="C46" t="n">
        <v>5487</v>
      </c>
      <c r="D46" t="inlineStr">
        <is>
          <t>'99557160-9</t>
        </is>
      </c>
      <c r="E46" t="inlineStr">
        <is>
          <t>CINECOLOR FILMS CHILE SPA</t>
        </is>
      </c>
      <c r="G46" s="377" t="n">
        <v>5029778</v>
      </c>
      <c r="H46" s="377" t="n">
        <v>0</v>
      </c>
      <c r="I46" s="377" t="n">
        <v>955658</v>
      </c>
      <c r="J46" s="377" t="n">
        <v>0</v>
      </c>
      <c r="K46" s="377" t="n">
        <v>5985436</v>
      </c>
    </row>
    <row r="47" customFormat="1" s="35">
      <c r="A47" t="inlineStr">
        <is>
          <t>DTE Factura Afecta</t>
        </is>
      </c>
      <c r="B47" t="n">
        <v>10</v>
      </c>
      <c r="C47" t="n">
        <v>5488</v>
      </c>
      <c r="D47" t="inlineStr">
        <is>
          <t>'99557160-9</t>
        </is>
      </c>
      <c r="E47" t="inlineStr">
        <is>
          <t>CINECOLOR FILMS CHILE SPA</t>
        </is>
      </c>
      <c r="G47" s="377" t="n">
        <v>245355</v>
      </c>
      <c r="H47" s="377" t="n">
        <v>0</v>
      </c>
      <c r="I47" s="377" t="n">
        <v>46617</v>
      </c>
      <c r="J47" s="377" t="n">
        <v>0</v>
      </c>
      <c r="K47" s="377" t="n">
        <v>291972</v>
      </c>
    </row>
    <row r="48" customFormat="1" s="35">
      <c r="A48" t="inlineStr">
        <is>
          <t>DTE Factura Afecta</t>
        </is>
      </c>
      <c r="B48" t="n">
        <v>10</v>
      </c>
      <c r="C48" t="n">
        <v>5489</v>
      </c>
      <c r="D48" t="inlineStr">
        <is>
          <t>'99557160-9</t>
        </is>
      </c>
      <c r="E48" t="inlineStr">
        <is>
          <t>CINECOLOR FILMS CHILE SPA</t>
        </is>
      </c>
      <c r="G48" s="377" t="n">
        <v>981420</v>
      </c>
      <c r="H48" s="377" t="n">
        <v>0</v>
      </c>
      <c r="I48" s="377" t="n">
        <v>186470</v>
      </c>
      <c r="J48" s="377" t="n">
        <v>0</v>
      </c>
      <c r="K48" s="377" t="n">
        <v>1167890</v>
      </c>
    </row>
    <row r="49" customFormat="1" s="35">
      <c r="A49" t="inlineStr">
        <is>
          <t>DTE Factura Afecta</t>
        </is>
      </c>
      <c r="B49" t="n">
        <v>10</v>
      </c>
      <c r="C49" t="n">
        <v>5490</v>
      </c>
      <c r="D49" t="inlineStr">
        <is>
          <t>'99557160-9</t>
        </is>
      </c>
      <c r="E49" t="inlineStr">
        <is>
          <t>CINECOLOR FILMS CHILE SPA</t>
        </is>
      </c>
      <c r="G49" s="377" t="n">
        <v>122678</v>
      </c>
      <c r="H49" s="377" t="n">
        <v>0</v>
      </c>
      <c r="I49" s="377" t="n">
        <v>23309</v>
      </c>
      <c r="J49" s="377" t="n">
        <v>0</v>
      </c>
      <c r="K49" s="377" t="n">
        <v>145987</v>
      </c>
    </row>
    <row r="50" customFormat="1" s="35">
      <c r="A50" t="inlineStr">
        <is>
          <t>DTE Factura Afecta</t>
        </is>
      </c>
      <c r="B50" t="n">
        <v>10</v>
      </c>
      <c r="C50" t="n">
        <v>5491</v>
      </c>
      <c r="D50" t="inlineStr">
        <is>
          <t>'99557160-9</t>
        </is>
      </c>
      <c r="E50" t="inlineStr">
        <is>
          <t>CINECOLOR FILMS CHILE SPA</t>
        </is>
      </c>
      <c r="G50" s="377" t="n">
        <v>3434970</v>
      </c>
      <c r="H50" s="377" t="n">
        <v>0</v>
      </c>
      <c r="I50" s="377" t="n">
        <v>652644</v>
      </c>
      <c r="J50" s="377" t="n">
        <v>0</v>
      </c>
      <c r="K50" s="377" t="n">
        <v>4087614</v>
      </c>
    </row>
    <row r="51" customFormat="1" s="35">
      <c r="A51" t="inlineStr">
        <is>
          <t>DTE Factura Afecta</t>
        </is>
      </c>
      <c r="B51" t="n">
        <v>10</v>
      </c>
      <c r="C51" t="n">
        <v>5492</v>
      </c>
      <c r="D51" t="inlineStr">
        <is>
          <t>'99557160-9</t>
        </is>
      </c>
      <c r="E51" t="inlineStr">
        <is>
          <t>CINECOLOR FILMS CHILE SPA</t>
        </is>
      </c>
      <c r="G51" s="377" t="n">
        <v>1005956</v>
      </c>
      <c r="H51" s="377" t="n">
        <v>0</v>
      </c>
      <c r="I51" s="377" t="n">
        <v>191132</v>
      </c>
      <c r="J51" s="377" t="n">
        <v>0</v>
      </c>
      <c r="K51" s="377" t="n">
        <v>1197088</v>
      </c>
    </row>
    <row r="52" customFormat="1" s="35">
      <c r="A52" t="inlineStr">
        <is>
          <t>DTE Factura Afecta</t>
        </is>
      </c>
      <c r="B52" t="n">
        <v>10</v>
      </c>
      <c r="C52" t="n">
        <v>5494</v>
      </c>
      <c r="D52" t="inlineStr">
        <is>
          <t>'99557160-9</t>
        </is>
      </c>
      <c r="E52" t="inlineStr">
        <is>
          <t>CINECOLOR FILMS CHILE SPA</t>
        </is>
      </c>
      <c r="G52" s="377" t="n">
        <v>1005956</v>
      </c>
      <c r="H52" s="377" t="n">
        <v>0</v>
      </c>
      <c r="I52" s="377" t="n">
        <v>191132</v>
      </c>
      <c r="J52" s="377" t="n">
        <v>0</v>
      </c>
      <c r="K52" s="377" t="n">
        <v>1197088</v>
      </c>
    </row>
    <row r="53" customFormat="1" s="35">
      <c r="A53" t="inlineStr">
        <is>
          <t>DTE Factura Afecta</t>
        </is>
      </c>
      <c r="B53" t="n">
        <v>10</v>
      </c>
      <c r="C53" t="n">
        <v>5495</v>
      </c>
      <c r="D53" t="inlineStr">
        <is>
          <t>'99557160-9</t>
        </is>
      </c>
      <c r="E53" t="inlineStr">
        <is>
          <t>CINECOLOR FILMS CHILE SPA</t>
        </is>
      </c>
      <c r="G53" s="377" t="n">
        <v>834207</v>
      </c>
      <c r="H53" s="377" t="n">
        <v>0</v>
      </c>
      <c r="I53" s="377" t="n">
        <v>158499</v>
      </c>
      <c r="J53" s="377" t="n">
        <v>0</v>
      </c>
      <c r="K53" s="377" t="n">
        <v>992706</v>
      </c>
    </row>
    <row r="54" customFormat="1" s="35">
      <c r="A54" t="inlineStr">
        <is>
          <t>DTE Factura Afecta</t>
        </is>
      </c>
      <c r="B54" t="n">
        <v>10</v>
      </c>
      <c r="C54" t="n">
        <v>5496</v>
      </c>
      <c r="D54" t="inlineStr">
        <is>
          <t>'99557160-9</t>
        </is>
      </c>
      <c r="E54" t="inlineStr">
        <is>
          <t>CINECOLOR FILMS CHILE SPA</t>
        </is>
      </c>
      <c r="G54" s="377" t="n">
        <v>834207</v>
      </c>
      <c r="H54" s="377" t="n">
        <v>0</v>
      </c>
      <c r="I54" s="377" t="n">
        <v>158499</v>
      </c>
      <c r="J54" s="377" t="n">
        <v>0</v>
      </c>
      <c r="K54" s="377" t="n">
        <v>992706</v>
      </c>
    </row>
    <row r="55" customFormat="1" s="35">
      <c r="A55" t="inlineStr">
        <is>
          <t>DTE Factura Afecta</t>
        </is>
      </c>
      <c r="B55" t="n">
        <v>10</v>
      </c>
      <c r="C55" t="n">
        <v>5497</v>
      </c>
      <c r="D55" t="inlineStr">
        <is>
          <t>'99557160-9</t>
        </is>
      </c>
      <c r="E55" t="inlineStr">
        <is>
          <t>CINECOLOR FILMS CHILE SPA</t>
        </is>
      </c>
      <c r="G55" s="377" t="n">
        <v>834207</v>
      </c>
      <c r="H55" s="377" t="n">
        <v>0</v>
      </c>
      <c r="I55" s="377" t="n">
        <v>158499</v>
      </c>
      <c r="J55" s="377" t="n">
        <v>0</v>
      </c>
      <c r="K55" s="377" t="n">
        <v>992706</v>
      </c>
    </row>
    <row r="56" customFormat="1" s="35">
      <c r="A56" t="inlineStr">
        <is>
          <t>DTE Factura Afecta</t>
        </is>
      </c>
      <c r="B56" t="n">
        <v>10</v>
      </c>
      <c r="C56" t="n">
        <v>5498</v>
      </c>
      <c r="D56" t="inlineStr">
        <is>
          <t>'99557160-9</t>
        </is>
      </c>
      <c r="E56" t="inlineStr">
        <is>
          <t>CINECOLOR FILMS CHILE SPA</t>
        </is>
      </c>
      <c r="G56" s="377" t="n">
        <v>245355</v>
      </c>
      <c r="H56" s="377" t="n">
        <v>0</v>
      </c>
      <c r="I56" s="377" t="n">
        <v>46617</v>
      </c>
      <c r="J56" s="377" t="n">
        <v>0</v>
      </c>
      <c r="K56" s="377" t="n">
        <v>291972</v>
      </c>
      <c r="L56" s="379" t="n"/>
    </row>
    <row r="57" customFormat="1" s="35">
      <c r="A57" t="inlineStr">
        <is>
          <t>DTE Factura Afecta</t>
        </is>
      </c>
      <c r="B57" t="n">
        <v>10</v>
      </c>
      <c r="C57" t="n">
        <v>5499</v>
      </c>
      <c r="D57" t="inlineStr">
        <is>
          <t>'99557160-9</t>
        </is>
      </c>
      <c r="E57" t="inlineStr">
        <is>
          <t>CINECOLOR FILMS CHILE SPA</t>
        </is>
      </c>
      <c r="G57" s="377" t="n">
        <v>785136</v>
      </c>
      <c r="H57" s="377" t="n">
        <v>0</v>
      </c>
      <c r="I57" s="377" t="n">
        <v>149176</v>
      </c>
      <c r="J57" s="377" t="n">
        <v>0</v>
      </c>
      <c r="K57" s="377" t="n">
        <v>934312</v>
      </c>
      <c r="L57" s="379" t="n"/>
    </row>
    <row r="58" customFormat="1" s="35">
      <c r="A58" t="inlineStr">
        <is>
          <t>DTE Factura Afecta</t>
        </is>
      </c>
      <c r="B58" t="n">
        <v>18</v>
      </c>
      <c r="C58" t="n">
        <v>5520</v>
      </c>
      <c r="D58" t="inlineStr">
        <is>
          <t>'99557160-9</t>
        </is>
      </c>
      <c r="E58" t="inlineStr">
        <is>
          <t>CINECOLOR FILMS CHILE SPA</t>
        </is>
      </c>
      <c r="G58" s="377" t="n">
        <v>40000</v>
      </c>
      <c r="H58" s="377" t="n">
        <v>0</v>
      </c>
      <c r="I58" s="377" t="n">
        <v>7600</v>
      </c>
      <c r="J58" s="377" t="n">
        <v>0</v>
      </c>
      <c r="K58" s="377" t="n">
        <v>47600</v>
      </c>
    </row>
    <row r="59" customFormat="1" s="35">
      <c r="A59" t="inlineStr">
        <is>
          <t>DTE Factura Afecta</t>
        </is>
      </c>
      <c r="B59" t="n">
        <v>18</v>
      </c>
      <c r="C59" t="n">
        <v>5521</v>
      </c>
      <c r="D59" t="inlineStr">
        <is>
          <t>'99557160-9</t>
        </is>
      </c>
      <c r="E59" t="inlineStr">
        <is>
          <t>CINECOLOR FILMS CHILE SPA</t>
        </is>
      </c>
      <c r="G59" s="377" t="n">
        <v>50000</v>
      </c>
      <c r="H59" s="377" t="n">
        <v>0</v>
      </c>
      <c r="I59" s="377" t="n">
        <v>9500</v>
      </c>
      <c r="J59" s="377" t="n">
        <v>0</v>
      </c>
      <c r="K59" s="377" t="n">
        <v>59500</v>
      </c>
    </row>
    <row r="60" customFormat="1" s="35">
      <c r="A60" t="inlineStr">
        <is>
          <t>DTE Factura Afecta</t>
        </is>
      </c>
      <c r="B60" t="n">
        <v>30</v>
      </c>
      <c r="C60" t="n">
        <v>5527</v>
      </c>
      <c r="D60" t="inlineStr">
        <is>
          <t>'99557160-9</t>
        </is>
      </c>
      <c r="E60" t="inlineStr">
        <is>
          <t>CINECOLOR FILMS CHILE SPA</t>
        </is>
      </c>
      <c r="G60" s="377" t="n">
        <v>127116</v>
      </c>
      <c r="H60" s="377" t="n">
        <v>0</v>
      </c>
      <c r="I60" s="377" t="n">
        <v>24152</v>
      </c>
      <c r="J60" s="377" t="n">
        <v>0</v>
      </c>
      <c r="K60" s="377" t="n">
        <v>151268</v>
      </c>
    </row>
    <row r="61" customFormat="1" s="35">
      <c r="A61" t="inlineStr">
        <is>
          <t>DTE Factura Afecta</t>
        </is>
      </c>
      <c r="B61" t="n">
        <v>30</v>
      </c>
      <c r="C61" t="n">
        <v>5528</v>
      </c>
      <c r="D61" t="inlineStr">
        <is>
          <t>'99557160-9</t>
        </is>
      </c>
      <c r="E61" t="inlineStr">
        <is>
          <t>CINECOLOR FILMS CHILE SPA</t>
        </is>
      </c>
      <c r="G61" s="377" t="n">
        <v>4295957</v>
      </c>
      <c r="H61" s="377" t="n">
        <v>0</v>
      </c>
      <c r="I61" s="377" t="n">
        <v>816232</v>
      </c>
      <c r="J61" s="377" t="n">
        <v>0</v>
      </c>
      <c r="K61" s="377" t="n">
        <v>5112189</v>
      </c>
    </row>
    <row r="62" customFormat="1" s="35">
      <c r="A62" t="inlineStr">
        <is>
          <t>DTE Factura Afecta</t>
        </is>
      </c>
      <c r="B62" t="n">
        <v>31</v>
      </c>
      <c r="C62" t="n">
        <v>5529</v>
      </c>
      <c r="D62" t="inlineStr">
        <is>
          <t>'99557160-9</t>
        </is>
      </c>
      <c r="E62" t="inlineStr">
        <is>
          <t>CINECOLOR FILMS CHILE SPA</t>
        </is>
      </c>
      <c r="G62" s="377" t="n">
        <v>12000000</v>
      </c>
      <c r="H62" s="377" t="n">
        <v>0</v>
      </c>
      <c r="I62" s="377" t="n">
        <v>2280000</v>
      </c>
      <c r="J62" s="377" t="n">
        <v>0</v>
      </c>
      <c r="K62" s="377" t="n">
        <v>14280000</v>
      </c>
    </row>
    <row r="63" customFormat="1" s="35">
      <c r="A63" t="inlineStr">
        <is>
          <t>DTE Factura Afecta</t>
        </is>
      </c>
      <c r="B63" t="n">
        <v>31</v>
      </c>
      <c r="C63" t="n">
        <v>5530</v>
      </c>
      <c r="D63" t="inlineStr">
        <is>
          <t>'99557160-9</t>
        </is>
      </c>
      <c r="E63" t="inlineStr">
        <is>
          <t>CINECOLOR FILMS CHILE SPA</t>
        </is>
      </c>
      <c r="G63" s="377" t="n">
        <v>125000</v>
      </c>
      <c r="H63" s="377" t="n">
        <v>0</v>
      </c>
      <c r="I63" s="377" t="n">
        <v>23750</v>
      </c>
      <c r="J63" s="377" t="n">
        <v>0</v>
      </c>
      <c r="K63" s="377" t="n">
        <v>148750</v>
      </c>
    </row>
    <row r="64" customFormat="1" s="35">
      <c r="A64" t="inlineStr">
        <is>
          <t>DTE Factura Afecta</t>
        </is>
      </c>
      <c r="B64" t="n">
        <v>31</v>
      </c>
      <c r="C64" t="n">
        <v>5531</v>
      </c>
      <c r="D64" t="inlineStr">
        <is>
          <t>'99557160-9</t>
        </is>
      </c>
      <c r="E64" t="inlineStr">
        <is>
          <t>CINECOLOR FILMS CHILE SPA</t>
        </is>
      </c>
      <c r="G64" s="377" t="n">
        <v>7200000</v>
      </c>
      <c r="H64" s="377" t="n">
        <v>0</v>
      </c>
      <c r="I64" s="377" t="n">
        <v>1368000</v>
      </c>
      <c r="J64" s="377" t="n">
        <v>0</v>
      </c>
      <c r="K64" s="377" t="n">
        <v>8568000</v>
      </c>
    </row>
    <row r="65" customFormat="1" s="35">
      <c r="A65" t="inlineStr">
        <is>
          <t>DTE NC Afecta</t>
        </is>
      </c>
      <c r="B65" t="n">
        <v>31</v>
      </c>
      <c r="C65" t="n">
        <v>521</v>
      </c>
      <c r="D65" t="inlineStr">
        <is>
          <t>'99557160-9</t>
        </is>
      </c>
      <c r="E65" t="inlineStr">
        <is>
          <t>CINECOLOR FILMS CHILE SPA</t>
        </is>
      </c>
      <c r="G65" s="377" t="n">
        <v>-12000000</v>
      </c>
      <c r="H65" s="377" t="n">
        <v>0</v>
      </c>
      <c r="I65" s="377" t="n">
        <v>-2280000</v>
      </c>
      <c r="J65" s="377" t="n">
        <v>0</v>
      </c>
      <c r="K65" s="377" t="n">
        <v>-14280000</v>
      </c>
    </row>
    <row r="67" customFormat="1" s="35">
      <c r="A67" t="inlineStr">
        <is>
          <t>DTE Factura Afecta</t>
        </is>
      </c>
      <c r="B67" t="n">
        <v>8</v>
      </c>
      <c r="C67" t="n">
        <v>5534</v>
      </c>
      <c r="D67" t="inlineStr">
        <is>
          <t>'99557160-9</t>
        </is>
      </c>
      <c r="E67" t="inlineStr">
        <is>
          <t>CINECOLOR FILMS CHILE SPA</t>
        </is>
      </c>
      <c r="G67" s="377" t="n">
        <v>2460878</v>
      </c>
      <c r="H67" s="377" t="n">
        <v>0</v>
      </c>
      <c r="I67" s="377" t="n">
        <v>467567</v>
      </c>
      <c r="J67" s="377" t="n">
        <v>0</v>
      </c>
      <c r="K67" s="377" t="n">
        <v>2928445</v>
      </c>
    </row>
    <row r="68" customFormat="1" s="35">
      <c r="A68" t="inlineStr">
        <is>
          <t>DTE Factura Afecta</t>
        </is>
      </c>
      <c r="B68" t="n">
        <v>22</v>
      </c>
      <c r="C68" t="n">
        <v>5557</v>
      </c>
      <c r="D68" t="inlineStr">
        <is>
          <t>'99557160-9</t>
        </is>
      </c>
      <c r="E68" t="inlineStr">
        <is>
          <t>CINECOLOR FILMS CHILE SPA</t>
        </is>
      </c>
      <c r="G68" s="377" t="n">
        <v>1382320</v>
      </c>
      <c r="H68" s="377" t="n">
        <v>0</v>
      </c>
      <c r="I68" s="377" t="n">
        <v>262641</v>
      </c>
      <c r="J68" s="377" t="n">
        <v>0</v>
      </c>
      <c r="K68" s="377" t="n">
        <v>1644961</v>
      </c>
    </row>
    <row r="69" customFormat="1" s="35">
      <c r="A69" t="inlineStr">
        <is>
          <t>DTE Factura Afecta</t>
        </is>
      </c>
      <c r="B69" t="n">
        <v>23</v>
      </c>
      <c r="C69" t="n">
        <v>5558</v>
      </c>
      <c r="D69" t="inlineStr">
        <is>
          <t>'99557160-9</t>
        </is>
      </c>
      <c r="E69" t="inlineStr">
        <is>
          <t>CINECOLOR FILMS CHILE SPA</t>
        </is>
      </c>
      <c r="G69" s="377" t="n">
        <v>7200000</v>
      </c>
      <c r="H69" s="377" t="n">
        <v>0</v>
      </c>
      <c r="I69" s="377" t="n">
        <v>1368000</v>
      </c>
      <c r="J69" s="377" t="n">
        <v>0</v>
      </c>
      <c r="K69" s="377" t="n">
        <v>8568000</v>
      </c>
    </row>
    <row r="70" customFormat="1" s="35">
      <c r="A70" t="inlineStr">
        <is>
          <t>DTE Factura Afecta</t>
        </is>
      </c>
      <c r="B70" t="n">
        <v>30</v>
      </c>
      <c r="C70" t="n">
        <v>5559</v>
      </c>
      <c r="D70" t="inlineStr">
        <is>
          <t>'99557160-9</t>
        </is>
      </c>
      <c r="E70" t="inlineStr">
        <is>
          <t>CINECOLOR FILMS CHILE SPA</t>
        </is>
      </c>
      <c r="G70" s="377" t="n">
        <v>40000</v>
      </c>
      <c r="H70" s="377" t="n">
        <v>0</v>
      </c>
      <c r="I70" s="377" t="n">
        <v>7600</v>
      </c>
      <c r="J70" s="377" t="n">
        <v>0</v>
      </c>
      <c r="K70" s="377" t="n">
        <v>47600</v>
      </c>
    </row>
    <row r="71" customFormat="1" s="35">
      <c r="A71" t="inlineStr">
        <is>
          <t>DTE Factura Afecta</t>
        </is>
      </c>
      <c r="B71" t="n">
        <v>30</v>
      </c>
      <c r="C71" t="n">
        <v>5580</v>
      </c>
      <c r="D71" t="inlineStr">
        <is>
          <t>'99557160-9</t>
        </is>
      </c>
      <c r="E71" t="inlineStr">
        <is>
          <t>CINECOLOR FILMS CHILE SPA</t>
        </is>
      </c>
      <c r="G71" s="377" t="n">
        <v>125037</v>
      </c>
      <c r="H71" s="377" t="n">
        <v>0</v>
      </c>
      <c r="I71" s="377" t="n">
        <v>23757</v>
      </c>
      <c r="J71" s="377" t="n">
        <v>0</v>
      </c>
      <c r="K71" s="377" t="n">
        <v>148794</v>
      </c>
    </row>
    <row r="72" customFormat="1" s="35">
      <c r="A72" t="inlineStr">
        <is>
          <t>DTE Factura Afecta</t>
        </is>
      </c>
      <c r="B72" t="n">
        <v>30</v>
      </c>
      <c r="C72" t="n">
        <v>5581</v>
      </c>
      <c r="D72" t="inlineStr">
        <is>
          <t>'99557160-9</t>
        </is>
      </c>
      <c r="E72" t="inlineStr">
        <is>
          <t>CINECOLOR FILMS CHILE SPA</t>
        </is>
      </c>
      <c r="G72" s="377" t="n">
        <v>5030639</v>
      </c>
      <c r="H72" s="377" t="n">
        <v>0</v>
      </c>
      <c r="I72" s="377" t="n">
        <v>955821</v>
      </c>
      <c r="J72" s="377" t="n">
        <v>0</v>
      </c>
      <c r="K72" s="377" t="n">
        <v>5986460</v>
      </c>
    </row>
    <row r="73" customFormat="1" s="35">
      <c r="A73" t="inlineStr">
        <is>
          <t>DTE Factura Afecta</t>
        </is>
      </c>
      <c r="B73" t="n">
        <v>30</v>
      </c>
      <c r="C73" t="n">
        <v>5582</v>
      </c>
      <c r="D73" t="inlineStr">
        <is>
          <t>'99557160-9</t>
        </is>
      </c>
      <c r="E73" t="inlineStr">
        <is>
          <t>CINECOLOR FILMS CHILE SPA</t>
        </is>
      </c>
      <c r="G73" s="377" t="n">
        <v>124349</v>
      </c>
      <c r="H73" s="377" t="n">
        <v>0</v>
      </c>
      <c r="I73" s="377" t="n">
        <v>23626</v>
      </c>
      <c r="J73" s="377" t="n">
        <v>0</v>
      </c>
      <c r="K73" s="377" t="n">
        <v>147975</v>
      </c>
    </row>
    <row r="74" customFormat="1" s="35">
      <c r="A74" t="inlineStr">
        <is>
          <t>DTE Factura Afecta</t>
        </is>
      </c>
      <c r="B74" t="n">
        <v>30</v>
      </c>
      <c r="C74" t="n">
        <v>5583</v>
      </c>
      <c r="D74" t="inlineStr">
        <is>
          <t>'99557160-9</t>
        </is>
      </c>
      <c r="E74" t="inlineStr">
        <is>
          <t>CINECOLOR FILMS CHILE SPA</t>
        </is>
      </c>
      <c r="G74" s="377" t="n">
        <v>132123</v>
      </c>
      <c r="H74" s="377" t="n">
        <v>0</v>
      </c>
      <c r="I74" s="377" t="n">
        <v>25103</v>
      </c>
      <c r="J74" s="377" t="n">
        <v>0</v>
      </c>
      <c r="K74" s="377" t="n">
        <v>157226</v>
      </c>
    </row>
    <row r="75" customFormat="1" s="35">
      <c r="A75" t="inlineStr">
        <is>
          <t>DTE Factura Afecta</t>
        </is>
      </c>
      <c r="B75" t="n">
        <v>30</v>
      </c>
      <c r="C75" t="n">
        <v>5584</v>
      </c>
      <c r="D75" t="inlineStr">
        <is>
          <t>'99557160-9</t>
        </is>
      </c>
      <c r="E75" t="inlineStr">
        <is>
          <t>CINECOLOR FILMS CHILE SPA</t>
        </is>
      </c>
      <c r="G75" s="377" t="n">
        <v>1000296</v>
      </c>
      <c r="H75" s="377" t="n">
        <v>0</v>
      </c>
      <c r="I75" s="377" t="n">
        <v>190056</v>
      </c>
      <c r="J75" s="377" t="n">
        <v>0</v>
      </c>
      <c r="K75" s="377" t="n">
        <v>1190352</v>
      </c>
    </row>
    <row r="76" customFormat="1" s="35">
      <c r="A76" t="inlineStr">
        <is>
          <t>DTE Factura Afecta</t>
        </is>
      </c>
      <c r="B76" t="n">
        <v>30</v>
      </c>
      <c r="C76" t="n">
        <v>5585</v>
      </c>
      <c r="D76" t="inlineStr">
        <is>
          <t>'99557160-9</t>
        </is>
      </c>
      <c r="E76" t="inlineStr">
        <is>
          <t>CINECOLOR FILMS CHILE SPA</t>
        </is>
      </c>
      <c r="G76" s="377" t="n">
        <v>130019</v>
      </c>
      <c r="H76" s="377" t="n">
        <v>0</v>
      </c>
      <c r="I76" s="377" t="n">
        <v>24704</v>
      </c>
      <c r="J76" s="377" t="n">
        <v>0</v>
      </c>
      <c r="K76" s="377" t="n">
        <v>154723</v>
      </c>
    </row>
    <row r="77" customFormat="1" s="35">
      <c r="A77" t="inlineStr">
        <is>
          <t>DTE Factura Afecta</t>
        </is>
      </c>
      <c r="B77" t="n">
        <v>30</v>
      </c>
      <c r="C77" t="n">
        <v>5586</v>
      </c>
      <c r="D77" t="inlineStr">
        <is>
          <t>'99557160-9</t>
        </is>
      </c>
      <c r="E77" t="inlineStr">
        <is>
          <t>CINECOLOR FILMS CHILE SPA</t>
        </is>
      </c>
      <c r="G77" s="377" t="n">
        <v>131348</v>
      </c>
      <c r="H77" s="377" t="n">
        <v>0</v>
      </c>
      <c r="I77" s="377" t="n">
        <v>24956</v>
      </c>
      <c r="J77" s="377" t="n">
        <v>0</v>
      </c>
      <c r="K77" s="377" t="n">
        <v>156304</v>
      </c>
    </row>
    <row r="78" customFormat="1" s="35">
      <c r="A78" t="inlineStr">
        <is>
          <t>DTE Factura Afecta</t>
        </is>
      </c>
      <c r="B78" t="n">
        <v>30</v>
      </c>
      <c r="C78" t="n">
        <v>5587</v>
      </c>
      <c r="D78" t="inlineStr">
        <is>
          <t>'99557160-9</t>
        </is>
      </c>
      <c r="E78" t="inlineStr">
        <is>
          <t>CINECOLOR FILMS CHILE SPA</t>
        </is>
      </c>
      <c r="G78" s="377" t="n">
        <v>130019</v>
      </c>
      <c r="H78" s="377" t="n">
        <v>0</v>
      </c>
      <c r="I78" s="377" t="n">
        <v>24704</v>
      </c>
      <c r="J78" s="377" t="n">
        <v>0</v>
      </c>
      <c r="K78" s="377" t="n">
        <v>154723</v>
      </c>
    </row>
    <row r="79" customFormat="1" s="35">
      <c r="A79" t="inlineStr">
        <is>
          <t>DTE Factura Afecta</t>
        </is>
      </c>
      <c r="B79" t="n">
        <v>30</v>
      </c>
      <c r="C79" t="n">
        <v>5588</v>
      </c>
      <c r="D79" t="inlineStr">
        <is>
          <t>'99557160-9</t>
        </is>
      </c>
      <c r="E79" t="inlineStr">
        <is>
          <t>CINECOLOR FILMS CHILE SPA</t>
        </is>
      </c>
      <c r="G79" s="377" t="n">
        <v>4436964</v>
      </c>
      <c r="H79" s="377" t="n">
        <v>0</v>
      </c>
      <c r="I79" s="377" t="n">
        <v>843023</v>
      </c>
      <c r="J79" s="377" t="n">
        <v>0</v>
      </c>
      <c r="K79" s="377" t="n">
        <v>5279987</v>
      </c>
    </row>
    <row r="80" customFormat="1" s="35">
      <c r="A80" t="inlineStr">
        <is>
          <t>DTE Factura Afecta</t>
        </is>
      </c>
      <c r="B80" t="n">
        <v>30</v>
      </c>
      <c r="C80" t="n">
        <v>5589</v>
      </c>
      <c r="D80" t="inlineStr">
        <is>
          <t>'99557160-9</t>
        </is>
      </c>
      <c r="E80" t="inlineStr">
        <is>
          <t>CINECOLOR FILMS CHILE SPA</t>
        </is>
      </c>
      <c r="G80" s="377" t="n">
        <v>250000</v>
      </c>
      <c r="H80" s="377" t="n">
        <v>0</v>
      </c>
      <c r="I80" s="377" t="n">
        <v>47500</v>
      </c>
      <c r="J80" s="377" t="n">
        <v>0</v>
      </c>
      <c r="K80" s="377" t="n">
        <v>297500</v>
      </c>
    </row>
    <row r="82" customFormat="1" s="35">
      <c r="A82" t="inlineStr">
        <is>
          <t>DTE Factura Afecta</t>
        </is>
      </c>
      <c r="B82" t="n">
        <v>12</v>
      </c>
      <c r="C82" t="n">
        <v>5597</v>
      </c>
      <c r="D82" t="inlineStr">
        <is>
          <t>'99557160-9</t>
        </is>
      </c>
      <c r="E82" t="inlineStr">
        <is>
          <t>CINECOLOR FILMS CHILE SPA</t>
        </is>
      </c>
      <c r="G82" s="377" t="n">
        <v>7200000</v>
      </c>
      <c r="H82" s="377" t="n">
        <v>0</v>
      </c>
      <c r="I82" s="377" t="n">
        <v>1368000</v>
      </c>
      <c r="J82" s="377" t="n">
        <v>0</v>
      </c>
      <c r="K82" s="377" t="n">
        <v>8568000</v>
      </c>
    </row>
    <row r="83" customFormat="1" s="35">
      <c r="A83" t="inlineStr">
        <is>
          <t>DTE Factura Afecta</t>
        </is>
      </c>
      <c r="B83" t="n">
        <v>18</v>
      </c>
      <c r="C83" t="n">
        <v>5602</v>
      </c>
      <c r="D83" t="inlineStr">
        <is>
          <t>'99557160-9</t>
        </is>
      </c>
      <c r="E83" t="inlineStr">
        <is>
          <t>CINECOLOR FILMS CHILE SPA</t>
        </is>
      </c>
      <c r="G83" s="377" t="n">
        <v>2496896</v>
      </c>
      <c r="H83" s="377" t="n">
        <v>0</v>
      </c>
      <c r="I83" s="377" t="n">
        <v>474410</v>
      </c>
      <c r="J83" s="377" t="n">
        <v>0</v>
      </c>
      <c r="K83" s="377" t="n">
        <v>2971306</v>
      </c>
      <c r="L83" s="379" t="n"/>
    </row>
    <row r="84" customFormat="1" s="35">
      <c r="A84" t="inlineStr">
        <is>
          <t>DTE Factura Afecta</t>
        </is>
      </c>
      <c r="B84" t="n">
        <v>18</v>
      </c>
      <c r="C84" t="n">
        <v>5604</v>
      </c>
      <c r="D84" t="inlineStr">
        <is>
          <t>'99557160-9</t>
        </is>
      </c>
      <c r="E84" t="inlineStr">
        <is>
          <t>CINECOLOR FILMS CHILE SPA</t>
        </is>
      </c>
      <c r="G84" s="377" t="n">
        <v>40000</v>
      </c>
      <c r="H84" s="377" t="n">
        <v>0</v>
      </c>
      <c r="I84" s="377" t="n">
        <v>7600</v>
      </c>
      <c r="J84" s="377" t="n">
        <v>0</v>
      </c>
      <c r="K84" s="377" t="n">
        <v>47600</v>
      </c>
    </row>
    <row r="86" customFormat="1" s="35">
      <c r="A86" t="inlineStr">
        <is>
          <t>DTE Factura Afecta</t>
        </is>
      </c>
      <c r="B86" t="n">
        <v>4</v>
      </c>
      <c r="C86" t="n">
        <v>5614</v>
      </c>
      <c r="D86" t="inlineStr">
        <is>
          <t>'99557160-9</t>
        </is>
      </c>
      <c r="E86" t="inlineStr">
        <is>
          <t>CINECOLOR FILMS CHILE SPA</t>
        </is>
      </c>
      <c r="G86" s="377" t="n">
        <v>5567718</v>
      </c>
      <c r="H86" s="377" t="n">
        <v>0</v>
      </c>
      <c r="I86" s="377" t="n">
        <v>1057866</v>
      </c>
      <c r="J86" s="377" t="n">
        <v>0</v>
      </c>
      <c r="K86" s="377" t="n">
        <v>6625584</v>
      </c>
    </row>
    <row r="87" customFormat="1" s="35">
      <c r="A87" t="inlineStr">
        <is>
          <t>DTE Factura Afecta</t>
        </is>
      </c>
      <c r="B87" t="n">
        <v>4</v>
      </c>
      <c r="C87" t="n">
        <v>5615</v>
      </c>
      <c r="D87" t="inlineStr">
        <is>
          <t>'99557160-9</t>
        </is>
      </c>
      <c r="E87" t="inlineStr">
        <is>
          <t>CINECOLOR FILMS CHILE SPA</t>
        </is>
      </c>
      <c r="G87" s="377" t="n">
        <v>137996</v>
      </c>
      <c r="H87" s="377" t="n">
        <v>0</v>
      </c>
      <c r="I87" s="377" t="n">
        <v>26219</v>
      </c>
      <c r="J87" s="377" t="n">
        <v>0</v>
      </c>
      <c r="K87" s="377" t="n">
        <v>164215</v>
      </c>
    </row>
    <row r="88" customFormat="1" s="35">
      <c r="A88" t="inlineStr">
        <is>
          <t>DTE Factura Afecta</t>
        </is>
      </c>
      <c r="B88" t="n">
        <v>4</v>
      </c>
      <c r="C88" t="n">
        <v>5616</v>
      </c>
      <c r="D88" t="inlineStr">
        <is>
          <t>'99557160-9</t>
        </is>
      </c>
      <c r="E88" t="inlineStr">
        <is>
          <t>CINECOLOR FILMS CHILE SPA</t>
        </is>
      </c>
      <c r="G88" s="377" t="n">
        <v>139812</v>
      </c>
      <c r="H88" s="377" t="n">
        <v>0</v>
      </c>
      <c r="I88" s="377" t="n">
        <v>26564</v>
      </c>
      <c r="J88" s="377" t="n">
        <v>0</v>
      </c>
      <c r="K88" s="377" t="n">
        <v>166376</v>
      </c>
    </row>
    <row r="89" customFormat="1" s="35">
      <c r="A89" t="inlineStr">
        <is>
          <t>DTE Factura Afecta</t>
        </is>
      </c>
      <c r="B89" t="n">
        <v>4</v>
      </c>
      <c r="C89" t="n">
        <v>5617</v>
      </c>
      <c r="D89" t="inlineStr">
        <is>
          <t>'99557160-9</t>
        </is>
      </c>
      <c r="E89" t="inlineStr">
        <is>
          <t>CINECOLOR FILMS CHILE SPA</t>
        </is>
      </c>
      <c r="G89" s="377" t="n">
        <v>560724</v>
      </c>
      <c r="H89" s="377" t="n">
        <v>0</v>
      </c>
      <c r="I89" s="377" t="n">
        <v>106538</v>
      </c>
      <c r="J89" s="377" t="n">
        <v>0</v>
      </c>
      <c r="K89" s="377" t="n">
        <v>667262</v>
      </c>
    </row>
    <row r="90" customFormat="1" s="35">
      <c r="A90" t="inlineStr">
        <is>
          <t>DTE Factura Afecta</t>
        </is>
      </c>
      <c r="B90" t="n">
        <v>4</v>
      </c>
      <c r="C90" t="n">
        <v>5618</v>
      </c>
      <c r="D90" t="inlineStr">
        <is>
          <t>'99557160-9</t>
        </is>
      </c>
      <c r="E90" t="inlineStr">
        <is>
          <t>CINECOLOR FILMS CHILE SPA</t>
        </is>
      </c>
      <c r="G90" s="377" t="n">
        <v>135798</v>
      </c>
      <c r="H90" s="377" t="n">
        <v>0</v>
      </c>
      <c r="I90" s="377" t="n">
        <v>25802</v>
      </c>
      <c r="J90" s="377" t="n">
        <v>0</v>
      </c>
      <c r="K90" s="377" t="n">
        <v>161600</v>
      </c>
    </row>
    <row r="91" customFormat="1" s="35">
      <c r="A91" t="inlineStr">
        <is>
          <t>DTE Factura Afecta</t>
        </is>
      </c>
      <c r="B91" t="n">
        <v>4</v>
      </c>
      <c r="C91" t="n">
        <v>5619</v>
      </c>
      <c r="D91" t="inlineStr">
        <is>
          <t>'99557160-9</t>
        </is>
      </c>
      <c r="E91" t="inlineStr">
        <is>
          <t>CINECOLOR FILMS CHILE SPA</t>
        </is>
      </c>
      <c r="G91" s="377" t="n">
        <v>141155</v>
      </c>
      <c r="H91" s="377" t="n">
        <v>0</v>
      </c>
      <c r="I91" s="377" t="n">
        <v>26819</v>
      </c>
      <c r="J91" s="377" t="n">
        <v>0</v>
      </c>
      <c r="K91" s="377" t="n">
        <v>167974</v>
      </c>
    </row>
    <row r="92" customFormat="1" s="35">
      <c r="A92" t="inlineStr">
        <is>
          <t>DTE Factura Afecta</t>
        </is>
      </c>
      <c r="B92" t="n">
        <v>4</v>
      </c>
      <c r="C92" t="n">
        <v>5620</v>
      </c>
      <c r="D92" t="inlineStr">
        <is>
          <t>'99557160-9</t>
        </is>
      </c>
      <c r="E92" t="inlineStr">
        <is>
          <t>CINECOLOR FILMS CHILE SPA</t>
        </is>
      </c>
      <c r="G92" s="377" t="n">
        <v>148233</v>
      </c>
      <c r="H92" s="377" t="n">
        <v>0</v>
      </c>
      <c r="I92" s="377" t="n">
        <v>28164</v>
      </c>
      <c r="J92" s="377" t="n">
        <v>0</v>
      </c>
      <c r="K92" s="377" t="n">
        <v>176397</v>
      </c>
    </row>
    <row r="93" customFormat="1" s="35">
      <c r="A93" t="inlineStr">
        <is>
          <t>DTE Factura Afecta</t>
        </is>
      </c>
      <c r="B93" t="n">
        <v>4</v>
      </c>
      <c r="C93" t="n">
        <v>5621</v>
      </c>
      <c r="D93" t="inlineStr">
        <is>
          <t>'99557160-9</t>
        </is>
      </c>
      <c r="E93" t="inlineStr">
        <is>
          <t>CINECOLOR FILMS CHILE SPA</t>
        </is>
      </c>
      <c r="G93" s="377" t="n">
        <v>4277861</v>
      </c>
      <c r="H93" s="377" t="n">
        <v>0</v>
      </c>
      <c r="I93" s="377" t="n">
        <v>812794</v>
      </c>
      <c r="J93" s="377" t="n">
        <v>0</v>
      </c>
      <c r="K93" s="377" t="n">
        <v>5090655</v>
      </c>
    </row>
    <row r="94" customFormat="1" s="35">
      <c r="A94" t="inlineStr">
        <is>
          <t>DTE Factura Afecta</t>
        </is>
      </c>
      <c r="B94" t="n">
        <v>11</v>
      </c>
      <c r="C94" t="n">
        <v>5628</v>
      </c>
      <c r="D94" t="inlineStr">
        <is>
          <t>'99557160-9</t>
        </is>
      </c>
      <c r="E94" t="inlineStr">
        <is>
          <t>CINECOLOR FILMS CHILE SPA</t>
        </is>
      </c>
      <c r="G94" s="377" t="n">
        <v>406576</v>
      </c>
      <c r="H94" s="377" t="n">
        <v>0</v>
      </c>
      <c r="I94" s="377" t="n">
        <v>77249</v>
      </c>
      <c r="J94" s="377" t="n">
        <v>0</v>
      </c>
      <c r="K94" s="377" t="n">
        <v>483825</v>
      </c>
    </row>
    <row r="95" customFormat="1" s="35">
      <c r="A95" t="inlineStr">
        <is>
          <t>DTE Factura Afecta</t>
        </is>
      </c>
      <c r="B95" t="n">
        <v>11</v>
      </c>
      <c r="C95" t="n">
        <v>5629</v>
      </c>
      <c r="D95" t="inlineStr">
        <is>
          <t>'99557160-9</t>
        </is>
      </c>
      <c r="E95" t="inlineStr">
        <is>
          <t>CINECOLOR FILMS CHILE SPA</t>
        </is>
      </c>
      <c r="G95" s="377" t="n">
        <v>525615</v>
      </c>
      <c r="H95" s="377" t="n">
        <v>0</v>
      </c>
      <c r="I95" s="377" t="n">
        <v>99867</v>
      </c>
      <c r="J95" s="377" t="n">
        <v>0</v>
      </c>
      <c r="K95" s="377" t="n">
        <v>625482</v>
      </c>
      <c r="L95" s="379" t="n"/>
    </row>
    <row r="96" customFormat="1" s="35">
      <c r="A96" t="inlineStr">
        <is>
          <t>DTE Factura Afecta</t>
        </is>
      </c>
      <c r="B96" t="n">
        <v>11</v>
      </c>
      <c r="C96" t="n">
        <v>5630</v>
      </c>
      <c r="D96" t="inlineStr">
        <is>
          <t>'99557160-9</t>
        </is>
      </c>
      <c r="E96" t="inlineStr">
        <is>
          <t>CINECOLOR FILMS CHILE SPA</t>
        </is>
      </c>
      <c r="G96" s="377" t="n">
        <v>868265</v>
      </c>
      <c r="H96" s="377" t="n">
        <v>0</v>
      </c>
      <c r="I96" s="377" t="n">
        <v>164970</v>
      </c>
      <c r="J96" s="377" t="n">
        <v>0</v>
      </c>
      <c r="K96" s="377" t="n">
        <v>1033235</v>
      </c>
      <c r="L96" s="379" t="n"/>
    </row>
    <row r="97" customFormat="1" s="35">
      <c r="A97" t="inlineStr">
        <is>
          <t>DTE Factura Afecta</t>
        </is>
      </c>
      <c r="B97" t="n">
        <v>11</v>
      </c>
      <c r="C97" t="n">
        <v>5644</v>
      </c>
      <c r="D97" t="inlineStr">
        <is>
          <t>'99557160-9</t>
        </is>
      </c>
      <c r="E97" t="inlineStr">
        <is>
          <t>CINECOLOR FILMS CHILE SPA</t>
        </is>
      </c>
      <c r="G97" s="377" t="n">
        <v>148233</v>
      </c>
      <c r="H97" s="377" t="n">
        <v>0</v>
      </c>
      <c r="I97" s="377" t="n">
        <v>28164</v>
      </c>
      <c r="J97" s="377" t="n">
        <v>0</v>
      </c>
      <c r="K97" s="377" t="n">
        <v>176397</v>
      </c>
    </row>
    <row r="98" customFormat="1" s="35">
      <c r="A98" t="inlineStr">
        <is>
          <t>DTE Factura Afecta</t>
        </is>
      </c>
      <c r="B98" t="n">
        <v>23</v>
      </c>
      <c r="C98" t="n">
        <v>5663</v>
      </c>
      <c r="D98" t="inlineStr">
        <is>
          <t>'99557160-9</t>
        </is>
      </c>
      <c r="E98" t="inlineStr">
        <is>
          <t>CINECOLOR FILMS CHILE SPA</t>
        </is>
      </c>
      <c r="G98" s="377" t="n">
        <v>2528650</v>
      </c>
      <c r="H98" s="377" t="n">
        <v>0</v>
      </c>
      <c r="I98" s="377" t="n">
        <v>480444</v>
      </c>
      <c r="J98" s="377" t="n">
        <v>0</v>
      </c>
      <c r="K98" s="377" t="n">
        <v>3009094</v>
      </c>
    </row>
    <row r="99" customFormat="1" s="35">
      <c r="A99" t="inlineStr">
        <is>
          <t>DTE Factura Afecta</t>
        </is>
      </c>
      <c r="B99" t="n">
        <v>31</v>
      </c>
      <c r="C99" t="n">
        <v>5674</v>
      </c>
      <c r="D99" t="inlineStr">
        <is>
          <t>'99557160-9</t>
        </is>
      </c>
      <c r="E99" t="inlineStr">
        <is>
          <t>CINECOLOR FILMS CHILE SPA</t>
        </is>
      </c>
      <c r="G99" s="377" t="n">
        <v>700000</v>
      </c>
      <c r="H99" s="377" t="n">
        <v>0</v>
      </c>
      <c r="I99" s="377" t="n">
        <v>133000</v>
      </c>
      <c r="J99" s="377" t="n">
        <v>0</v>
      </c>
      <c r="K99" s="377" t="n">
        <v>833000</v>
      </c>
    </row>
    <row r="100" customFormat="1" s="35">
      <c r="A100" t="inlineStr">
        <is>
          <t>DTE Factura Afecta</t>
        </is>
      </c>
      <c r="B100" t="n">
        <v>31</v>
      </c>
      <c r="C100" t="n">
        <v>5675</v>
      </c>
      <c r="D100" t="inlineStr">
        <is>
          <t>'99557160-9</t>
        </is>
      </c>
      <c r="E100" t="inlineStr">
        <is>
          <t>CINECOLOR FILMS CHILE SPA</t>
        </is>
      </c>
      <c r="G100" s="377" t="n">
        <v>134583</v>
      </c>
      <c r="H100" s="377" t="n">
        <v>0</v>
      </c>
      <c r="I100" s="377" t="n">
        <v>25571</v>
      </c>
      <c r="J100" s="377" t="n">
        <v>0</v>
      </c>
      <c r="K100" s="377" t="n">
        <v>160154</v>
      </c>
    </row>
    <row r="101" customFormat="1" s="35">
      <c r="A101" t="inlineStr">
        <is>
          <t>DTE Factura Afecta</t>
        </is>
      </c>
      <c r="B101" t="n">
        <v>31</v>
      </c>
      <c r="C101" t="n">
        <v>5676</v>
      </c>
      <c r="D101" t="inlineStr">
        <is>
          <t>'99557160-9</t>
        </is>
      </c>
      <c r="E101" t="inlineStr">
        <is>
          <t>CINECOLOR FILMS CHILE SPA</t>
        </is>
      </c>
      <c r="G101" s="377" t="n">
        <v>2700660</v>
      </c>
      <c r="H101" s="377" t="n">
        <v>0</v>
      </c>
      <c r="I101" s="377" t="n">
        <v>513125</v>
      </c>
      <c r="J101" s="377" t="n">
        <v>0</v>
      </c>
      <c r="K101" s="377" t="n">
        <v>3213785</v>
      </c>
    </row>
    <row r="102" customFormat="1" s="35">
      <c r="A102" t="inlineStr">
        <is>
          <t>DTE Factura Afecta</t>
        </is>
      </c>
      <c r="B102" t="n">
        <v>31</v>
      </c>
      <c r="C102" t="n">
        <v>5677</v>
      </c>
      <c r="D102" t="inlineStr">
        <is>
          <t>'99557160-9</t>
        </is>
      </c>
      <c r="E102" t="inlineStr">
        <is>
          <t>CINECOLOR FILMS CHILE SPA</t>
        </is>
      </c>
      <c r="G102" s="377" t="n">
        <v>2004525</v>
      </c>
      <c r="H102" s="377" t="n">
        <v>0</v>
      </c>
      <c r="I102" s="377" t="n">
        <v>380860</v>
      </c>
      <c r="J102" s="377" t="n">
        <v>0</v>
      </c>
      <c r="K102" s="377" t="n">
        <v>2385385</v>
      </c>
    </row>
    <row r="103" customFormat="1" s="35">
      <c r="A103" t="inlineStr">
        <is>
          <t>DTE Factura Afecta</t>
        </is>
      </c>
      <c r="B103" t="n">
        <v>31</v>
      </c>
      <c r="C103" t="n">
        <v>5678</v>
      </c>
      <c r="D103" t="inlineStr">
        <is>
          <t>'99557160-9</t>
        </is>
      </c>
      <c r="E103" t="inlineStr">
        <is>
          <t>CINECOLOR FILMS CHILE SPA</t>
        </is>
      </c>
      <c r="G103" s="377" t="n">
        <v>140181</v>
      </c>
      <c r="H103" s="377" t="n">
        <v>0</v>
      </c>
      <c r="I103" s="377" t="n">
        <v>26634</v>
      </c>
      <c r="J103" s="377" t="n">
        <v>0</v>
      </c>
      <c r="K103" s="377" t="n">
        <v>166815</v>
      </c>
    </row>
    <row r="104" customFormat="1" s="35">
      <c r="A104" t="inlineStr">
        <is>
          <t>DTE Factura Afecta</t>
        </is>
      </c>
      <c r="B104" t="n">
        <v>31</v>
      </c>
      <c r="C104" t="n">
        <v>5679</v>
      </c>
      <c r="D104" t="inlineStr">
        <is>
          <t>'99557160-9</t>
        </is>
      </c>
      <c r="E104" t="inlineStr">
        <is>
          <t>CINECOLOR FILMS CHILE SPA</t>
        </is>
      </c>
      <c r="G104" s="377" t="n">
        <v>137996</v>
      </c>
      <c r="H104" s="377" t="n">
        <v>0</v>
      </c>
      <c r="I104" s="377" t="n">
        <v>26219</v>
      </c>
      <c r="J104" s="377" t="n">
        <v>0</v>
      </c>
      <c r="K104" s="377" t="n">
        <v>164215</v>
      </c>
    </row>
    <row r="105" customFormat="1" s="35">
      <c r="A105" t="inlineStr">
        <is>
          <t>DTE Factura Afecta</t>
        </is>
      </c>
      <c r="B105" t="n">
        <v>31</v>
      </c>
      <c r="C105" t="n">
        <v>5680</v>
      </c>
      <c r="D105" t="inlineStr">
        <is>
          <t>'99557160-9</t>
        </is>
      </c>
      <c r="E105" t="inlineStr">
        <is>
          <t>CINECOLOR FILMS CHILE SPA</t>
        </is>
      </c>
      <c r="G105" s="377" t="n">
        <v>4366445</v>
      </c>
      <c r="H105" s="377" t="n">
        <v>0</v>
      </c>
      <c r="I105" s="377" t="n">
        <v>829625</v>
      </c>
      <c r="J105" s="377" t="n">
        <v>0</v>
      </c>
      <c r="K105" s="377" t="n">
        <v>5196070</v>
      </c>
    </row>
    <row r="106" customFormat="1" s="35">
      <c r="A106" t="inlineStr">
        <is>
          <t>DTE NC Afecta</t>
        </is>
      </c>
      <c r="B106" t="n">
        <v>11</v>
      </c>
      <c r="C106" t="n">
        <v>531</v>
      </c>
      <c r="D106" t="inlineStr">
        <is>
          <t>'99557160-9</t>
        </is>
      </c>
      <c r="E106" t="inlineStr">
        <is>
          <t>CINECOLOR FILMS CHILE SPA</t>
        </is>
      </c>
      <c r="G106" s="377" t="n">
        <v>-148233</v>
      </c>
      <c r="H106" s="377" t="n">
        <v>0</v>
      </c>
      <c r="I106" s="377" t="n">
        <v>-28164</v>
      </c>
      <c r="J106" s="377" t="n">
        <v>0</v>
      </c>
      <c r="K106" s="377" t="n">
        <v>-176397</v>
      </c>
    </row>
    <row r="108" customFormat="1" s="35">
      <c r="A108" t="inlineStr">
        <is>
          <t>DTE Factura Afecta</t>
        </is>
      </c>
      <c r="B108" t="n">
        <v>15</v>
      </c>
      <c r="C108" t="n">
        <v>5694</v>
      </c>
      <c r="D108" t="inlineStr">
        <is>
          <t>'99557160-9</t>
        </is>
      </c>
      <c r="E108" t="inlineStr">
        <is>
          <t>CINECOLOR FILMS CHILE SPA</t>
        </is>
      </c>
      <c r="G108" s="377" t="n">
        <v>2554088</v>
      </c>
      <c r="H108" s="377" t="n">
        <v>0</v>
      </c>
      <c r="I108" s="377" t="n">
        <v>485277</v>
      </c>
      <c r="J108" s="377" t="n">
        <v>0</v>
      </c>
      <c r="K108" s="377" t="n">
        <v>3039365</v>
      </c>
    </row>
    <row r="109" customFormat="1" s="35">
      <c r="A109" t="inlineStr">
        <is>
          <t>DTE Factura Afecta</t>
        </is>
      </c>
      <c r="B109" t="n">
        <v>23</v>
      </c>
      <c r="C109" t="n">
        <v>5732</v>
      </c>
      <c r="D109" t="inlineStr">
        <is>
          <t>'99557160-9</t>
        </is>
      </c>
      <c r="E109" t="inlineStr">
        <is>
          <t>CINECOLOR FILMS CHILE SPA</t>
        </is>
      </c>
      <c r="G109" s="377" t="n">
        <v>40000</v>
      </c>
      <c r="H109" s="377" t="n">
        <v>0</v>
      </c>
      <c r="I109" s="377" t="n">
        <v>7600</v>
      </c>
      <c r="J109" s="377" t="n">
        <v>0</v>
      </c>
      <c r="K109" s="377" t="n">
        <v>47600</v>
      </c>
    </row>
    <row r="110" customFormat="1" s="35">
      <c r="A110" t="inlineStr">
        <is>
          <t>DTE Factura Afecta</t>
        </is>
      </c>
      <c r="B110" t="n">
        <v>30</v>
      </c>
      <c r="C110" t="n">
        <v>5738</v>
      </c>
      <c r="D110" t="inlineStr">
        <is>
          <t>'99557160-9</t>
        </is>
      </c>
      <c r="E110" t="inlineStr">
        <is>
          <t>CINECOLOR FILMS CHILE SPA</t>
        </is>
      </c>
      <c r="G110" s="377" t="n">
        <v>269472</v>
      </c>
      <c r="H110" s="377" t="n">
        <v>0</v>
      </c>
      <c r="I110" s="377" t="n">
        <v>51200</v>
      </c>
      <c r="J110" s="377" t="n">
        <v>0</v>
      </c>
      <c r="K110" s="377" t="n">
        <v>320672</v>
      </c>
    </row>
    <row r="111" customFormat="1" s="35">
      <c r="A111" t="inlineStr">
        <is>
          <t>DTE Factura Afecta</t>
        </is>
      </c>
      <c r="B111" t="n">
        <v>30</v>
      </c>
      <c r="C111" t="n">
        <v>5739</v>
      </c>
      <c r="D111" t="inlineStr">
        <is>
          <t>'99557160-9</t>
        </is>
      </c>
      <c r="E111" t="inlineStr">
        <is>
          <t>CINECOLOR FILMS CHILE SPA</t>
        </is>
      </c>
      <c r="G111" s="377" t="n">
        <v>1999148</v>
      </c>
      <c r="H111" s="377" t="n">
        <v>0</v>
      </c>
      <c r="I111" s="377" t="n">
        <v>379838</v>
      </c>
      <c r="J111" s="377" t="n">
        <v>0</v>
      </c>
      <c r="K111" s="377" t="n">
        <v>2378986</v>
      </c>
    </row>
    <row r="112" customFormat="1" s="35">
      <c r="A112" t="inlineStr">
        <is>
          <t>DTE Factura Afecta</t>
        </is>
      </c>
      <c r="B112" t="n">
        <v>30</v>
      </c>
      <c r="C112" t="n">
        <v>5740</v>
      </c>
      <c r="D112" t="inlineStr">
        <is>
          <t>'99557160-9</t>
        </is>
      </c>
      <c r="E112" t="inlineStr">
        <is>
          <t>CINECOLOR FILMS CHILE SPA</t>
        </is>
      </c>
      <c r="G112" s="377" t="n">
        <v>139238</v>
      </c>
      <c r="H112" s="377" t="n">
        <v>0</v>
      </c>
      <c r="I112" s="377" t="n">
        <v>26455</v>
      </c>
      <c r="J112" s="377" t="n">
        <v>0</v>
      </c>
      <c r="K112" s="377" t="n">
        <v>165693</v>
      </c>
    </row>
    <row r="113" customFormat="1" s="35">
      <c r="A113" t="inlineStr">
        <is>
          <t>DTE Factura Afecta</t>
        </is>
      </c>
      <c r="B113" t="n">
        <v>30</v>
      </c>
      <c r="C113" t="n">
        <v>5741</v>
      </c>
      <c r="D113" t="inlineStr">
        <is>
          <t>'99557160-9</t>
        </is>
      </c>
      <c r="E113" t="inlineStr">
        <is>
          <t>CINECOLOR FILMS CHILE SPA</t>
        </is>
      </c>
      <c r="G113" s="377" t="n">
        <v>5640227</v>
      </c>
      <c r="H113" s="377" t="n">
        <v>0</v>
      </c>
      <c r="I113" s="377" t="n">
        <v>1071643</v>
      </c>
      <c r="J113" s="377" t="n">
        <v>0</v>
      </c>
      <c r="K113" s="377" t="n">
        <v>6711870</v>
      </c>
    </row>
    <row r="114" customFormat="1" s="35">
      <c r="A114" t="inlineStr">
        <is>
          <t>DTE Factura Afecta</t>
        </is>
      </c>
      <c r="B114" t="n">
        <v>30</v>
      </c>
      <c r="C114" t="n">
        <v>5742</v>
      </c>
      <c r="D114" t="inlineStr">
        <is>
          <t>'99557160-9</t>
        </is>
      </c>
      <c r="E114" t="inlineStr">
        <is>
          <t>CINECOLOR FILMS CHILE SPA</t>
        </is>
      </c>
      <c r="G114" s="377" t="n">
        <v>276780</v>
      </c>
      <c r="H114" s="377" t="n">
        <v>0</v>
      </c>
      <c r="I114" s="377" t="n">
        <v>52588</v>
      </c>
      <c r="J114" s="377" t="n">
        <v>0</v>
      </c>
      <c r="K114" s="377" t="n">
        <v>329368</v>
      </c>
    </row>
    <row r="115" customFormat="1" s="35">
      <c r="A115" t="inlineStr">
        <is>
          <t>DTE Factura Afecta</t>
        </is>
      </c>
      <c r="B115" t="n">
        <v>30</v>
      </c>
      <c r="C115" t="n">
        <v>5743</v>
      </c>
      <c r="D115" t="inlineStr">
        <is>
          <t>'99557160-9</t>
        </is>
      </c>
      <c r="E115" t="inlineStr">
        <is>
          <t>CINECOLOR FILMS CHILE SPA</t>
        </is>
      </c>
      <c r="G115" s="377" t="n">
        <v>5640227</v>
      </c>
      <c r="H115" s="377" t="n">
        <v>0</v>
      </c>
      <c r="I115" s="377" t="n">
        <v>1071643</v>
      </c>
      <c r="J115" s="377" t="n">
        <v>0</v>
      </c>
      <c r="K115" s="377" t="n">
        <v>6711870</v>
      </c>
    </row>
    <row r="116" customFormat="1" s="35">
      <c r="A116" t="inlineStr">
        <is>
          <t>DTE Factura Afecta</t>
        </is>
      </c>
      <c r="B116" t="n">
        <v>30</v>
      </c>
      <c r="C116" t="n">
        <v>5744</v>
      </c>
      <c r="D116" t="inlineStr">
        <is>
          <t>'99557160-9</t>
        </is>
      </c>
      <c r="E116" t="inlineStr">
        <is>
          <t>CINECOLOR FILMS CHILE SPA</t>
        </is>
      </c>
      <c r="G116" s="377" t="n">
        <v>138390</v>
      </c>
      <c r="H116" s="377" t="n">
        <v>0</v>
      </c>
      <c r="I116" s="377" t="n">
        <v>26294</v>
      </c>
      <c r="J116" s="377" t="n">
        <v>0</v>
      </c>
      <c r="K116" s="377" t="n">
        <v>164684</v>
      </c>
    </row>
    <row r="117" customFormat="1" s="35">
      <c r="A117" t="inlineStr">
        <is>
          <t>DTE Factura Afecta</t>
        </is>
      </c>
      <c r="B117" t="n">
        <v>30</v>
      </c>
      <c r="C117" t="n">
        <v>5745</v>
      </c>
      <c r="D117" t="inlineStr">
        <is>
          <t>'99557160-9</t>
        </is>
      </c>
      <c r="E117" t="inlineStr">
        <is>
          <t>CINECOLOR FILMS CHILE SPA</t>
        </is>
      </c>
      <c r="G117" s="377" t="n">
        <v>275133</v>
      </c>
      <c r="H117" s="377" t="n">
        <v>0</v>
      </c>
      <c r="I117" s="377" t="n">
        <v>52275</v>
      </c>
      <c r="J117" s="377" t="n">
        <v>0</v>
      </c>
      <c r="K117" s="377" t="n">
        <v>327408</v>
      </c>
    </row>
    <row r="118" customFormat="1" s="35">
      <c r="A118" t="inlineStr">
        <is>
          <t>DTE Factura Afecta</t>
        </is>
      </c>
      <c r="B118" t="n">
        <v>30</v>
      </c>
      <c r="C118" t="n">
        <v>5746</v>
      </c>
      <c r="D118" t="inlineStr">
        <is>
          <t>'99557160-9</t>
        </is>
      </c>
      <c r="E118" t="inlineStr">
        <is>
          <t>CINECOLOR FILMS CHILE SPA</t>
        </is>
      </c>
      <c r="G118" s="377" t="n">
        <v>282921</v>
      </c>
      <c r="H118" s="377" t="n">
        <v>0</v>
      </c>
      <c r="I118" s="377" t="n">
        <v>53755</v>
      </c>
      <c r="J118" s="377" t="n">
        <v>0</v>
      </c>
      <c r="K118" s="377" t="n">
        <v>336676</v>
      </c>
    </row>
    <row r="119" customFormat="1" s="35">
      <c r="A119" t="inlineStr">
        <is>
          <t>DTE Factura Afecta</t>
        </is>
      </c>
      <c r="B119" t="n">
        <v>30</v>
      </c>
      <c r="C119" t="n">
        <v>5747</v>
      </c>
      <c r="D119" t="inlineStr">
        <is>
          <t>'99557160-9</t>
        </is>
      </c>
      <c r="E119" t="inlineStr">
        <is>
          <t>CINECOLOR FILMS CHILE SPA</t>
        </is>
      </c>
      <c r="G119" s="377" t="n">
        <v>6642720</v>
      </c>
      <c r="H119" s="377" t="n">
        <v>0</v>
      </c>
      <c r="I119" s="377" t="n">
        <v>1262117</v>
      </c>
      <c r="J119" s="377" t="n">
        <v>0</v>
      </c>
      <c r="K119" s="377" t="n">
        <v>7904837</v>
      </c>
    </row>
    <row r="120" customFormat="1" s="35">
      <c r="A120" t="inlineStr">
        <is>
          <t>DTE Factura Afecta</t>
        </is>
      </c>
      <c r="B120" t="n">
        <v>30</v>
      </c>
      <c r="C120" t="n">
        <v>5748</v>
      </c>
      <c r="D120" t="inlineStr">
        <is>
          <t>'99557160-9</t>
        </is>
      </c>
      <c r="E120" t="inlineStr">
        <is>
          <t>CINECOLOR FILMS CHILE SPA</t>
        </is>
      </c>
      <c r="G120" s="377" t="n">
        <v>134706</v>
      </c>
      <c r="H120" s="377" t="n">
        <v>0</v>
      </c>
      <c r="I120" s="377" t="n">
        <v>25594</v>
      </c>
      <c r="J120" s="377" t="n">
        <v>0</v>
      </c>
      <c r="K120" s="377" t="n">
        <v>160300</v>
      </c>
    </row>
    <row r="121" customFormat="1" s="35">
      <c r="A121" t="inlineStr">
        <is>
          <t>DTE Factura Afecta</t>
        </is>
      </c>
      <c r="B121" t="n">
        <v>30</v>
      </c>
      <c r="C121" t="n">
        <v>5749</v>
      </c>
      <c r="D121" t="inlineStr">
        <is>
          <t>'99557160-9</t>
        </is>
      </c>
      <c r="E121" t="inlineStr">
        <is>
          <t>CINECOLOR FILMS CHILE SPA</t>
        </is>
      </c>
      <c r="G121" s="377" t="n">
        <v>133277</v>
      </c>
      <c r="H121" s="377" t="n">
        <v>0</v>
      </c>
      <c r="I121" s="377" t="n">
        <v>25323</v>
      </c>
      <c r="J121" s="377" t="n">
        <v>0</v>
      </c>
      <c r="K121" s="377" t="n">
        <v>158600</v>
      </c>
    </row>
    <row r="122" customFormat="1" s="35">
      <c r="A122" t="inlineStr">
        <is>
          <t>DTE Factura Afecta</t>
        </is>
      </c>
      <c r="B122" t="n">
        <v>30</v>
      </c>
      <c r="C122" t="n">
        <v>5750</v>
      </c>
      <c r="D122" t="inlineStr">
        <is>
          <t>'99557160-9</t>
        </is>
      </c>
      <c r="E122" t="inlineStr">
        <is>
          <t>CINECOLOR FILMS CHILE SPA</t>
        </is>
      </c>
      <c r="G122" s="377" t="n">
        <v>4402128</v>
      </c>
      <c r="H122" s="377" t="n">
        <v>0</v>
      </c>
      <c r="I122" s="377" t="n">
        <v>836404</v>
      </c>
      <c r="J122" s="377" t="n">
        <v>0</v>
      </c>
      <c r="K122" s="377" t="n">
        <v>5238532</v>
      </c>
    </row>
    <row r="123" customFormat="1" s="35">
      <c r="A123" t="inlineStr">
        <is>
          <t>DTE Factura Afecta</t>
        </is>
      </c>
      <c r="B123" t="n">
        <v>30</v>
      </c>
      <c r="C123" t="n">
        <v>5751</v>
      </c>
      <c r="D123" t="inlineStr">
        <is>
          <t>'99557160-9</t>
        </is>
      </c>
      <c r="E123" t="inlineStr">
        <is>
          <t>CINECOLOR FILMS CHILE SPA</t>
        </is>
      </c>
      <c r="G123" s="377" t="n">
        <v>137567</v>
      </c>
      <c r="H123" s="377" t="n">
        <v>0</v>
      </c>
      <c r="I123" s="377" t="n">
        <v>26138</v>
      </c>
      <c r="J123" s="377" t="n">
        <v>0</v>
      </c>
      <c r="K123" s="377" t="n">
        <v>163705</v>
      </c>
    </row>
    <row r="124" customFormat="1" s="35">
      <c r="A124" t="inlineStr">
        <is>
          <t>DTE Factura Afecta</t>
        </is>
      </c>
      <c r="B124" t="n">
        <v>30</v>
      </c>
      <c r="C124" t="n">
        <v>5752</v>
      </c>
      <c r="D124" t="inlineStr">
        <is>
          <t>'99557160-9</t>
        </is>
      </c>
      <c r="E124" t="inlineStr">
        <is>
          <t>CINECOLOR FILMS CHILE SPA</t>
        </is>
      </c>
      <c r="G124" s="377" t="n">
        <v>4264562</v>
      </c>
      <c r="H124" s="377" t="n">
        <v>0</v>
      </c>
      <c r="I124" s="377" t="n">
        <v>810267</v>
      </c>
      <c r="J124" s="377" t="n">
        <v>0</v>
      </c>
      <c r="K124" s="377" t="n">
        <v>5074829</v>
      </c>
    </row>
    <row r="125" customFormat="1" s="35">
      <c r="A125" t="inlineStr">
        <is>
          <t>DTE Factura Afecta</t>
        </is>
      </c>
      <c r="B125" t="n">
        <v>30</v>
      </c>
      <c r="C125" t="n">
        <v>5753</v>
      </c>
      <c r="D125" t="inlineStr">
        <is>
          <t>'99557160-9</t>
        </is>
      </c>
      <c r="E125" t="inlineStr">
        <is>
          <t>CINECOLOR FILMS CHILE SPA</t>
        </is>
      </c>
      <c r="G125" s="377" t="n">
        <v>137567</v>
      </c>
      <c r="H125" s="377" t="n">
        <v>0</v>
      </c>
      <c r="I125" s="377" t="n">
        <v>26138</v>
      </c>
      <c r="J125" s="377" t="n">
        <v>0</v>
      </c>
      <c r="K125" s="377" t="n">
        <v>163705</v>
      </c>
    </row>
    <row r="126" customFormat="1" s="35">
      <c r="A126" t="inlineStr">
        <is>
          <t>DTE Factura Afecta</t>
        </is>
      </c>
      <c r="B126" t="n">
        <v>30</v>
      </c>
      <c r="C126" t="n">
        <v>5754</v>
      </c>
      <c r="D126" t="inlineStr">
        <is>
          <t>'99557160-9</t>
        </is>
      </c>
      <c r="E126" t="inlineStr">
        <is>
          <t>CINECOLOR FILMS CHILE SPA</t>
        </is>
      </c>
      <c r="G126" s="377" t="n">
        <v>904067</v>
      </c>
      <c r="H126" s="377" t="n">
        <v>0</v>
      </c>
      <c r="I126" s="377" t="n">
        <v>171773</v>
      </c>
      <c r="J126" s="377" t="n">
        <v>0</v>
      </c>
      <c r="K126" s="377" t="n">
        <v>1075840</v>
      </c>
    </row>
    <row r="127" customFormat="1" s="35">
      <c r="A127" t="inlineStr">
        <is>
          <t>DTE Factura Afecta</t>
        </is>
      </c>
      <c r="B127" t="n">
        <v>30</v>
      </c>
      <c r="C127" t="n">
        <v>5755</v>
      </c>
      <c r="D127" t="inlineStr">
        <is>
          <t>'99557160-9</t>
        </is>
      </c>
      <c r="E127" t="inlineStr">
        <is>
          <t>CINECOLOR FILMS CHILE SPA</t>
        </is>
      </c>
      <c r="G127" s="377" t="n">
        <v>904067</v>
      </c>
      <c r="H127" s="377" t="n">
        <v>0</v>
      </c>
      <c r="I127" s="377" t="n">
        <v>171773</v>
      </c>
      <c r="J127" s="377" t="n">
        <v>0</v>
      </c>
      <c r="K127" s="377" t="n">
        <v>1075840</v>
      </c>
    </row>
    <row r="128" customFormat="1" s="35">
      <c r="A128" t="inlineStr">
        <is>
          <t>DTE Factura Afecta</t>
        </is>
      </c>
      <c r="B128" t="n">
        <v>30</v>
      </c>
      <c r="C128" t="n">
        <v>5756</v>
      </c>
      <c r="D128" t="inlineStr">
        <is>
          <t>'99557160-9</t>
        </is>
      </c>
      <c r="E128" t="inlineStr">
        <is>
          <t>CINECOLOR FILMS CHILE SPA</t>
        </is>
      </c>
      <c r="G128" s="377" t="n">
        <v>904067</v>
      </c>
      <c r="H128" s="377" t="n">
        <v>0</v>
      </c>
      <c r="I128" s="377" t="n">
        <v>171773</v>
      </c>
      <c r="J128" s="377" t="n">
        <v>0</v>
      </c>
      <c r="K128" s="377" t="n">
        <v>1075840</v>
      </c>
    </row>
    <row r="129" customFormat="1" s="35">
      <c r="A129" t="inlineStr">
        <is>
          <t>DTE Factura Afecta</t>
        </is>
      </c>
      <c r="B129" t="n">
        <v>30</v>
      </c>
      <c r="C129" t="n">
        <v>5757</v>
      </c>
      <c r="D129" t="inlineStr">
        <is>
          <t>'99557160-9</t>
        </is>
      </c>
      <c r="E129" t="inlineStr">
        <is>
          <t>CINECOLOR FILMS CHILE SPA</t>
        </is>
      </c>
      <c r="G129" s="377" t="n">
        <v>904067</v>
      </c>
      <c r="H129" s="377" t="n">
        <v>0</v>
      </c>
      <c r="I129" s="377" t="n">
        <v>171773</v>
      </c>
      <c r="J129" s="377" t="n">
        <v>0</v>
      </c>
      <c r="K129" s="377" t="n">
        <v>1075840</v>
      </c>
    </row>
    <row r="130" customFormat="1" s="35">
      <c r="A130" t="inlineStr">
        <is>
          <t>DTE Factura Afecta</t>
        </is>
      </c>
      <c r="B130" t="n">
        <v>30</v>
      </c>
      <c r="C130" t="n">
        <v>5758</v>
      </c>
      <c r="D130" t="inlineStr">
        <is>
          <t>'99557160-9</t>
        </is>
      </c>
      <c r="E130" t="inlineStr">
        <is>
          <t>CINECOLOR FILMS CHILE SPA</t>
        </is>
      </c>
      <c r="G130" s="377" t="n">
        <v>904067</v>
      </c>
      <c r="H130" s="377" t="n">
        <v>0</v>
      </c>
      <c r="I130" s="377" t="n">
        <v>171773</v>
      </c>
      <c r="J130" s="377" t="n">
        <v>0</v>
      </c>
      <c r="K130" s="377" t="n">
        <v>1075840</v>
      </c>
    </row>
    <row r="131" customFormat="1" s="35">
      <c r="A131" t="inlineStr">
        <is>
          <t>DTE Factura Afecta</t>
        </is>
      </c>
      <c r="B131" t="n">
        <v>30</v>
      </c>
      <c r="C131" t="n">
        <v>5759</v>
      </c>
      <c r="D131" t="inlineStr">
        <is>
          <t>'99557160-9</t>
        </is>
      </c>
      <c r="E131" t="inlineStr">
        <is>
          <t>CINECOLOR FILMS CHILE SPA</t>
        </is>
      </c>
      <c r="G131" s="377" t="n">
        <v>904067</v>
      </c>
      <c r="H131" s="377" t="n">
        <v>0</v>
      </c>
      <c r="I131" s="377" t="n">
        <v>171773</v>
      </c>
      <c r="J131" s="377" t="n">
        <v>0</v>
      </c>
      <c r="K131" s="377" t="n">
        <v>1075840</v>
      </c>
    </row>
    <row r="132" customFormat="1" s="35">
      <c r="A132" t="inlineStr">
        <is>
          <t>DTE Factura Afecta</t>
        </is>
      </c>
      <c r="B132" t="n">
        <v>30</v>
      </c>
      <c r="C132" t="n">
        <v>5760</v>
      </c>
      <c r="D132" t="inlineStr">
        <is>
          <t>'99557160-9</t>
        </is>
      </c>
      <c r="E132" t="inlineStr">
        <is>
          <t>CINECOLOR FILMS CHILE SPA</t>
        </is>
      </c>
      <c r="G132" s="377" t="n">
        <v>904067</v>
      </c>
      <c r="H132" s="377" t="n">
        <v>0</v>
      </c>
      <c r="I132" s="377" t="n">
        <v>171773</v>
      </c>
      <c r="J132" s="377" t="n">
        <v>0</v>
      </c>
      <c r="K132" s="377" t="n">
        <v>1075840</v>
      </c>
    </row>
    <row r="134" customFormat="1" s="35">
      <c r="A134" t="inlineStr">
        <is>
          <t>DTE Factura Afecta</t>
        </is>
      </c>
      <c r="B134" t="n">
        <v>21</v>
      </c>
      <c r="C134" t="n">
        <v>5800</v>
      </c>
      <c r="D134" t="inlineStr">
        <is>
          <t>'99557160-9</t>
        </is>
      </c>
      <c r="E134" t="inlineStr">
        <is>
          <t>CINECOLOR FILMS CHILE SPA</t>
        </is>
      </c>
      <c r="G134" s="377" t="n">
        <v>904067</v>
      </c>
      <c r="H134" s="377" t="n">
        <v>0</v>
      </c>
      <c r="I134" s="377" t="n">
        <v>171773</v>
      </c>
      <c r="J134" s="377" t="n">
        <v>0</v>
      </c>
      <c r="K134" s="377" t="n">
        <v>1075840</v>
      </c>
    </row>
    <row r="135" customFormat="1" s="35">
      <c r="A135" t="inlineStr">
        <is>
          <t>DTE Factura Afecta</t>
        </is>
      </c>
      <c r="B135" t="n">
        <v>21</v>
      </c>
      <c r="C135" t="n">
        <v>5801</v>
      </c>
      <c r="D135" t="inlineStr">
        <is>
          <t>'99557160-9</t>
        </is>
      </c>
      <c r="E135" t="inlineStr">
        <is>
          <t>CINECOLOR FILMS CHILE SPA</t>
        </is>
      </c>
      <c r="G135" s="377" t="n">
        <v>904067</v>
      </c>
      <c r="H135" s="377" t="n">
        <v>0</v>
      </c>
      <c r="I135" s="377" t="n">
        <v>171773</v>
      </c>
      <c r="J135" s="377" t="n">
        <v>0</v>
      </c>
      <c r="K135" s="377" t="n">
        <v>1075840</v>
      </c>
    </row>
    <row r="136" customFormat="1" s="35">
      <c r="A136" t="inlineStr">
        <is>
          <t>DTE Factura Afecta</t>
        </is>
      </c>
      <c r="B136" t="n">
        <v>21</v>
      </c>
      <c r="C136" t="n">
        <v>5802</v>
      </c>
      <c r="D136" t="inlineStr">
        <is>
          <t>'99557160-9</t>
        </is>
      </c>
      <c r="E136" t="inlineStr">
        <is>
          <t>CINECOLOR FILMS CHILE SPA</t>
        </is>
      </c>
      <c r="G136" s="377" t="n">
        <v>6409524</v>
      </c>
      <c r="H136" s="377" t="n">
        <v>0</v>
      </c>
      <c r="I136" s="377" t="n">
        <v>1217810</v>
      </c>
      <c r="J136" s="377" t="n">
        <v>0</v>
      </c>
      <c r="K136" s="377" t="n">
        <v>7627334</v>
      </c>
    </row>
    <row r="137" customFormat="1" s="35">
      <c r="A137" t="inlineStr">
        <is>
          <t>DTE Factura Afecta</t>
        </is>
      </c>
      <c r="B137" t="n">
        <v>24</v>
      </c>
      <c r="C137" t="n">
        <v>5803</v>
      </c>
      <c r="D137" t="inlineStr">
        <is>
          <t>'99557160-9</t>
        </is>
      </c>
      <c r="E137" t="inlineStr">
        <is>
          <t>CINECOLOR FILMS CHILE SPA</t>
        </is>
      </c>
      <c r="G137" s="377" t="n">
        <v>291342</v>
      </c>
      <c r="H137" s="377" t="n">
        <v>0</v>
      </c>
      <c r="I137" s="377" t="n">
        <v>55355</v>
      </c>
      <c r="J137" s="377" t="n">
        <v>0</v>
      </c>
      <c r="K137" s="377" t="n">
        <v>346697</v>
      </c>
    </row>
    <row r="138" customFormat="1" s="35">
      <c r="A138" t="inlineStr">
        <is>
          <t>DTE Factura Afecta</t>
        </is>
      </c>
      <c r="B138" t="n">
        <v>24</v>
      </c>
      <c r="C138" t="n">
        <v>5804</v>
      </c>
      <c r="D138" t="inlineStr">
        <is>
          <t>'99557160-9</t>
        </is>
      </c>
      <c r="E138" t="inlineStr">
        <is>
          <t>CINECOLOR FILMS CHILE SPA</t>
        </is>
      </c>
      <c r="G138" s="377" t="n">
        <v>2801640</v>
      </c>
      <c r="H138" s="377" t="n">
        <v>0</v>
      </c>
      <c r="I138" s="377" t="n">
        <v>532312</v>
      </c>
      <c r="J138" s="377" t="n">
        <v>0</v>
      </c>
      <c r="K138" s="377" t="n">
        <v>3333952</v>
      </c>
    </row>
    <row r="139" customFormat="1" s="35">
      <c r="A139" t="inlineStr">
        <is>
          <t>DTE Factura Afecta</t>
        </is>
      </c>
      <c r="B139" t="n">
        <v>24</v>
      </c>
      <c r="C139" t="n">
        <v>5805</v>
      </c>
      <c r="D139" t="inlineStr">
        <is>
          <t>'99557160-9</t>
        </is>
      </c>
      <c r="E139" t="inlineStr">
        <is>
          <t>CINECOLOR FILMS CHILE SPA</t>
        </is>
      </c>
      <c r="G139" s="377" t="n">
        <v>142608</v>
      </c>
      <c r="H139" s="377" t="n">
        <v>0</v>
      </c>
      <c r="I139" s="377" t="n">
        <v>27096</v>
      </c>
      <c r="J139" s="377" t="n">
        <v>0</v>
      </c>
      <c r="K139" s="377" t="n">
        <v>169704</v>
      </c>
    </row>
    <row r="140" customFormat="1" s="35">
      <c r="A140" t="inlineStr">
        <is>
          <t>DTE Factura Afecta</t>
        </is>
      </c>
      <c r="B140" t="n">
        <v>24</v>
      </c>
      <c r="C140" t="n">
        <v>5806</v>
      </c>
      <c r="D140" t="inlineStr">
        <is>
          <t>'99557160-9</t>
        </is>
      </c>
      <c r="E140" t="inlineStr">
        <is>
          <t>CINECOLOR FILMS CHILE SPA</t>
        </is>
      </c>
      <c r="G140" s="377" t="n">
        <v>140082</v>
      </c>
      <c r="H140" s="377" t="n">
        <v>0</v>
      </c>
      <c r="I140" s="377" t="n">
        <v>26616</v>
      </c>
      <c r="J140" s="377" t="n">
        <v>0</v>
      </c>
      <c r="K140" s="377" t="n">
        <v>166698</v>
      </c>
    </row>
    <row r="141" customFormat="1" s="35">
      <c r="A141" t="inlineStr">
        <is>
          <t>DTE Factura Afecta</t>
        </is>
      </c>
      <c r="B141" t="n">
        <v>24</v>
      </c>
      <c r="C141" t="n">
        <v>5807</v>
      </c>
      <c r="D141" t="inlineStr">
        <is>
          <t>'99557160-9</t>
        </is>
      </c>
      <c r="E141" t="inlineStr">
        <is>
          <t>CINECOLOR FILMS CHILE SPA</t>
        </is>
      </c>
      <c r="G141" s="377" t="n">
        <v>143313</v>
      </c>
      <c r="H141" s="377" t="n">
        <v>0</v>
      </c>
      <c r="I141" s="377" t="n">
        <v>27229</v>
      </c>
      <c r="J141" s="377" t="n">
        <v>0</v>
      </c>
      <c r="K141" s="377" t="n">
        <v>170542</v>
      </c>
    </row>
    <row r="142" customFormat="1" s="35">
      <c r="A142" t="inlineStr">
        <is>
          <t>DTE Factura Afecta</t>
        </is>
      </c>
      <c r="B142" t="n">
        <v>24</v>
      </c>
      <c r="C142" t="n">
        <v>5808</v>
      </c>
      <c r="D142" t="inlineStr">
        <is>
          <t>'99557160-9</t>
        </is>
      </c>
      <c r="E142" t="inlineStr">
        <is>
          <t>CINECOLOR FILMS CHILE SPA</t>
        </is>
      </c>
      <c r="G142" s="377" t="n">
        <v>145671</v>
      </c>
      <c r="H142" s="377" t="n">
        <v>0</v>
      </c>
      <c r="I142" s="377" t="n">
        <v>27677</v>
      </c>
      <c r="J142" s="377" t="n">
        <v>0</v>
      </c>
      <c r="K142" s="377" t="n">
        <v>173348</v>
      </c>
    </row>
    <row r="143" customFormat="1" s="35">
      <c r="A143" t="inlineStr">
        <is>
          <t>DTE Factura Afecta</t>
        </is>
      </c>
      <c r="B143" t="n">
        <v>24</v>
      </c>
      <c r="C143" t="n">
        <v>5809</v>
      </c>
      <c r="D143" t="inlineStr">
        <is>
          <t>'99557160-9</t>
        </is>
      </c>
      <c r="E143" t="inlineStr">
        <is>
          <t>CINECOLOR FILMS CHILE SPA</t>
        </is>
      </c>
      <c r="G143" s="377" t="n">
        <v>3439512</v>
      </c>
      <c r="H143" s="377" t="n">
        <v>0</v>
      </c>
      <c r="I143" s="377" t="n">
        <v>653507</v>
      </c>
      <c r="J143" s="377" t="n">
        <v>0</v>
      </c>
      <c r="K143" s="377" t="n">
        <v>4093019</v>
      </c>
    </row>
    <row r="144" customFormat="1" s="35">
      <c r="A144" t="inlineStr">
        <is>
          <t>DTE Factura Afecta</t>
        </is>
      </c>
      <c r="B144" t="n">
        <v>25</v>
      </c>
      <c r="C144" t="n">
        <v>5812</v>
      </c>
      <c r="D144" t="inlineStr">
        <is>
          <t>'99557160-9</t>
        </is>
      </c>
      <c r="E144" t="inlineStr">
        <is>
          <t>CINECOLOR FILMS CHILE SPA</t>
        </is>
      </c>
      <c r="G144" s="377" t="n">
        <v>284574</v>
      </c>
      <c r="H144" s="377" t="n">
        <v>0</v>
      </c>
      <c r="I144" s="377" t="n">
        <v>54069</v>
      </c>
      <c r="J144" s="377" t="n">
        <v>0</v>
      </c>
      <c r="K144" s="377" t="n">
        <v>338643</v>
      </c>
    </row>
    <row r="145" customFormat="1" s="35">
      <c r="A145" t="inlineStr">
        <is>
          <t>DTE Factura Afecta</t>
        </is>
      </c>
      <c r="B145" t="n">
        <v>25</v>
      </c>
      <c r="C145" t="n">
        <v>5813</v>
      </c>
      <c r="D145" t="inlineStr">
        <is>
          <t>'99557160-9</t>
        </is>
      </c>
      <c r="E145" t="inlineStr">
        <is>
          <t>CINECOLOR FILMS CHILE SPA</t>
        </is>
      </c>
      <c r="G145" s="377" t="n">
        <v>230050</v>
      </c>
      <c r="H145" s="377" t="n">
        <v>0</v>
      </c>
      <c r="I145" s="377" t="n">
        <v>43710</v>
      </c>
      <c r="J145" s="377" t="n">
        <v>0</v>
      </c>
      <c r="K145" s="377" t="n">
        <v>273760</v>
      </c>
    </row>
    <row r="146" customFormat="1" s="35">
      <c r="A146" t="inlineStr">
        <is>
          <t>DTE Factura Afecta</t>
        </is>
      </c>
      <c r="B146" t="n">
        <v>25</v>
      </c>
      <c r="C146" t="n">
        <v>5814</v>
      </c>
      <c r="D146" t="inlineStr">
        <is>
          <t>'99557160-9</t>
        </is>
      </c>
      <c r="E146" t="inlineStr">
        <is>
          <t>CINECOLOR FILMS CHILE SPA</t>
        </is>
      </c>
      <c r="G146" s="377" t="n">
        <v>2595026</v>
      </c>
      <c r="H146" s="377" t="n">
        <v>0</v>
      </c>
      <c r="I146" s="377" t="n">
        <v>493055</v>
      </c>
      <c r="J146" s="377" t="n">
        <v>0</v>
      </c>
      <c r="K146" s="377" t="n">
        <v>3088081</v>
      </c>
    </row>
    <row r="147" customFormat="1" s="35">
      <c r="A147" t="inlineStr">
        <is>
          <t>DTE Factura Afecta</t>
        </is>
      </c>
      <c r="B147" t="n">
        <v>25</v>
      </c>
      <c r="C147" t="n">
        <v>5816</v>
      </c>
      <c r="D147" t="inlineStr">
        <is>
          <t>'99557160-9</t>
        </is>
      </c>
      <c r="E147" t="inlineStr">
        <is>
          <t>CINECOLOR FILMS CHILE SPA</t>
        </is>
      </c>
      <c r="G147" s="377" t="n">
        <v>904067</v>
      </c>
      <c r="H147" s="377" t="n">
        <v>0</v>
      </c>
      <c r="I147" s="377" t="n">
        <v>171773</v>
      </c>
      <c r="J147" s="377" t="n">
        <v>0</v>
      </c>
      <c r="K147" s="377" t="n">
        <v>1075840</v>
      </c>
    </row>
    <row r="148" customFormat="1" s="35">
      <c r="A148" t="inlineStr">
        <is>
          <t>DTE Factura Afecta</t>
        </is>
      </c>
      <c r="B148" t="n">
        <v>26</v>
      </c>
      <c r="C148" t="n">
        <v>5825</v>
      </c>
      <c r="D148" t="inlineStr">
        <is>
          <t>'99557160-9</t>
        </is>
      </c>
      <c r="E148" t="inlineStr">
        <is>
          <t>CINECOLOR FILMS CHILE SPA</t>
        </is>
      </c>
      <c r="G148" s="377" t="n">
        <v>500000</v>
      </c>
      <c r="H148" s="377" t="n">
        <v>0</v>
      </c>
      <c r="I148" s="377" t="n">
        <v>95000</v>
      </c>
      <c r="J148" s="377" t="n">
        <v>0</v>
      </c>
      <c r="K148" s="377" t="n">
        <v>595000</v>
      </c>
    </row>
    <row r="149" customFormat="1" s="35">
      <c r="A149" t="inlineStr">
        <is>
          <t>DTE Factura Afecta</t>
        </is>
      </c>
      <c r="B149" t="n">
        <v>26</v>
      </c>
      <c r="C149" t="n">
        <v>5826</v>
      </c>
      <c r="D149" t="inlineStr">
        <is>
          <t>'99557160-9</t>
        </is>
      </c>
      <c r="E149" t="inlineStr">
        <is>
          <t>CINECOLOR FILMS CHILE SPA</t>
        </is>
      </c>
      <c r="G149" s="377" t="n">
        <v>40000</v>
      </c>
      <c r="H149" s="377" t="n">
        <v>0</v>
      </c>
      <c r="I149" s="377" t="n">
        <v>7600</v>
      </c>
      <c r="J149" s="377" t="n">
        <v>0</v>
      </c>
      <c r="K149" s="377" t="n">
        <v>47600</v>
      </c>
    </row>
    <row r="150" customFormat="1" s="35">
      <c r="A150" t="inlineStr">
        <is>
          <t>DTE NC Afecta</t>
        </is>
      </c>
      <c r="B150" t="n">
        <v>25</v>
      </c>
      <c r="C150" t="n">
        <v>543</v>
      </c>
      <c r="D150" t="inlineStr">
        <is>
          <t>'99557160-9</t>
        </is>
      </c>
      <c r="E150" t="inlineStr">
        <is>
          <t>CINECOLOR FILMS CHILE SPA</t>
        </is>
      </c>
      <c r="G150" s="377" t="n">
        <v>-904067</v>
      </c>
      <c r="H150" s="377" t="n">
        <v>0</v>
      </c>
      <c r="I150" s="377" t="n">
        <v>-171773</v>
      </c>
      <c r="J150" s="377" t="n">
        <v>0</v>
      </c>
      <c r="K150" s="377" t="n">
        <v>-1075840</v>
      </c>
    </row>
    <row r="152" customFormat="1" s="35">
      <c r="A152" t="inlineStr">
        <is>
          <t>DTE Factura Afecta</t>
        </is>
      </c>
      <c r="B152" t="n">
        <v>18</v>
      </c>
      <c r="C152" t="n">
        <v>5859</v>
      </c>
      <c r="D152" t="inlineStr">
        <is>
          <t>'99557160-9</t>
        </is>
      </c>
      <c r="E152" t="inlineStr">
        <is>
          <t>CINECOLOR FILMS CHILE SPA</t>
        </is>
      </c>
      <c r="G152" s="377" t="n">
        <v>1105032</v>
      </c>
      <c r="H152" s="377" t="n">
        <v>0</v>
      </c>
      <c r="I152" s="377" t="n">
        <v>209956</v>
      </c>
      <c r="J152" s="377" t="n">
        <v>0</v>
      </c>
      <c r="K152" s="377" t="n">
        <v>1314988</v>
      </c>
    </row>
    <row r="153" customFormat="1" s="35">
      <c r="A153" t="inlineStr">
        <is>
          <t>DTE Factura Afecta</t>
        </is>
      </c>
      <c r="B153" t="n">
        <v>18</v>
      </c>
      <c r="C153" t="n">
        <v>5860</v>
      </c>
      <c r="D153" t="inlineStr">
        <is>
          <t>'99557160-9</t>
        </is>
      </c>
      <c r="E153" t="inlineStr">
        <is>
          <t>CINECOLOR FILMS CHILE SPA</t>
        </is>
      </c>
      <c r="G153" s="377" t="n">
        <v>40000</v>
      </c>
      <c r="H153" s="377" t="n">
        <v>0</v>
      </c>
      <c r="I153" s="377" t="n">
        <v>7600</v>
      </c>
      <c r="J153" s="377" t="n">
        <v>0</v>
      </c>
      <c r="K153" s="377" t="n">
        <v>47600</v>
      </c>
    </row>
    <row r="154" customFormat="1" s="35">
      <c r="A154" t="inlineStr">
        <is>
          <t>DTE Factura Afecta</t>
        </is>
      </c>
      <c r="B154" t="n">
        <v>25</v>
      </c>
      <c r="C154" t="n">
        <v>5861</v>
      </c>
      <c r="D154" t="inlineStr">
        <is>
          <t>'99557160-9</t>
        </is>
      </c>
      <c r="E154" t="inlineStr">
        <is>
          <t>CINECOLOR FILMS CHILE SPA</t>
        </is>
      </c>
      <c r="G154" s="377" t="n">
        <v>7200000</v>
      </c>
      <c r="H154" s="377" t="n">
        <v>0</v>
      </c>
      <c r="I154" s="377" t="n">
        <v>1368000</v>
      </c>
      <c r="J154" s="377" t="n">
        <v>0</v>
      </c>
      <c r="K154" s="377" t="n">
        <v>8568000</v>
      </c>
    </row>
    <row r="155" customFormat="1" s="35">
      <c r="A155" t="inlineStr">
        <is>
          <t>DTE Factura Afecta</t>
        </is>
      </c>
      <c r="B155" t="n">
        <v>28</v>
      </c>
      <c r="C155" t="n">
        <v>5863</v>
      </c>
      <c r="D155" t="inlineStr">
        <is>
          <t>'99557160-9</t>
        </is>
      </c>
      <c r="E155" t="inlineStr">
        <is>
          <t>CINECOLOR FILMS CHILE SPA</t>
        </is>
      </c>
      <c r="G155" s="377" t="n">
        <v>2610885</v>
      </c>
      <c r="H155" s="377" t="n">
        <v>0</v>
      </c>
      <c r="I155" s="377" t="n">
        <v>496068</v>
      </c>
      <c r="J155" s="377" t="n">
        <v>0</v>
      </c>
      <c r="K155" s="377" t="n">
        <v>3106953</v>
      </c>
    </row>
    <row r="156" customFormat="1" s="35">
      <c r="A156" t="inlineStr">
        <is>
          <t>DTE Factura Afecta</t>
        </is>
      </c>
      <c r="B156" t="n">
        <v>30</v>
      </c>
      <c r="C156" t="n">
        <v>5864</v>
      </c>
      <c r="D156" t="inlineStr">
        <is>
          <t>'99557160-9</t>
        </is>
      </c>
      <c r="E156" t="inlineStr">
        <is>
          <t>CINECOLOR FILMS CHILE SPA</t>
        </is>
      </c>
      <c r="G156" s="377" t="n">
        <v>850779</v>
      </c>
      <c r="H156" s="377" t="n">
        <v>0</v>
      </c>
      <c r="I156" s="377" t="n">
        <v>161648</v>
      </c>
      <c r="J156" s="377" t="n">
        <v>0</v>
      </c>
      <c r="K156" s="377" t="n">
        <v>1012427</v>
      </c>
    </row>
    <row r="157" customFormat="1" s="35">
      <c r="A157" t="inlineStr">
        <is>
          <t>DTE Factura Afecta</t>
        </is>
      </c>
      <c r="B157" t="n">
        <v>30</v>
      </c>
      <c r="C157" t="n">
        <v>5865</v>
      </c>
      <c r="D157" t="inlineStr">
        <is>
          <t>'99557160-9</t>
        </is>
      </c>
      <c r="E157" t="inlineStr">
        <is>
          <t>CINECOLOR FILMS CHILE SPA</t>
        </is>
      </c>
      <c r="G157" s="377" t="n">
        <v>137937</v>
      </c>
      <c r="H157" s="377" t="n">
        <v>0</v>
      </c>
      <c r="I157" s="377" t="n">
        <v>26208</v>
      </c>
      <c r="J157" s="377" t="n">
        <v>0</v>
      </c>
      <c r="K157" s="377" t="n">
        <v>164145</v>
      </c>
    </row>
    <row r="158" customFormat="1" s="35">
      <c r="A158" t="inlineStr">
        <is>
          <t>DTE Factura Afecta</t>
        </is>
      </c>
      <c r="B158" t="n">
        <v>30</v>
      </c>
      <c r="C158" t="n">
        <v>5866</v>
      </c>
      <c r="D158" t="inlineStr">
        <is>
          <t>'99557160-9</t>
        </is>
      </c>
      <c r="E158" t="inlineStr">
        <is>
          <t>CINECOLOR FILMS CHILE SPA</t>
        </is>
      </c>
      <c r="G158" s="377" t="n">
        <v>5734953</v>
      </c>
      <c r="H158" s="377" t="n">
        <v>0</v>
      </c>
      <c r="I158" s="377" t="n">
        <v>1089641</v>
      </c>
      <c r="J158" s="377" t="n">
        <v>0</v>
      </c>
      <c r="K158" s="377" t="n">
        <v>6824594</v>
      </c>
    </row>
    <row r="159" customFormat="1" s="35">
      <c r="A159" t="inlineStr">
        <is>
          <t>DTE Factura Afecta</t>
        </is>
      </c>
      <c r="B159" t="n">
        <v>30</v>
      </c>
      <c r="C159" t="n">
        <v>5867</v>
      </c>
      <c r="D159" t="inlineStr">
        <is>
          <t>'99557160-9</t>
        </is>
      </c>
      <c r="E159" t="inlineStr">
        <is>
          <t>CINECOLOR FILMS CHILE SPA</t>
        </is>
      </c>
      <c r="G159" s="377" t="n">
        <v>142950</v>
      </c>
      <c r="H159" s="377" t="n">
        <v>0</v>
      </c>
      <c r="I159" s="377" t="n">
        <v>27161</v>
      </c>
      <c r="J159" s="377" t="n">
        <v>0</v>
      </c>
      <c r="K159" s="377" t="n">
        <v>170111</v>
      </c>
    </row>
    <row r="160" customFormat="1" s="35">
      <c r="A160" t="inlineStr">
        <is>
          <t>DTE Factura Afecta</t>
        </is>
      </c>
      <c r="B160" t="n">
        <v>30</v>
      </c>
      <c r="C160" t="n">
        <v>5868</v>
      </c>
      <c r="D160" t="inlineStr">
        <is>
          <t>'99557160-9</t>
        </is>
      </c>
      <c r="E160" t="inlineStr">
        <is>
          <t>CINECOLOR FILMS CHILE SPA</t>
        </is>
      </c>
      <c r="G160" s="377" t="n">
        <v>6119373</v>
      </c>
      <c r="H160" s="377" t="n">
        <v>0</v>
      </c>
      <c r="I160" s="377" t="n">
        <v>1162681</v>
      </c>
      <c r="J160" s="377" t="n">
        <v>0</v>
      </c>
      <c r="K160" s="377" t="n">
        <v>7282054</v>
      </c>
    </row>
    <row r="161" customFormat="1" s="35">
      <c r="A161" t="inlineStr">
        <is>
          <t>DTE Factura Afecta</t>
        </is>
      </c>
      <c r="B161" t="n">
        <v>30</v>
      </c>
      <c r="C161" t="n">
        <v>5869</v>
      </c>
      <c r="D161" t="inlineStr">
        <is>
          <t>'99557160-9</t>
        </is>
      </c>
      <c r="E161" t="inlineStr">
        <is>
          <t>CINECOLOR FILMS CHILE SPA</t>
        </is>
      </c>
      <c r="G161" s="377" t="n">
        <v>284622</v>
      </c>
      <c r="H161" s="377" t="n">
        <v>0</v>
      </c>
      <c r="I161" s="377" t="n">
        <v>54078</v>
      </c>
      <c r="J161" s="377" t="n">
        <v>0</v>
      </c>
      <c r="K161" s="377" t="n">
        <v>338700</v>
      </c>
    </row>
    <row r="162" customFormat="1" s="35">
      <c r="A162" t="inlineStr">
        <is>
          <t>DTE Factura Afecta</t>
        </is>
      </c>
      <c r="B162" t="n">
        <v>30</v>
      </c>
      <c r="C162" t="n">
        <v>5870</v>
      </c>
      <c r="D162" t="inlineStr">
        <is>
          <t>'99557160-9</t>
        </is>
      </c>
      <c r="E162" t="inlineStr">
        <is>
          <t>CINECOLOR FILMS CHILE SPA</t>
        </is>
      </c>
      <c r="G162" s="377" t="n">
        <v>3206085</v>
      </c>
      <c r="H162" s="377" t="n">
        <v>0</v>
      </c>
      <c r="I162" s="377" t="n">
        <v>609156</v>
      </c>
      <c r="J162" s="377" t="n">
        <v>0</v>
      </c>
      <c r="K162" s="377" t="n">
        <v>3815241</v>
      </c>
    </row>
    <row r="163" customFormat="1" s="35">
      <c r="A163" t="inlineStr">
        <is>
          <t>DTE Factura Afecta</t>
        </is>
      </c>
      <c r="B163" t="n">
        <v>30</v>
      </c>
      <c r="C163" t="n">
        <v>5871</v>
      </c>
      <c r="D163" t="inlineStr">
        <is>
          <t>'99557160-9</t>
        </is>
      </c>
      <c r="E163" t="inlineStr">
        <is>
          <t>CINECOLOR FILMS CHILE SPA</t>
        </is>
      </c>
      <c r="G163" s="377" t="n">
        <v>138695</v>
      </c>
      <c r="H163" s="377" t="n">
        <v>0</v>
      </c>
      <c r="I163" s="377" t="n">
        <v>26352</v>
      </c>
      <c r="J163" s="377" t="n">
        <v>0</v>
      </c>
      <c r="K163" s="377" t="n">
        <v>165047</v>
      </c>
    </row>
    <row r="164" customFormat="1" s="35">
      <c r="A164" t="inlineStr">
        <is>
          <t>DTE Factura Afecta</t>
        </is>
      </c>
      <c r="B164" t="n">
        <v>30</v>
      </c>
      <c r="C164" t="n">
        <v>5872</v>
      </c>
      <c r="D164" t="inlineStr">
        <is>
          <t>'99557160-9</t>
        </is>
      </c>
      <c r="E164" t="inlineStr">
        <is>
          <t>CINECOLOR FILMS CHILE SPA</t>
        </is>
      </c>
      <c r="G164" s="377" t="n">
        <v>134352</v>
      </c>
      <c r="H164" s="377" t="n">
        <v>0</v>
      </c>
      <c r="I164" s="377" t="n">
        <v>25527</v>
      </c>
      <c r="J164" s="377" t="n">
        <v>0</v>
      </c>
      <c r="K164" s="377" t="n">
        <v>159879</v>
      </c>
    </row>
    <row r="165" customFormat="1" s="35">
      <c r="A165" t="inlineStr">
        <is>
          <t>DTE Factura Afecta</t>
        </is>
      </c>
      <c r="B165" t="n">
        <v>30</v>
      </c>
      <c r="C165" t="n">
        <v>5873</v>
      </c>
      <c r="D165" t="inlineStr">
        <is>
          <t>'99557160-9</t>
        </is>
      </c>
      <c r="E165" t="inlineStr">
        <is>
          <t>CINECOLOR FILMS CHILE SPA</t>
        </is>
      </c>
      <c r="G165" s="377" t="n">
        <v>4600035</v>
      </c>
      <c r="H165" s="377" t="n">
        <v>0</v>
      </c>
      <c r="I165" s="377" t="n">
        <v>874007</v>
      </c>
      <c r="J165" s="377" t="n">
        <v>0</v>
      </c>
      <c r="K165" s="377" t="n">
        <v>5474042</v>
      </c>
    </row>
    <row r="166" customFormat="1" s="35">
      <c r="A166" t="inlineStr">
        <is>
          <t>DTE Factura Afecta</t>
        </is>
      </c>
      <c r="B166" t="n">
        <v>30</v>
      </c>
      <c r="C166" t="n">
        <v>5874</v>
      </c>
      <c r="D166" t="inlineStr">
        <is>
          <t>'99557160-9</t>
        </is>
      </c>
      <c r="E166" t="inlineStr">
        <is>
          <t>CINECOLOR FILMS CHILE SPA</t>
        </is>
      </c>
      <c r="G166" s="377" t="n">
        <v>4894943</v>
      </c>
      <c r="H166" s="377" t="n">
        <v>0</v>
      </c>
      <c r="I166" s="377" t="n">
        <v>930039</v>
      </c>
      <c r="J166" s="377" t="n">
        <v>0</v>
      </c>
      <c r="K166" s="377" t="n">
        <v>5824982</v>
      </c>
    </row>
    <row r="167" customFormat="1" s="35">
      <c r="A167" t="inlineStr">
        <is>
          <t>DTE Factura Afecta</t>
        </is>
      </c>
      <c r="B167" t="n">
        <v>30</v>
      </c>
      <c r="C167" t="n">
        <v>5875</v>
      </c>
      <c r="D167" t="inlineStr">
        <is>
          <t>'99557160-9</t>
        </is>
      </c>
      <c r="E167" t="inlineStr">
        <is>
          <t>CINECOLOR FILMS CHILE SPA</t>
        </is>
      </c>
      <c r="G167" s="377" t="n">
        <v>138695</v>
      </c>
      <c r="H167" s="377" t="n">
        <v>0</v>
      </c>
      <c r="I167" s="377" t="n">
        <v>26352</v>
      </c>
      <c r="J167" s="377" t="n">
        <v>0</v>
      </c>
      <c r="K167" s="377" t="n">
        <v>165047</v>
      </c>
    </row>
    <row r="168" customFormat="1" s="35">
      <c r="A168" t="inlineStr">
        <is>
          <t>DTE Factura Afecta</t>
        </is>
      </c>
      <c r="B168" t="n">
        <v>30</v>
      </c>
      <c r="C168" t="n">
        <v>5876</v>
      </c>
      <c r="D168" t="inlineStr">
        <is>
          <t>'99557160-9</t>
        </is>
      </c>
      <c r="E168" t="inlineStr">
        <is>
          <t>CINECOLOR FILMS CHILE SPA</t>
        </is>
      </c>
      <c r="G168" s="377" t="n">
        <v>139395</v>
      </c>
      <c r="H168" s="377" t="n">
        <v>0</v>
      </c>
      <c r="I168" s="377" t="n">
        <v>26485</v>
      </c>
      <c r="J168" s="377" t="n">
        <v>0</v>
      </c>
      <c r="K168" s="377" t="n">
        <v>165880</v>
      </c>
    </row>
    <row r="169" customFormat="1" s="35">
      <c r="A169" t="inlineStr">
        <is>
          <t>DTE Factura Afecta</t>
        </is>
      </c>
      <c r="B169" t="n">
        <v>30</v>
      </c>
      <c r="C169" t="n">
        <v>5877</v>
      </c>
      <c r="D169" t="inlineStr">
        <is>
          <t>'99557160-9</t>
        </is>
      </c>
      <c r="E169" t="inlineStr">
        <is>
          <t>CINECOLOR FILMS CHILE SPA</t>
        </is>
      </c>
      <c r="G169" s="377" t="n">
        <v>139856</v>
      </c>
      <c r="H169" s="377" t="n">
        <v>0</v>
      </c>
      <c r="I169" s="377" t="n">
        <v>26573</v>
      </c>
      <c r="J169" s="377" t="n">
        <v>0</v>
      </c>
      <c r="K169" s="377" t="n">
        <v>166429</v>
      </c>
    </row>
    <row r="170" customFormat="1" s="35">
      <c r="A170" t="inlineStr">
        <is>
          <t>DTE Factura Afecta</t>
        </is>
      </c>
      <c r="B170" t="n">
        <v>30</v>
      </c>
      <c r="C170" t="n">
        <v>5878</v>
      </c>
      <c r="D170" t="inlineStr">
        <is>
          <t>'99557160-9</t>
        </is>
      </c>
      <c r="E170" t="inlineStr">
        <is>
          <t>CINECOLOR FILMS CHILE SPA</t>
        </is>
      </c>
      <c r="G170" s="377" t="n">
        <v>134352</v>
      </c>
      <c r="H170" s="377" t="n">
        <v>0</v>
      </c>
      <c r="I170" s="377" t="n">
        <v>25527</v>
      </c>
      <c r="J170" s="377" t="n">
        <v>0</v>
      </c>
      <c r="K170" s="377" t="n">
        <v>159879</v>
      </c>
    </row>
    <row r="172" customFormat="1" s="35">
      <c r="A172" t="inlineStr">
        <is>
          <t>DTE Factura Afecta</t>
        </is>
      </c>
      <c r="B172" t="n">
        <v>5</v>
      </c>
      <c r="C172" t="n">
        <v>5888</v>
      </c>
      <c r="D172" t="inlineStr">
        <is>
          <t>'99557160-9</t>
        </is>
      </c>
      <c r="E172" t="inlineStr">
        <is>
          <t>CINECOLOR FILMS CHILE SPA</t>
        </is>
      </c>
      <c r="G172" s="377" t="n">
        <v>40000</v>
      </c>
      <c r="H172" s="377" t="n">
        <v>0</v>
      </c>
      <c r="I172" s="377" t="n">
        <v>7600</v>
      </c>
      <c r="J172" s="377" t="n">
        <v>0</v>
      </c>
      <c r="K172" s="377" t="n">
        <v>47600</v>
      </c>
    </row>
    <row r="173" customFormat="1" s="35">
      <c r="A173" t="inlineStr">
        <is>
          <t>DTE Factura Afecta</t>
        </is>
      </c>
      <c r="B173" t="n">
        <v>5</v>
      </c>
      <c r="C173" t="n">
        <v>5889</v>
      </c>
      <c r="D173" t="inlineStr">
        <is>
          <t>'99557160-9</t>
        </is>
      </c>
      <c r="E173" t="inlineStr">
        <is>
          <t>CINECOLOR FILMS CHILE SPA</t>
        </is>
      </c>
      <c r="G173" s="377" t="n">
        <v>200000</v>
      </c>
      <c r="H173" s="377" t="n">
        <v>0</v>
      </c>
      <c r="I173" s="377" t="n">
        <v>38000</v>
      </c>
      <c r="J173" s="377" t="n">
        <v>0</v>
      </c>
      <c r="K173" s="377" t="n">
        <v>238000</v>
      </c>
    </row>
    <row r="174" customFormat="1" s="35">
      <c r="A174" t="inlineStr">
        <is>
          <t>DTE Factura Afecta</t>
        </is>
      </c>
      <c r="B174" t="n">
        <v>19</v>
      </c>
      <c r="C174" t="n">
        <v>5916</v>
      </c>
      <c r="D174" t="inlineStr">
        <is>
          <t>'99557160-9</t>
        </is>
      </c>
      <c r="E174" t="inlineStr">
        <is>
          <t>CINECOLOR FILMS CHILE SPA</t>
        </is>
      </c>
      <c r="G174" s="377" t="n">
        <v>7200000</v>
      </c>
      <c r="H174" s="377" t="n">
        <v>0</v>
      </c>
      <c r="I174" s="377" t="n">
        <v>1368000</v>
      </c>
      <c r="J174" s="377" t="n">
        <v>0</v>
      </c>
      <c r="K174" s="377" t="n">
        <v>8568000</v>
      </c>
    </row>
    <row r="175" customFormat="1" s="35">
      <c r="A175" t="inlineStr">
        <is>
          <t>DTE Factura Afecta</t>
        </is>
      </c>
      <c r="B175" t="n">
        <v>22</v>
      </c>
      <c r="C175" t="n">
        <v>5920</v>
      </c>
      <c r="D175" t="inlineStr">
        <is>
          <t>'99557160-9</t>
        </is>
      </c>
      <c r="E175" t="inlineStr">
        <is>
          <t>CINECOLOR FILMS CHILE SPA</t>
        </is>
      </c>
      <c r="G175" s="377" t="n">
        <v>137372</v>
      </c>
      <c r="H175" s="377" t="n">
        <v>0</v>
      </c>
      <c r="I175" s="377" t="n">
        <v>26101</v>
      </c>
      <c r="J175" s="377" t="n">
        <v>0</v>
      </c>
      <c r="K175" s="377" t="n">
        <v>163473</v>
      </c>
    </row>
    <row r="176" customFormat="1" s="35">
      <c r="A176" t="inlineStr">
        <is>
          <t>DTE Factura Afecta</t>
        </is>
      </c>
      <c r="B176" t="n">
        <v>22</v>
      </c>
      <c r="C176" t="n">
        <v>5921</v>
      </c>
      <c r="D176" t="inlineStr">
        <is>
          <t>'99557160-9</t>
        </is>
      </c>
      <c r="E176" t="inlineStr">
        <is>
          <t>CINECOLOR FILMS CHILE SPA</t>
        </is>
      </c>
      <c r="G176" s="377" t="n">
        <v>274908</v>
      </c>
      <c r="H176" s="377" t="n">
        <v>0</v>
      </c>
      <c r="I176" s="377" t="n">
        <v>52233</v>
      </c>
      <c r="J176" s="377" t="n">
        <v>0</v>
      </c>
      <c r="K176" s="377" t="n">
        <v>327141</v>
      </c>
    </row>
    <row r="177" customFormat="1" s="35">
      <c r="A177" t="inlineStr">
        <is>
          <t>DTE Factura Afecta</t>
        </is>
      </c>
      <c r="B177" t="n">
        <v>22</v>
      </c>
      <c r="C177" t="n">
        <v>5922</v>
      </c>
      <c r="D177" t="inlineStr">
        <is>
          <t>'99557160-9</t>
        </is>
      </c>
      <c r="E177" t="inlineStr">
        <is>
          <t>CINECOLOR FILMS CHILE SPA</t>
        </is>
      </c>
      <c r="G177" s="377" t="n">
        <v>134223</v>
      </c>
      <c r="H177" s="377" t="n">
        <v>0</v>
      </c>
      <c r="I177" s="377" t="n">
        <v>25502</v>
      </c>
      <c r="J177" s="377" t="n">
        <v>0</v>
      </c>
      <c r="K177" s="377" t="n">
        <v>159725</v>
      </c>
    </row>
    <row r="178" customFormat="1" s="35">
      <c r="A178" t="inlineStr">
        <is>
          <t>DTE Factura Afecta</t>
        </is>
      </c>
      <c r="B178" t="n">
        <v>22</v>
      </c>
      <c r="C178" t="n">
        <v>5923</v>
      </c>
      <c r="D178" t="inlineStr">
        <is>
          <t>'99557160-9</t>
        </is>
      </c>
      <c r="E178" t="inlineStr">
        <is>
          <t>CINECOLOR FILMS CHILE SPA</t>
        </is>
      </c>
      <c r="G178" s="377" t="n">
        <v>2196851</v>
      </c>
      <c r="H178" s="377" t="n">
        <v>0</v>
      </c>
      <c r="I178" s="377" t="n">
        <v>417402</v>
      </c>
      <c r="J178" s="377" t="n">
        <v>0</v>
      </c>
      <c r="K178" s="377" t="n">
        <v>2614253</v>
      </c>
    </row>
    <row r="179" customFormat="1" s="35">
      <c r="A179" t="inlineStr">
        <is>
          <t>DTE Factura Afecta</t>
        </is>
      </c>
      <c r="B179" t="n">
        <v>22</v>
      </c>
      <c r="C179" t="n">
        <v>5924</v>
      </c>
      <c r="D179" t="inlineStr">
        <is>
          <t>'99557160-9</t>
        </is>
      </c>
      <c r="E179" t="inlineStr">
        <is>
          <t>CINECOLOR FILMS CHILE SPA</t>
        </is>
      </c>
      <c r="G179" s="377" t="n">
        <v>6502839</v>
      </c>
      <c r="H179" s="377" t="n">
        <v>0</v>
      </c>
      <c r="I179" s="377" t="n">
        <v>1235539</v>
      </c>
      <c r="J179" s="377" t="n">
        <v>0</v>
      </c>
      <c r="K179" s="377" t="n">
        <v>7738378</v>
      </c>
    </row>
    <row r="180" customFormat="1" s="35">
      <c r="A180" t="inlineStr">
        <is>
          <t>DTE Factura Afecta</t>
        </is>
      </c>
      <c r="B180" t="n">
        <v>22</v>
      </c>
      <c r="C180" t="n">
        <v>5925</v>
      </c>
      <c r="D180" t="inlineStr">
        <is>
          <t>'99557160-9</t>
        </is>
      </c>
      <c r="E180" t="inlineStr">
        <is>
          <t>CINECOLOR FILMS CHILE SPA</t>
        </is>
      </c>
      <c r="G180" s="377" t="n">
        <v>258453</v>
      </c>
      <c r="H180" s="377" t="n">
        <v>0</v>
      </c>
      <c r="I180" s="377" t="n">
        <v>49106</v>
      </c>
      <c r="J180" s="377" t="n">
        <v>0</v>
      </c>
      <c r="K180" s="377" t="n">
        <v>307559</v>
      </c>
    </row>
    <row r="181" customFormat="1" s="35">
      <c r="A181" t="inlineStr">
        <is>
          <t>DTE Factura Afecta</t>
        </is>
      </c>
      <c r="B181" t="n">
        <v>22</v>
      </c>
      <c r="C181" t="n">
        <v>5926</v>
      </c>
      <c r="D181" t="inlineStr">
        <is>
          <t>'99557160-9</t>
        </is>
      </c>
      <c r="E181" t="inlineStr">
        <is>
          <t>CINECOLOR FILMS CHILE SPA</t>
        </is>
      </c>
      <c r="G181" s="377" t="n">
        <v>6900972</v>
      </c>
      <c r="H181" s="377" t="n">
        <v>0</v>
      </c>
      <c r="I181" s="377" t="n">
        <v>1311185</v>
      </c>
      <c r="J181" s="377" t="n">
        <v>0</v>
      </c>
      <c r="K181" s="377" t="n">
        <v>8212157</v>
      </c>
    </row>
    <row r="182" customFormat="1" s="35">
      <c r="A182" t="inlineStr">
        <is>
          <t>DTE Factura Afecta</t>
        </is>
      </c>
      <c r="B182" t="n">
        <v>22</v>
      </c>
      <c r="C182" t="n">
        <v>5927</v>
      </c>
      <c r="D182" t="inlineStr">
        <is>
          <t>'99557160-9</t>
        </is>
      </c>
      <c r="E182" t="inlineStr">
        <is>
          <t>CINECOLOR FILMS CHILE SPA</t>
        </is>
      </c>
      <c r="G182" s="377" t="n">
        <v>6900972</v>
      </c>
      <c r="H182" s="377" t="n">
        <v>0</v>
      </c>
      <c r="I182" s="377" t="n">
        <v>1311185</v>
      </c>
      <c r="J182" s="377" t="n">
        <v>0</v>
      </c>
      <c r="K182" s="377" t="n">
        <v>8212157</v>
      </c>
    </row>
    <row r="183" customFormat="1" s="35">
      <c r="A183" t="inlineStr">
        <is>
          <t>DTE Factura Afecta</t>
        </is>
      </c>
      <c r="B183" t="n">
        <v>22</v>
      </c>
      <c r="C183" t="n">
        <v>5928</v>
      </c>
      <c r="D183" t="inlineStr">
        <is>
          <t>'99557160-9</t>
        </is>
      </c>
      <c r="E183" t="inlineStr">
        <is>
          <t>CINECOLOR FILMS CHILE SPA</t>
        </is>
      </c>
      <c r="G183" s="377" t="n">
        <v>128711</v>
      </c>
      <c r="H183" s="377" t="n">
        <v>0</v>
      </c>
      <c r="I183" s="377" t="n">
        <v>24455</v>
      </c>
      <c r="J183" s="377" t="n">
        <v>0</v>
      </c>
      <c r="K183" s="377" t="n">
        <v>153166</v>
      </c>
    </row>
    <row r="184" customFormat="1" s="35">
      <c r="A184" t="inlineStr">
        <is>
          <t>DTE Factura Afecta</t>
        </is>
      </c>
      <c r="B184" t="n">
        <v>22</v>
      </c>
      <c r="C184" t="n">
        <v>5929</v>
      </c>
      <c r="D184" t="inlineStr">
        <is>
          <t>'99557160-9</t>
        </is>
      </c>
      <c r="E184" t="inlineStr">
        <is>
          <t>CINECOLOR FILMS CHILE SPA</t>
        </is>
      </c>
      <c r="G184" s="377" t="n">
        <v>128711</v>
      </c>
      <c r="H184" s="377" t="n">
        <v>0</v>
      </c>
      <c r="I184" s="377" t="n">
        <v>24455</v>
      </c>
      <c r="J184" s="377" t="n">
        <v>0</v>
      </c>
      <c r="K184" s="377" t="n">
        <v>153166</v>
      </c>
    </row>
    <row r="185" customFormat="1" s="35">
      <c r="A185" t="inlineStr">
        <is>
          <t>DTE Factura Afecta</t>
        </is>
      </c>
      <c r="B185" t="n">
        <v>22</v>
      </c>
      <c r="C185" t="n">
        <v>5930</v>
      </c>
      <c r="D185" t="inlineStr">
        <is>
          <t>'99557160-9</t>
        </is>
      </c>
      <c r="E185" t="inlineStr">
        <is>
          <t>CINECOLOR FILMS CHILE SPA</t>
        </is>
      </c>
      <c r="G185" s="377" t="n">
        <v>514842</v>
      </c>
      <c r="H185" s="377" t="n">
        <v>0</v>
      </c>
      <c r="I185" s="377" t="n">
        <v>97820</v>
      </c>
      <c r="J185" s="377" t="n">
        <v>0</v>
      </c>
      <c r="K185" s="377" t="n">
        <v>612662</v>
      </c>
    </row>
    <row r="186" customFormat="1" s="35">
      <c r="A186" t="inlineStr">
        <is>
          <t>DTE Factura Afecta</t>
        </is>
      </c>
      <c r="B186" t="n">
        <v>22</v>
      </c>
      <c r="C186" t="n">
        <v>5931</v>
      </c>
      <c r="D186" t="inlineStr">
        <is>
          <t>'99557160-9</t>
        </is>
      </c>
      <c r="E186" t="inlineStr">
        <is>
          <t>CINECOLOR FILMS CHILE SPA</t>
        </is>
      </c>
      <c r="G186" s="377" t="n">
        <v>514842</v>
      </c>
      <c r="H186" s="377" t="n">
        <v>0</v>
      </c>
      <c r="I186" s="377" t="n">
        <v>97820</v>
      </c>
      <c r="J186" s="377" t="n">
        <v>0</v>
      </c>
      <c r="K186" s="377" t="n">
        <v>612662</v>
      </c>
    </row>
    <row r="187" customFormat="1" s="35">
      <c r="A187" t="inlineStr">
        <is>
          <t>DTE Factura Afecta</t>
        </is>
      </c>
      <c r="B187" t="n">
        <v>22</v>
      </c>
      <c r="C187" t="n">
        <v>5932</v>
      </c>
      <c r="D187" t="inlineStr">
        <is>
          <t>'99557160-9</t>
        </is>
      </c>
      <c r="E187" t="inlineStr">
        <is>
          <t>CINECOLOR FILMS CHILE SPA</t>
        </is>
      </c>
      <c r="G187" s="377" t="n">
        <v>257421</v>
      </c>
      <c r="H187" s="377" t="n">
        <v>0</v>
      </c>
      <c r="I187" s="377" t="n">
        <v>48910</v>
      </c>
      <c r="J187" s="377" t="n">
        <v>0</v>
      </c>
      <c r="K187" s="377" t="n">
        <v>306331</v>
      </c>
    </row>
    <row r="188" customFormat="1" s="35">
      <c r="A188" t="inlineStr">
        <is>
          <t>DTE Factura Afecta</t>
        </is>
      </c>
      <c r="B188" t="n">
        <v>22</v>
      </c>
      <c r="C188" t="n">
        <v>5933</v>
      </c>
      <c r="D188" t="inlineStr">
        <is>
          <t>'99557160-9</t>
        </is>
      </c>
      <c r="E188" t="inlineStr">
        <is>
          <t>CINECOLOR FILMS CHILE SPA</t>
        </is>
      </c>
      <c r="G188" s="377" t="n">
        <v>257421</v>
      </c>
      <c r="H188" s="377" t="n">
        <v>0</v>
      </c>
      <c r="I188" s="377" t="n">
        <v>48910</v>
      </c>
      <c r="J188" s="377" t="n">
        <v>0</v>
      </c>
      <c r="K188" s="377" t="n">
        <v>306331</v>
      </c>
    </row>
    <row r="189" customFormat="1" s="35">
      <c r="A189" t="inlineStr">
        <is>
          <t>DTE Factura Afecta</t>
        </is>
      </c>
      <c r="B189" t="n">
        <v>22</v>
      </c>
      <c r="C189" t="n">
        <v>5934</v>
      </c>
      <c r="D189" t="inlineStr">
        <is>
          <t>'99557160-9</t>
        </is>
      </c>
      <c r="E189" t="inlineStr">
        <is>
          <t>CINECOLOR FILMS CHILE SPA</t>
        </is>
      </c>
      <c r="G189" s="377" t="n">
        <v>3848712</v>
      </c>
      <c r="H189" s="377" t="n">
        <v>0</v>
      </c>
      <c r="I189" s="377" t="n">
        <v>731255</v>
      </c>
      <c r="J189" s="377" t="n">
        <v>0</v>
      </c>
      <c r="K189" s="377" t="n">
        <v>4579967</v>
      </c>
    </row>
    <row r="190" customFormat="1" s="35">
      <c r="A190" t="inlineStr">
        <is>
          <t>DTE Factura Afecta</t>
        </is>
      </c>
      <c r="B190" t="n">
        <v>22</v>
      </c>
      <c r="C190" t="n">
        <v>5935</v>
      </c>
      <c r="D190" t="inlineStr">
        <is>
          <t>'99557160-9</t>
        </is>
      </c>
      <c r="E190" t="inlineStr">
        <is>
          <t>CINECOLOR FILMS CHILE SPA</t>
        </is>
      </c>
      <c r="G190" s="377" t="n">
        <v>4379463</v>
      </c>
      <c r="H190" s="377" t="n">
        <v>0</v>
      </c>
      <c r="I190" s="377" t="n">
        <v>832098</v>
      </c>
      <c r="J190" s="377" t="n">
        <v>0</v>
      </c>
      <c r="K190" s="377" t="n">
        <v>5211561</v>
      </c>
    </row>
    <row r="191" customFormat="1" s="35">
      <c r="A191" t="inlineStr">
        <is>
          <t>DTE Factura Afecta</t>
        </is>
      </c>
      <c r="B191" t="n">
        <v>22</v>
      </c>
      <c r="C191" t="n">
        <v>5936</v>
      </c>
      <c r="D191" t="inlineStr">
        <is>
          <t>'99557160-9</t>
        </is>
      </c>
      <c r="E191" t="inlineStr">
        <is>
          <t>CINECOLOR FILMS CHILE SPA</t>
        </is>
      </c>
      <c r="G191" s="377" t="n">
        <v>129227</v>
      </c>
      <c r="H191" s="377" t="n">
        <v>0</v>
      </c>
      <c r="I191" s="377" t="n">
        <v>24553</v>
      </c>
      <c r="J191" s="377" t="n">
        <v>0</v>
      </c>
      <c r="K191" s="377" t="n">
        <v>153780</v>
      </c>
    </row>
    <row r="192" customFormat="1" s="35">
      <c r="A192" t="inlineStr">
        <is>
          <t>DTE Factura Afecta</t>
        </is>
      </c>
      <c r="B192" t="n">
        <v>22</v>
      </c>
      <c r="C192" t="n">
        <v>5937</v>
      </c>
      <c r="D192" t="inlineStr">
        <is>
          <t>'99557160-9</t>
        </is>
      </c>
      <c r="E192" t="inlineStr">
        <is>
          <t>CINECOLOR FILMS CHILE SPA</t>
        </is>
      </c>
      <c r="G192" s="377" t="n">
        <v>4135248</v>
      </c>
      <c r="H192" s="377" t="n">
        <v>0</v>
      </c>
      <c r="I192" s="377" t="n">
        <v>785697</v>
      </c>
      <c r="J192" s="377" t="n">
        <v>0</v>
      </c>
      <c r="K192" s="377" t="n">
        <v>4920945</v>
      </c>
    </row>
    <row r="193" customFormat="1" s="35">
      <c r="A193" t="inlineStr">
        <is>
          <t>DTE Factura Afecta</t>
        </is>
      </c>
      <c r="B193" t="n">
        <v>22</v>
      </c>
      <c r="C193" t="n">
        <v>5938</v>
      </c>
      <c r="D193" t="inlineStr">
        <is>
          <t>'99557160-9</t>
        </is>
      </c>
      <c r="E193" t="inlineStr">
        <is>
          <t>CINECOLOR FILMS CHILE SPA</t>
        </is>
      </c>
      <c r="G193" s="377" t="n">
        <v>132711</v>
      </c>
      <c r="H193" s="377" t="n">
        <v>0</v>
      </c>
      <c r="I193" s="377" t="n">
        <v>25215</v>
      </c>
      <c r="J193" s="377" t="n">
        <v>0</v>
      </c>
      <c r="K193" s="377" t="n">
        <v>157926</v>
      </c>
    </row>
    <row r="194" customFormat="1" s="35">
      <c r="A194" t="inlineStr">
        <is>
          <t>DTE Factura Afecta</t>
        </is>
      </c>
      <c r="B194" t="n">
        <v>22</v>
      </c>
      <c r="C194" t="n">
        <v>5939</v>
      </c>
      <c r="D194" t="inlineStr">
        <is>
          <t>'99557160-9</t>
        </is>
      </c>
      <c r="E194" t="inlineStr">
        <is>
          <t>CINECOLOR FILMS CHILE SPA</t>
        </is>
      </c>
      <c r="G194" s="377" t="n">
        <v>129227</v>
      </c>
      <c r="H194" s="377" t="n">
        <v>0</v>
      </c>
      <c r="I194" s="377" t="n">
        <v>24553</v>
      </c>
      <c r="J194" s="377" t="n">
        <v>0</v>
      </c>
      <c r="K194" s="377" t="n">
        <v>153780</v>
      </c>
    </row>
    <row r="195" customFormat="1" s="35">
      <c r="A195" t="inlineStr">
        <is>
          <t>DTE Factura Afecta</t>
        </is>
      </c>
      <c r="B195" t="n">
        <v>22</v>
      </c>
      <c r="C195" t="n">
        <v>5940</v>
      </c>
      <c r="D195" t="inlineStr">
        <is>
          <t>'99557160-9</t>
        </is>
      </c>
      <c r="E195" t="inlineStr">
        <is>
          <t>CINECOLOR FILMS CHILE SPA</t>
        </is>
      </c>
      <c r="G195" s="377" t="n">
        <v>129227</v>
      </c>
      <c r="H195" s="377" t="n">
        <v>0</v>
      </c>
      <c r="I195" s="377" t="n">
        <v>24553</v>
      </c>
      <c r="J195" s="377" t="n">
        <v>0</v>
      </c>
      <c r="K195" s="377" t="n">
        <v>153780</v>
      </c>
    </row>
    <row r="196" customFormat="1" s="35">
      <c r="A196" t="inlineStr">
        <is>
          <t>DTE Factura Afecta</t>
        </is>
      </c>
      <c r="B196" t="n">
        <v>23</v>
      </c>
      <c r="C196" t="n">
        <v>5941</v>
      </c>
      <c r="D196" t="inlineStr">
        <is>
          <t>'99557160-9</t>
        </is>
      </c>
      <c r="E196" t="inlineStr">
        <is>
          <t>CINECOLOR FILMS CHILE SPA</t>
        </is>
      </c>
      <c r="G196" s="377" t="n">
        <v>215901</v>
      </c>
      <c r="H196" s="377" t="n">
        <v>0</v>
      </c>
      <c r="I196" s="377" t="n">
        <v>41021</v>
      </c>
      <c r="J196" s="377" t="n">
        <v>0</v>
      </c>
      <c r="K196" s="377" t="n">
        <v>256922</v>
      </c>
    </row>
    <row r="197" customFormat="1" s="35">
      <c r="A197" t="inlineStr">
        <is>
          <t>DTE Factura Afecta</t>
        </is>
      </c>
      <c r="B197" t="n">
        <v>23</v>
      </c>
      <c r="C197" t="n">
        <v>5942</v>
      </c>
      <c r="D197" t="inlineStr">
        <is>
          <t>'99557160-9</t>
        </is>
      </c>
      <c r="E197" t="inlineStr">
        <is>
          <t>CINECOLOR FILMS CHILE SPA</t>
        </is>
      </c>
      <c r="G197" s="377" t="n">
        <v>602192</v>
      </c>
      <c r="H197" s="377" t="n">
        <v>0</v>
      </c>
      <c r="I197" s="377" t="n">
        <v>114416</v>
      </c>
      <c r="J197" s="377" t="n">
        <v>0</v>
      </c>
      <c r="K197" s="377" t="n">
        <v>716608</v>
      </c>
    </row>
    <row r="198" customFormat="1" s="35">
      <c r="A198" t="inlineStr">
        <is>
          <t>DTE Factura Afecta</t>
        </is>
      </c>
      <c r="B198" t="n">
        <v>27</v>
      </c>
      <c r="C198" t="n">
        <v>5992</v>
      </c>
      <c r="D198" t="inlineStr">
        <is>
          <t>'99557160-9</t>
        </is>
      </c>
      <c r="E198" t="inlineStr">
        <is>
          <t>CINECOLOR FILMS CHILE SPA</t>
        </is>
      </c>
      <c r="G198" s="377" t="n">
        <v>2633324</v>
      </c>
      <c r="H198" s="377" t="n">
        <v>0</v>
      </c>
      <c r="I198" s="377" t="n">
        <v>500332</v>
      </c>
      <c r="J198" s="377" t="n">
        <v>0</v>
      </c>
      <c r="K198" s="377" t="n">
        <v>3133656</v>
      </c>
    </row>
    <row r="199">
      <c r="G199" s="377">
        <f>SUM(G2:G198)</f>
        <v/>
      </c>
      <c r="H199" s="377">
        <f>SUM(H2:H198)</f>
        <v/>
      </c>
      <c r="I199" s="377">
        <f>SUM(I2:I198)</f>
        <v/>
      </c>
      <c r="J199" s="377">
        <f>SUM(J2:J198)</f>
        <v/>
      </c>
      <c r="K199" s="377">
        <f>SUM(K2:K198)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06"/>
  <sheetViews>
    <sheetView zoomScaleSheetLayoutView="60" workbookViewId="0">
      <pane xSplit="2" ySplit="2" topLeftCell="C3" activePane="bottomRight" state="frozen"/>
      <selection activeCell="A1" sqref="A1"/>
      <selection pane="topRight" activeCell="A1" sqref="A1"/>
      <selection pane="bottomLeft" activeCell="A1" sqref="A1"/>
      <selection pane="bottomRight" activeCell="C8" sqref="C8"/>
    </sheetView>
  </sheetViews>
  <sheetFormatPr baseColWidth="8" defaultColWidth="11.4285714285714" defaultRowHeight="15"/>
  <cols>
    <col width="10.5428571428571" customWidth="1" style="19" min="1" max="1"/>
    <col width="37.1809523809524" customWidth="1" style="19" min="2" max="2"/>
    <col width="13.5428571428571" customWidth="1" style="19" min="3" max="3"/>
    <col width="12.5428571428571" customWidth="1" style="19" min="4" max="10"/>
    <col width="12.5428571428571" customWidth="1" style="19" min="12" max="12"/>
    <col width="13.5428571428571" customWidth="1" style="19" min="13" max="13"/>
    <col width="15.4571428571429" customWidth="1" style="19" min="14" max="14"/>
    <col width="14.5428571428571" customWidth="1" style="19" min="15" max="15"/>
  </cols>
  <sheetData>
    <row r="1">
      <c r="A1" s="24" t="n"/>
      <c r="B1" s="24" t="inlineStr">
        <is>
          <t>Ctas Ctes por Cobrar Empresa Relacionadas</t>
        </is>
      </c>
      <c r="C1" s="25" t="inlineStr">
        <is>
          <t>Chilefilms</t>
        </is>
      </c>
      <c r="D1" s="25" t="inlineStr">
        <is>
          <t>Cce</t>
        </is>
      </c>
      <c r="E1" s="25" t="inlineStr">
        <is>
          <t>Conate II</t>
        </is>
      </c>
      <c r="F1" s="25" t="inlineStr">
        <is>
          <t>GlobalGill</t>
        </is>
      </c>
      <c r="G1" s="25" t="inlineStr">
        <is>
          <t>CineColor</t>
        </is>
      </c>
      <c r="H1" s="25" t="inlineStr">
        <is>
          <t>Servicine</t>
        </is>
      </c>
      <c r="I1" s="25" t="inlineStr">
        <is>
          <t>Imagen Films</t>
        </is>
      </c>
      <c r="J1" s="25" t="inlineStr">
        <is>
          <t>Audiovisual</t>
        </is>
      </c>
      <c r="K1" s="25" t="inlineStr">
        <is>
          <t>Serviart</t>
        </is>
      </c>
      <c r="L1" s="25" t="inlineStr">
        <is>
          <t>Hoyts</t>
        </is>
      </c>
      <c r="M1" s="25" t="inlineStr">
        <is>
          <t>TOTAL</t>
        </is>
      </c>
    </row>
    <row r="2">
      <c r="A2" s="24" t="n"/>
      <c r="B2" s="24" t="inlineStr">
        <is>
          <t>En pesos</t>
        </is>
      </c>
      <c r="C2" s="26" t="inlineStr">
        <is>
          <t>Individual</t>
        </is>
      </c>
      <c r="D2" s="26" t="inlineStr">
        <is>
          <t>Individual</t>
        </is>
      </c>
      <c r="E2" s="26" t="inlineStr">
        <is>
          <t>Consolidado</t>
        </is>
      </c>
      <c r="F2" s="26" t="n"/>
      <c r="G2" s="26" t="n"/>
      <c r="H2" s="26" t="inlineStr">
        <is>
          <t>Individual</t>
        </is>
      </c>
      <c r="I2" s="26" t="inlineStr">
        <is>
          <t>Individual</t>
        </is>
      </c>
      <c r="J2" s="26" t="inlineStr">
        <is>
          <t>Consolidado</t>
        </is>
      </c>
      <c r="K2" s="26" t="inlineStr">
        <is>
          <t>Individual</t>
        </is>
      </c>
      <c r="L2" s="26" t="inlineStr">
        <is>
          <t>Individual</t>
        </is>
      </c>
      <c r="M2" s="26" t="n"/>
    </row>
    <row r="3" customFormat="1" s="23">
      <c r="A3" t="inlineStr">
        <is>
          <t>1.1.071.13</t>
        </is>
      </c>
      <c r="B3" t="inlineStr">
        <is>
          <t>CTA.CTE. ACT VIDEO CHILE</t>
        </is>
      </c>
      <c r="C3" s="27">
        <f>+[5]Ctas!$D$193</f>
        <v/>
      </c>
      <c r="D3" s="28" t="n"/>
      <c r="E3" s="28" t="n"/>
      <c r="F3" s="28" t="n"/>
      <c r="G3" s="28" t="n"/>
      <c r="H3" s="28" t="n"/>
      <c r="I3" s="28" t="n"/>
      <c r="J3" s="28" t="n"/>
      <c r="K3" s="28" t="n"/>
      <c r="L3" s="28" t="n"/>
      <c r="M3" s="27">
        <f>SUM(C3:L3)</f>
        <v/>
      </c>
    </row>
    <row r="4">
      <c r="A4" t="inlineStr">
        <is>
          <t>1.1.071.24</t>
        </is>
      </c>
      <c r="B4" t="inlineStr">
        <is>
          <t>CTA.CTE. ACT JOSÉ P. DAIRE</t>
        </is>
      </c>
      <c r="C4" s="27">
        <f>+[5]Ctas!$D$196</f>
        <v/>
      </c>
      <c r="D4" s="29" t="n">
        <v>0</v>
      </c>
      <c r="E4" s="27" t="n">
        <v>0</v>
      </c>
      <c r="F4" s="27" t="n"/>
      <c r="G4" s="27" t="n"/>
      <c r="H4" s="27" t="n"/>
      <c r="I4" s="27" t="n"/>
      <c r="J4" s="27" t="n"/>
      <c r="K4" s="27" t="n"/>
      <c r="L4" s="27" t="n"/>
      <c r="M4" s="27">
        <f>SUM(C4:L4)</f>
        <v/>
      </c>
    </row>
    <row r="5">
      <c r="A5" t="inlineStr">
        <is>
          <t>1.1.071.25</t>
        </is>
      </c>
      <c r="B5" t="inlineStr">
        <is>
          <t>CTA.CTE. ACT CRISTIÁN VARELA</t>
        </is>
      </c>
      <c r="C5" s="27">
        <f>+[5]Ctas!$D$197</f>
        <v/>
      </c>
      <c r="D5" s="27" t="n">
        <v>0</v>
      </c>
      <c r="E5" s="27">
        <f>+#REF!</f>
        <v/>
      </c>
      <c r="F5" s="27" t="n"/>
      <c r="G5" s="27" t="n"/>
      <c r="H5" s="27" t="n"/>
      <c r="I5" s="27" t="n"/>
      <c r="J5" s="27" t="n"/>
      <c r="K5" s="27" t="n"/>
      <c r="M5" s="27">
        <f>SUM(C5:L5)</f>
        <v/>
      </c>
    </row>
    <row r="6">
      <c r="A6" t="inlineStr">
        <is>
          <t>1.1.071.26</t>
        </is>
      </c>
      <c r="B6" t="inlineStr">
        <is>
          <t>CTA.CTE. ACT AGRICOLA RIO GRANDE SPA</t>
        </is>
      </c>
      <c r="C6" s="27">
        <f>+[5]Ctas!$D$198</f>
        <v/>
      </c>
      <c r="D6" s="27" t="n">
        <v>0</v>
      </c>
      <c r="E6" s="27" t="n">
        <v>0</v>
      </c>
      <c r="F6" s="27" t="n"/>
      <c r="G6" s="27" t="n"/>
      <c r="H6" s="27" t="n"/>
      <c r="I6" s="27" t="n"/>
      <c r="J6" s="27" t="n"/>
      <c r="K6" s="27" t="n"/>
      <c r="M6" s="27">
        <f>SUM(C6:L6)</f>
        <v/>
      </c>
    </row>
    <row r="7">
      <c r="A7" t="inlineStr">
        <is>
          <t>1.1.071.30</t>
        </is>
      </c>
      <c r="B7" t="inlineStr">
        <is>
          <t>CTA.CTE. ACT INMOBILIARIA COSTA NORTE</t>
        </is>
      </c>
      <c r="C7" s="27" t="n">
        <v>0</v>
      </c>
      <c r="D7" s="27" t="n">
        <v>0</v>
      </c>
      <c r="E7" s="27">
        <f>+#REF!</f>
        <v/>
      </c>
      <c r="F7" s="27" t="n"/>
      <c r="G7" s="27" t="n"/>
      <c r="H7" s="27" t="n"/>
      <c r="I7" s="27" t="n"/>
      <c r="J7" s="27" t="n"/>
      <c r="K7" s="27" t="n"/>
      <c r="M7" s="27">
        <f>SUM(C7:L7)</f>
        <v/>
      </c>
    </row>
    <row r="8">
      <c r="A8" t="inlineStr">
        <is>
          <t>1.1.071.36</t>
        </is>
      </c>
      <c r="B8" t="inlineStr">
        <is>
          <t>CTA.CTE. ACT INVERS. ANDINAS</t>
        </is>
      </c>
      <c r="C8" s="27" t="n">
        <v>0</v>
      </c>
      <c r="D8" s="27" t="n">
        <v>0</v>
      </c>
      <c r="E8" s="27" t="n">
        <v>0</v>
      </c>
      <c r="F8" s="27" t="n"/>
      <c r="G8" s="27" t="n"/>
      <c r="H8" s="27" t="n"/>
      <c r="I8" s="27" t="n"/>
      <c r="J8" s="27" t="n"/>
      <c r="K8" s="27" t="n"/>
      <c r="M8" s="27">
        <f>SUM(C8:L8)</f>
        <v/>
      </c>
    </row>
    <row r="9">
      <c r="A9" s="30" t="inlineStr">
        <is>
          <t>1.1.071.37</t>
        </is>
      </c>
      <c r="B9" t="inlineStr">
        <is>
          <t>Cta.Cte.Act.CINECOLOR MEXICO</t>
        </is>
      </c>
      <c r="C9" s="27">
        <f>+[5]Ctas!$D$206</f>
        <v/>
      </c>
      <c r="D9" s="27" t="n">
        <v>0</v>
      </c>
      <c r="E9" s="27" t="n">
        <v>0</v>
      </c>
      <c r="F9" s="27" t="n"/>
      <c r="G9" s="27" t="n"/>
      <c r="H9" s="27" t="n"/>
      <c r="I9" s="27" t="n"/>
      <c r="J9" s="27" t="n"/>
      <c r="K9" s="27" t="n"/>
      <c r="M9" s="27">
        <f>SUM(C9:L9)</f>
        <v/>
      </c>
    </row>
    <row r="10">
      <c r="A10" s="30" t="inlineStr">
        <is>
          <t>1.1.071.38</t>
        </is>
      </c>
      <c r="B10" t="inlineStr">
        <is>
          <t>CTA.CTE. ACT PRONEMSA</t>
        </is>
      </c>
      <c r="C10" s="27">
        <f>+[5]Ctas!$D$207</f>
        <v/>
      </c>
      <c r="D10" s="27" t="n"/>
      <c r="E10" s="27" t="n"/>
      <c r="F10" s="27" t="n"/>
      <c r="G10" s="27" t="n"/>
      <c r="H10" s="27" t="n"/>
      <c r="I10" s="27" t="n"/>
      <c r="J10" s="27" t="n"/>
      <c r="K10" s="27" t="n"/>
      <c r="M10" s="27">
        <f>SUM(C10:L10)</f>
        <v/>
      </c>
    </row>
    <row r="11">
      <c r="A11" t="inlineStr">
        <is>
          <t>1.1.071.42</t>
        </is>
      </c>
      <c r="B11" t="inlineStr">
        <is>
          <t>CTA.CTE. ACT SERVICIOS INTEGRALES</t>
        </is>
      </c>
      <c r="C11" s="27" t="n">
        <v>0</v>
      </c>
      <c r="D11" s="27" t="n">
        <v>0</v>
      </c>
      <c r="E11" s="27" t="n">
        <v>0</v>
      </c>
      <c r="F11" s="27" t="n"/>
      <c r="G11" s="27" t="n"/>
      <c r="H11" s="27" t="n"/>
      <c r="I11" s="27" t="n"/>
      <c r="J11" s="27" t="n"/>
      <c r="K11" s="27" t="n"/>
      <c r="M11" s="27">
        <f>SUM(C11:L11)</f>
        <v/>
      </c>
    </row>
    <row r="12">
      <c r="A12" t="inlineStr">
        <is>
          <t>1.1.071.46</t>
        </is>
      </c>
      <c r="B12" s="380" t="inlineStr">
        <is>
          <t>CTA CTE INM PLAZA EL ALBA</t>
        </is>
      </c>
      <c r="C12" s="27">
        <f>+[5]Ctas!$D$210</f>
        <v/>
      </c>
      <c r="D12" s="27" t="n"/>
      <c r="E12" s="27" t="n"/>
      <c r="F12" s="27" t="n"/>
      <c r="G12" s="27" t="n"/>
      <c r="H12" s="27" t="n"/>
      <c r="I12" s="27" t="n"/>
      <c r="J12" s="27" t="n"/>
      <c r="K12" s="27" t="n"/>
      <c r="M12" s="27">
        <f>SUM(C12:L12)</f>
        <v/>
      </c>
    </row>
    <row r="13">
      <c r="A13" t="inlineStr">
        <is>
          <t>1.1.071.52</t>
        </is>
      </c>
      <c r="B13" t="inlineStr">
        <is>
          <t>Cta.Cte.Act.Iacsa US$</t>
        </is>
      </c>
      <c r="C13" s="27">
        <f>+[5]Ctas!$D$213</f>
        <v/>
      </c>
      <c r="D13" s="27" t="n">
        <v>0</v>
      </c>
      <c r="F13" s="27" t="n"/>
      <c r="G13" s="27">
        <f>+[2]Estado!$AA$23</f>
        <v/>
      </c>
      <c r="H13" s="27" t="n"/>
      <c r="I13" s="27" t="n"/>
      <c r="J13" s="27" t="n"/>
      <c r="K13" s="27" t="n"/>
      <c r="M13" s="27">
        <f>SUM(C13:L13)</f>
        <v/>
      </c>
    </row>
    <row r="14">
      <c r="A14" t="inlineStr">
        <is>
          <t>1.1.071.56</t>
        </is>
      </c>
      <c r="B14" t="inlineStr">
        <is>
          <t>CTA.CTE ACT.CINECOLOR FILMS SAC</t>
        </is>
      </c>
      <c r="C14" s="27" t="n">
        <v>0</v>
      </c>
      <c r="D14" s="27" t="n">
        <v>0</v>
      </c>
      <c r="E14" s="27">
        <f>+#REF!</f>
        <v/>
      </c>
      <c r="F14" s="27" t="n"/>
      <c r="G14" s="27">
        <f>+[2]Estado!$AC$23</f>
        <v/>
      </c>
      <c r="H14" s="27" t="n"/>
      <c r="I14" s="27" t="n"/>
      <c r="J14" s="27" t="n"/>
      <c r="K14" s="27" t="n"/>
      <c r="M14" s="27">
        <f>SUM(C14:L14)</f>
        <v/>
      </c>
    </row>
    <row r="15">
      <c r="A15" t="inlineStr">
        <is>
          <t>1.1.071.58</t>
        </is>
      </c>
      <c r="B15" t="inlineStr">
        <is>
          <t>CTA.CTE.CINECOLOR FILM PERU</t>
        </is>
      </c>
      <c r="C15" s="27">
        <f>+[5]Ctas!$D$217</f>
        <v/>
      </c>
      <c r="D15" s="27" t="n"/>
      <c r="E15" s="27" t="n"/>
      <c r="F15" s="27" t="n"/>
      <c r="G15" s="27" t="n"/>
      <c r="H15" s="27" t="n"/>
      <c r="I15" s="27" t="n"/>
      <c r="J15" s="27" t="n"/>
      <c r="K15" s="27" t="n"/>
      <c r="M15" s="27">
        <f>SUM(C15:L15)</f>
        <v/>
      </c>
    </row>
    <row r="16">
      <c r="A16" t="inlineStr">
        <is>
          <t>1.1.071.60</t>
        </is>
      </c>
      <c r="B16" t="inlineStr">
        <is>
          <t>CTA CTE ACT CHF INTERNACIONAL</t>
        </is>
      </c>
      <c r="C16" s="27">
        <f>+[5]Ctas!$D$219</f>
        <v/>
      </c>
      <c r="D16" s="27" t="n">
        <v>0</v>
      </c>
      <c r="E16" s="27">
        <f>+#REF!</f>
        <v/>
      </c>
      <c r="F16" s="27" t="n"/>
      <c r="G16" s="27">
        <f>+[2]Estado!$AD$23</f>
        <v/>
      </c>
      <c r="H16" s="27" t="n"/>
      <c r="I16" s="27" t="n"/>
      <c r="J16" s="27" t="n"/>
      <c r="K16" s="27" t="n"/>
      <c r="M16" s="27">
        <f>SUM(C16:L16)</f>
        <v/>
      </c>
    </row>
    <row r="17">
      <c r="A17" t="inlineStr">
        <is>
          <t>1.1.071.62</t>
        </is>
      </c>
      <c r="B17" t="inlineStr">
        <is>
          <t>CTA.CTE.ACT CINECOLOR CHILE SPA</t>
        </is>
      </c>
      <c r="C17" s="27" t="n">
        <v>0</v>
      </c>
      <c r="D17" s="27">
        <f>+'[18]Estado$'!$D$215</f>
        <v/>
      </c>
      <c r="E17" s="27">
        <f>+#REF!</f>
        <v/>
      </c>
      <c r="F17" s="27" t="n"/>
      <c r="G17" s="27">
        <f>+[2]Estado!$AE$23</f>
        <v/>
      </c>
      <c r="H17" s="27" t="n"/>
      <c r="I17" s="27" t="n"/>
      <c r="J17" s="27" t="n"/>
      <c r="K17" s="27" t="n"/>
      <c r="M17" s="27">
        <f>SUM(C17:L17)</f>
        <v/>
      </c>
      <c r="N17" s="27" t="n"/>
    </row>
    <row r="18">
      <c r="A18" s="30" t="inlineStr">
        <is>
          <t>1.1.071.71</t>
        </is>
      </c>
      <c r="B18" s="380" t="inlineStr">
        <is>
          <t>CTACTE COSTA SUR INVERSIONES SPA</t>
        </is>
      </c>
      <c r="C18" s="27">
        <f>+[5]Ctas!$D$226</f>
        <v/>
      </c>
      <c r="D18" s="27" t="n">
        <v>0</v>
      </c>
      <c r="E18" s="27" t="n">
        <v>0</v>
      </c>
      <c r="F18" s="27" t="n"/>
      <c r="G18" s="27" t="n"/>
      <c r="H18" s="27" t="n"/>
      <c r="I18" s="27" t="n"/>
      <c r="J18" s="27" t="n"/>
      <c r="K18" s="27" t="n"/>
      <c r="M18" s="27">
        <f>SUM(C18:L18)</f>
        <v/>
      </c>
    </row>
    <row r="19">
      <c r="A19" s="30" t="inlineStr">
        <is>
          <t>1.1.071.73</t>
        </is>
      </c>
      <c r="B19" s="380" t="inlineStr">
        <is>
          <t>CTACTE MAGIC LICENSING S.A.S.</t>
        </is>
      </c>
      <c r="C19" s="27">
        <f>+[5]Ctas!$D$230</f>
        <v/>
      </c>
      <c r="D19" s="27" t="n"/>
      <c r="E19" s="27" t="n"/>
      <c r="F19" s="27" t="n"/>
      <c r="G19" s="27" t="n"/>
      <c r="H19" s="27" t="n"/>
      <c r="I19" s="27" t="n"/>
      <c r="J19" s="27" t="n"/>
      <c r="K19" s="27" t="n"/>
      <c r="M19" s="27">
        <f>SUM(C19:L19)</f>
        <v/>
      </c>
    </row>
    <row r="20">
      <c r="A20" s="30" t="inlineStr">
        <is>
          <t>1.1.071.74</t>
        </is>
      </c>
      <c r="B20" s="380" t="inlineStr">
        <is>
          <t>CTA CTE CINECOLOR ENTERTAINMEN</t>
        </is>
      </c>
      <c r="C20" s="27" t="n"/>
      <c r="D20" s="27" t="n"/>
      <c r="E20" s="27" t="n"/>
      <c r="F20" s="27" t="n"/>
      <c r="G20" s="27" t="n"/>
      <c r="H20" s="27" t="n"/>
      <c r="I20" s="27" t="n"/>
      <c r="J20" s="27" t="n"/>
      <c r="K20" s="27" t="n"/>
      <c r="M20" s="27">
        <f>SUM(C20:L20)</f>
        <v/>
      </c>
    </row>
    <row r="21">
      <c r="A21" s="30" t="inlineStr">
        <is>
          <t>1.1.071.75</t>
        </is>
      </c>
      <c r="B21" s="380" t="inlineStr">
        <is>
          <t>CTA CTE MEDIAPROMOVILES CHILE SPA</t>
        </is>
      </c>
      <c r="C21" s="27">
        <f>+[5]Ctas!$D$223</f>
        <v/>
      </c>
      <c r="D21" s="27" t="n"/>
      <c r="E21" s="27" t="n"/>
      <c r="F21" s="27" t="n"/>
      <c r="G21" s="27" t="n"/>
      <c r="H21" s="27" t="n"/>
      <c r="I21" s="27" t="n"/>
      <c r="J21" s="27" t="n"/>
      <c r="K21" s="27" t="n"/>
      <c r="M21" s="27">
        <f>SUM(C21:L21)</f>
        <v/>
      </c>
    </row>
    <row r="22">
      <c r="A22" s="30" t="inlineStr">
        <is>
          <t>1.1.071.76</t>
        </is>
      </c>
      <c r="B22" s="380" t="inlineStr">
        <is>
          <t>Cta.Cte. CN Inv. Financ.</t>
        </is>
      </c>
      <c r="C22" s="27">
        <f>+[5]Ctas!$D$228</f>
        <v/>
      </c>
      <c r="D22" s="27" t="n"/>
      <c r="E22" s="27" t="n"/>
      <c r="F22" s="27" t="n"/>
      <c r="G22" s="27" t="n"/>
      <c r="H22" s="27" t="n"/>
      <c r="I22" s="27" t="n"/>
      <c r="J22" s="27" t="n"/>
      <c r="K22" s="27" t="n"/>
      <c r="M22" s="27">
        <f>SUM(C22:L22)</f>
        <v/>
      </c>
    </row>
    <row r="23">
      <c r="A23" s="30" t="inlineStr">
        <is>
          <t>1.1.071.77</t>
        </is>
      </c>
      <c r="B23" s="380" t="inlineStr">
        <is>
          <t>CTA CTE CINECOLORCHF INVERSIONES SPA</t>
        </is>
      </c>
      <c r="C23" s="27">
        <f>+[5]Ctas!$D$232</f>
        <v/>
      </c>
      <c r="D23" s="27" t="n"/>
      <c r="E23" s="27" t="n"/>
      <c r="F23" s="27" t="n"/>
      <c r="G23" s="27" t="n"/>
      <c r="H23" s="27" t="n"/>
      <c r="I23" s="27" t="n"/>
      <c r="J23" s="27" t="n"/>
      <c r="K23" s="27" t="n"/>
      <c r="M23" s="27">
        <f>SUM(C23:L23)</f>
        <v/>
      </c>
    </row>
    <row r="24">
      <c r="A24" s="30" t="inlineStr">
        <is>
          <t>1.1.071.78</t>
        </is>
      </c>
      <c r="B24" s="380" t="inlineStr">
        <is>
          <t>CTA CTE CINECOLOR LIC.PERU SAC</t>
        </is>
      </c>
      <c r="C24" s="27">
        <f>+[5]Ctas!$D$231</f>
        <v/>
      </c>
      <c r="D24" s="27" t="n"/>
      <c r="E24" s="27" t="n"/>
      <c r="F24" s="27" t="n"/>
      <c r="G24" s="27" t="n"/>
      <c r="H24" s="27" t="n"/>
      <c r="I24" s="27" t="n"/>
      <c r="J24" s="27" t="n"/>
      <c r="K24" s="27" t="n"/>
      <c r="M24" s="27">
        <f>SUM(C24:L24)</f>
        <v/>
      </c>
    </row>
    <row r="25">
      <c r="A25" t="inlineStr">
        <is>
          <t>1.1.072.13</t>
        </is>
      </c>
      <c r="B25" t="inlineStr">
        <is>
          <t>CTA.CTE. ACT CINECOLOR DO BRASIL</t>
        </is>
      </c>
      <c r="C25" s="27" t="n">
        <v>0</v>
      </c>
      <c r="D25" s="27" t="n">
        <v>0</v>
      </c>
      <c r="E25" s="27">
        <f>+#REF!</f>
        <v/>
      </c>
      <c r="F25" s="27" t="n"/>
      <c r="H25" s="27" t="n"/>
      <c r="I25" s="27" t="n"/>
      <c r="J25" s="27" t="n"/>
      <c r="K25" s="27" t="n"/>
      <c r="M25" s="27">
        <f>SUM(C25:L25)</f>
        <v/>
      </c>
    </row>
    <row r="26">
      <c r="A26" t="inlineStr">
        <is>
          <t>1.1.072.13</t>
        </is>
      </c>
      <c r="B26" t="inlineStr">
        <is>
          <t>CTA.CTE. ACT CINECOLOR DO BRASIL</t>
        </is>
      </c>
      <c r="C26" s="27" t="n">
        <v>0</v>
      </c>
      <c r="D26" s="27" t="n">
        <v>0</v>
      </c>
      <c r="E26" s="27">
        <f>+#REF!</f>
        <v/>
      </c>
      <c r="F26" s="27" t="n"/>
      <c r="G26" s="27" t="n"/>
      <c r="H26" s="27" t="n"/>
      <c r="I26" s="27" t="n"/>
      <c r="J26" s="27" t="n"/>
      <c r="K26" s="27" t="n"/>
      <c r="M26" s="27">
        <f>SUM(C26:L26)</f>
        <v/>
      </c>
      <c r="O26" s="27" t="n"/>
      <c r="P26" s="27" t="n"/>
    </row>
    <row r="27">
      <c r="A27" t="inlineStr">
        <is>
          <t>1.1.072.13</t>
        </is>
      </c>
      <c r="B27" t="inlineStr">
        <is>
          <t>CTA.CTE. ACT CINECOLOR DO BRASIL</t>
        </is>
      </c>
      <c r="C27" s="27" t="n"/>
      <c r="D27" s="27" t="n"/>
      <c r="E27" s="27">
        <f>+#REF!</f>
        <v/>
      </c>
      <c r="F27" s="27" t="n"/>
      <c r="G27" s="27" t="n"/>
      <c r="H27" s="27" t="n"/>
      <c r="I27" s="27" t="n"/>
      <c r="J27" s="27" t="n"/>
      <c r="K27" s="27" t="n"/>
      <c r="M27" s="27">
        <f>SUM(C27:L27)</f>
        <v/>
      </c>
      <c r="O27" s="27" t="n"/>
      <c r="P27" s="27" t="n"/>
    </row>
    <row r="28">
      <c r="A28" s="30" t="inlineStr">
        <is>
          <t>1.1.071.68</t>
        </is>
      </c>
      <c r="B28" s="380" t="inlineStr">
        <is>
          <t>CTACTE COSTA NORTE HOLDING</t>
        </is>
      </c>
      <c r="C28" s="27">
        <f>+[1]Ctas!$D$223</f>
        <v/>
      </c>
      <c r="D28" s="27" t="n"/>
      <c r="E28" s="27" t="n"/>
      <c r="F28" s="27" t="n"/>
      <c r="G28" s="27" t="n"/>
      <c r="H28" s="27" t="n"/>
      <c r="I28" s="27" t="n"/>
      <c r="J28" s="27" t="n"/>
      <c r="K28" s="27" t="n"/>
      <c r="M28" s="27">
        <f>SUM(C28:L28)</f>
        <v/>
      </c>
      <c r="O28" s="27" t="n"/>
      <c r="P28" s="27" t="n"/>
    </row>
    <row r="29">
      <c r="A29" s="30" t="n"/>
      <c r="B29" s="380" t="n"/>
      <c r="C29" s="27">
        <f>+[1]Ctas!$D$225</f>
        <v/>
      </c>
      <c r="D29" s="27" t="n"/>
      <c r="E29" s="27" t="n"/>
      <c r="F29" s="27" t="n"/>
      <c r="G29" s="27" t="n"/>
      <c r="H29" s="27" t="n"/>
      <c r="I29" s="27" t="n"/>
      <c r="J29" s="27" t="n"/>
      <c r="K29" s="27" t="n"/>
      <c r="M29" s="27">
        <f>SUM(C29:L29)</f>
        <v/>
      </c>
      <c r="O29" s="27" t="n"/>
      <c r="P29" s="27" t="n"/>
    </row>
    <row r="30">
      <c r="A30" s="30" t="n"/>
      <c r="B30" s="380" t="n"/>
      <c r="C30" s="27">
        <f>+[1]Ctas!$D$226</f>
        <v/>
      </c>
      <c r="D30" s="27" t="n"/>
      <c r="E30" s="27" t="n"/>
      <c r="F30" s="27" t="n"/>
      <c r="G30" s="27" t="n"/>
      <c r="H30" s="27" t="n"/>
      <c r="I30" s="27" t="n"/>
      <c r="J30" s="27" t="n"/>
      <c r="K30" s="27" t="n"/>
      <c r="M30" s="27">
        <f>SUM(C30:L30)</f>
        <v/>
      </c>
      <c r="O30" s="27" t="n"/>
      <c r="P30" s="27" t="n"/>
    </row>
    <row r="31">
      <c r="A31" s="30" t="n"/>
      <c r="B31" s="380" t="n"/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M31" s="27">
        <f>SUM(C31:L31)</f>
        <v/>
      </c>
      <c r="O31" s="27" t="n"/>
      <c r="P31" s="27" t="n"/>
    </row>
    <row r="32">
      <c r="A32" s="30" t="n"/>
      <c r="B32" s="380" t="n"/>
      <c r="C32" s="27" t="n"/>
      <c r="D32" s="27" t="n"/>
      <c r="E32" s="27" t="n"/>
      <c r="F32" s="27" t="n"/>
      <c r="G32" s="27">
        <f>+[2]Estado!$Z$23</f>
        <v/>
      </c>
      <c r="H32" s="27" t="n"/>
      <c r="I32" s="27" t="n"/>
      <c r="J32" s="27" t="n"/>
      <c r="K32" s="27" t="n"/>
      <c r="M32" s="27">
        <f>SUM(C32:L32)</f>
        <v/>
      </c>
      <c r="O32" s="27" t="n"/>
      <c r="P32" s="27" t="n"/>
    </row>
    <row r="33">
      <c r="A33" s="30" t="n"/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M33" s="27">
        <f>SUM(C33:L33)</f>
        <v/>
      </c>
      <c r="O33" s="27" t="n"/>
      <c r="P33" s="27" t="n"/>
    </row>
    <row r="34">
      <c r="C34" s="27">
        <f>+[5]Ctas!$D$232</f>
        <v/>
      </c>
      <c r="D34" s="27" t="n"/>
      <c r="E34" s="27" t="n"/>
      <c r="F34" s="27" t="n"/>
      <c r="G34" s="27">
        <f>+[2]Estado!$AG$23</f>
        <v/>
      </c>
      <c r="H34" s="27" t="n"/>
      <c r="I34" s="27" t="n"/>
      <c r="J34" s="27" t="n"/>
      <c r="K34" s="27" t="n"/>
      <c r="M34" s="27">
        <f>SUM(C34:L34)</f>
        <v/>
      </c>
      <c r="N34" s="27" t="n"/>
    </row>
    <row r="35">
      <c r="B35" s="380" t="n"/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M35" s="27" t="n"/>
      <c r="N35" s="27" t="n"/>
    </row>
    <row r="36">
      <c r="C36" s="32">
        <f>SUM(C3:C34)</f>
        <v/>
      </c>
      <c r="D36" s="32">
        <f>SUM(D4:D34)</f>
        <v/>
      </c>
      <c r="E36" s="32">
        <f>SUM(E4:E34)</f>
        <v/>
      </c>
      <c r="F36" s="32">
        <f>SUM(F4:F34)</f>
        <v/>
      </c>
      <c r="G36" s="32">
        <f>SUM(G4:G34)</f>
        <v/>
      </c>
      <c r="H36" s="32">
        <f>SUM(H4:H34)</f>
        <v/>
      </c>
      <c r="I36" s="32">
        <f>SUM(I4:I34)</f>
        <v/>
      </c>
      <c r="J36" s="32">
        <f>SUM(J4:J34)</f>
        <v/>
      </c>
      <c r="K36" s="32">
        <f>SUM(K4:K34)</f>
        <v/>
      </c>
      <c r="L36" s="32">
        <f>SUM(L4:L34)</f>
        <v/>
      </c>
      <c r="M36" s="32">
        <f>SUM(M4:M34)</f>
        <v/>
      </c>
      <c r="N36" s="27">
        <f>+Estado!V23</f>
        <v/>
      </c>
      <c r="O36" s="27">
        <f>+M36-N36</f>
        <v/>
      </c>
    </row>
    <row r="37">
      <c r="A37" s="33" t="n"/>
      <c r="B37" s="21" t="inlineStr">
        <is>
          <t>Ctas Ctes por Pagar Empresa Relacionadas</t>
        </is>
      </c>
      <c r="C37" s="27">
        <f>+Estado!C23</f>
        <v/>
      </c>
      <c r="D37" s="27">
        <f>+Estado!X23</f>
        <v/>
      </c>
      <c r="E37" s="27">
        <f>+Estado!AS23</f>
        <v/>
      </c>
      <c r="F37" s="27">
        <f>+Estado!AT23</f>
        <v/>
      </c>
      <c r="G37" s="27">
        <f>+Estado!Y23</f>
        <v/>
      </c>
      <c r="H37" s="27">
        <f>+Estado!Z23</f>
        <v/>
      </c>
      <c r="I37" s="27">
        <f>+Estado!AA23</f>
        <v/>
      </c>
      <c r="J37" s="27">
        <f>+Estado!AB28</f>
        <v/>
      </c>
      <c r="K37" s="27">
        <f>+Estado!AC23</f>
        <v/>
      </c>
      <c r="L37" s="27">
        <f>+Estado!AD23</f>
        <v/>
      </c>
      <c r="M37" s="27" t="n"/>
      <c r="N37" s="27" t="n"/>
    </row>
    <row r="38">
      <c r="A38" s="33" t="n"/>
      <c r="B38" s="21" t="inlineStr">
        <is>
          <t>En pesos</t>
        </is>
      </c>
      <c r="C38" s="27" t="n"/>
      <c r="D38" s="27" t="n"/>
      <c r="E38" s="27" t="n"/>
      <c r="F38" s="27" t="n"/>
      <c r="G38" s="27">
        <f>+G36-G37</f>
        <v/>
      </c>
      <c r="H38" s="27" t="n"/>
      <c r="I38" s="27" t="n"/>
      <c r="J38" s="27" t="n"/>
      <c r="K38" s="27" t="n"/>
      <c r="L38" s="27" t="n"/>
      <c r="M38" s="27" t="n"/>
    </row>
    <row r="39">
      <c r="B39" s="380" t="n"/>
      <c r="C39" s="27" t="n"/>
      <c r="M39" s="27">
        <f>SUM(C39:L39)</f>
        <v/>
      </c>
    </row>
    <row r="40">
      <c r="A40" t="inlineStr">
        <is>
          <t>2.1.080.06</t>
        </is>
      </c>
      <c r="B40" t="inlineStr">
        <is>
          <t>CUENTA CTE. PAS. C.C.E. S.A.</t>
        </is>
      </c>
      <c r="C40" s="27">
        <f>+[5]Ctas!$D$448</f>
        <v/>
      </c>
      <c r="M40" s="27">
        <f>SUM(C40:L40)</f>
        <v/>
      </c>
    </row>
    <row r="41">
      <c r="A41" t="inlineStr">
        <is>
          <t>2.1.080.10</t>
        </is>
      </c>
      <c r="B41" t="inlineStr">
        <is>
          <t>CUENTA CTE.PAS CONATE II S.A.</t>
        </is>
      </c>
      <c r="C41" s="27">
        <f>+[5]Ctas!$D$449</f>
        <v/>
      </c>
      <c r="M41" s="27" t="n"/>
    </row>
    <row r="42">
      <c r="A42" t="inlineStr">
        <is>
          <t>2.1.080.13</t>
        </is>
      </c>
      <c r="B42" t="inlineStr">
        <is>
          <t>CTA.CTE.PAS.VIDEO CHILE</t>
        </is>
      </c>
      <c r="C42" s="27">
        <f>+[5]Ctas!$D$450</f>
        <v/>
      </c>
      <c r="M42" s="27" t="n"/>
    </row>
    <row r="43">
      <c r="A43" t="inlineStr">
        <is>
          <t>2.1.080.15</t>
        </is>
      </c>
      <c r="B43" t="inlineStr">
        <is>
          <t>CUENTA PAS. IAA S.A US$</t>
        </is>
      </c>
      <c r="C43" s="27">
        <f>+[5]Ctas!$D$451</f>
        <v/>
      </c>
      <c r="M43" s="27" t="n"/>
    </row>
    <row r="44">
      <c r="A44" t="inlineStr">
        <is>
          <t>2.1.080.18</t>
        </is>
      </c>
      <c r="B44" t="inlineStr">
        <is>
          <t>CUENTA CTE.PAS SONUS S.A.</t>
        </is>
      </c>
      <c r="C44" s="27">
        <f>+[5]Ctas!$D$452</f>
        <v/>
      </c>
      <c r="E44" s="27">
        <f>+#REF!</f>
        <v/>
      </c>
      <c r="G44" s="27">
        <f>+[2]Estado!$AA$50</f>
        <v/>
      </c>
      <c r="M44" s="27">
        <f>SUM(C44:L44)</f>
        <v/>
      </c>
    </row>
    <row r="45">
      <c r="A45" t="inlineStr">
        <is>
          <t>2.1.080.25</t>
        </is>
      </c>
      <c r="B45" t="inlineStr">
        <is>
          <t>Cta Cte Pas. Cristian Varela</t>
        </is>
      </c>
      <c r="C45" s="27">
        <f>+[5]Ctas!$D$454</f>
        <v/>
      </c>
      <c r="E45" s="27" t="n"/>
      <c r="G45" s="27" t="n"/>
      <c r="L45" s="27" t="n"/>
      <c r="M45" s="27">
        <f>SUM(C45:L45)</f>
        <v/>
      </c>
      <c r="O45" s="27" t="n"/>
    </row>
    <row r="46">
      <c r="A46" t="inlineStr">
        <is>
          <t>2.1.080.42</t>
        </is>
      </c>
      <c r="B46" t="inlineStr">
        <is>
          <t>CUENTA CTE.PAS SERVICIOS INTEGRALES SPA</t>
        </is>
      </c>
      <c r="C46" s="27">
        <f>+[5]Ctas!$D$462</f>
        <v/>
      </c>
      <c r="H46" s="27" t="n"/>
      <c r="M46" s="27">
        <f>SUM(C46:L46)</f>
        <v/>
      </c>
    </row>
    <row r="47">
      <c r="A47" t="inlineStr">
        <is>
          <t>2.1.080.43</t>
        </is>
      </c>
      <c r="B47" t="inlineStr">
        <is>
          <t>CTA.CTE.PAS. GLOBALGILL</t>
        </is>
      </c>
      <c r="C47" s="27">
        <f>+[5]Ctas!$D$463</f>
        <v/>
      </c>
      <c r="M47" s="27">
        <f>SUM(C47:L47)</f>
        <v/>
      </c>
    </row>
    <row r="48">
      <c r="A48" t="inlineStr">
        <is>
          <t>2.1.080.50</t>
        </is>
      </c>
      <c r="B48" t="inlineStr">
        <is>
          <t>CTA.CTE.PAS. SERVIART S.A.</t>
        </is>
      </c>
      <c r="C48" s="27">
        <f>+[5]Ctas!$D$465</f>
        <v/>
      </c>
      <c r="M48" s="27" t="n"/>
    </row>
    <row r="49">
      <c r="A49" t="inlineStr">
        <is>
          <t>2.1.080.37</t>
        </is>
      </c>
      <c r="B49" t="inlineStr">
        <is>
          <t>CTA CTE PAS IAMSA S.A.</t>
        </is>
      </c>
      <c r="C49" s="27">
        <f>+[5]Ctas!$D$466</f>
        <v/>
      </c>
      <c r="M49" s="27" t="n"/>
    </row>
    <row r="50">
      <c r="A50" t="inlineStr">
        <is>
          <t>2.1.080.59</t>
        </is>
      </c>
      <c r="B50" t="inlineStr">
        <is>
          <t>CTA CTE PAS CINECOLOR DO BRASI</t>
        </is>
      </c>
      <c r="C50" s="27">
        <f>+[5]Ctas!$D$467</f>
        <v/>
      </c>
      <c r="M50" s="27" t="n"/>
    </row>
    <row r="51">
      <c r="A51" t="inlineStr">
        <is>
          <t>2.1.080.60</t>
        </is>
      </c>
      <c r="B51" t="inlineStr">
        <is>
          <t>CTA.CTE.PAS. CHF INTERNAC.SPA</t>
        </is>
      </c>
      <c r="C51" s="27">
        <f>+[5]Ctas!$D$469</f>
        <v/>
      </c>
      <c r="M51" s="27" t="n"/>
    </row>
    <row r="52">
      <c r="A52" t="inlineStr">
        <is>
          <t>2.1.080.62</t>
        </is>
      </c>
      <c r="B52" t="inlineStr">
        <is>
          <t>CINECOLOR CHILE SPA</t>
        </is>
      </c>
      <c r="C52" s="27">
        <f>+[5]Ctas!$D$471</f>
        <v/>
      </c>
      <c r="M52" s="27" t="n"/>
    </row>
    <row r="53">
      <c r="A53" t="inlineStr">
        <is>
          <t>2.1.080.77</t>
        </is>
      </c>
      <c r="B53" t="inlineStr">
        <is>
          <t>CTA CTE CHF INVERSIONES SPA</t>
        </is>
      </c>
      <c r="C53" s="27">
        <f>+[5]Ctas!$D$473</f>
        <v/>
      </c>
      <c r="M53" s="27">
        <f>SUM(C53:L53)</f>
        <v/>
      </c>
    </row>
    <row r="54">
      <c r="C54" s="27" t="n"/>
      <c r="L54" s="27" t="n"/>
      <c r="M54" s="27">
        <f>SUM(C54:L54)</f>
        <v/>
      </c>
    </row>
    <row r="55">
      <c r="C55" s="32">
        <f>SUM(C40:C54)</f>
        <v/>
      </c>
      <c r="D55" s="32">
        <f>SUM(D38:D54)</f>
        <v/>
      </c>
      <c r="E55" s="32">
        <f>SUM(E38:E54)</f>
        <v/>
      </c>
      <c r="F55" s="32">
        <f>SUM(F38:F54)</f>
        <v/>
      </c>
      <c r="G55" s="32">
        <f>SUM(G38:G54)</f>
        <v/>
      </c>
      <c r="H55" s="32">
        <f>SUM(H38:H54)</f>
        <v/>
      </c>
      <c r="I55" s="32">
        <f>SUM(I38:I54)</f>
        <v/>
      </c>
      <c r="J55" s="32">
        <f>SUM(J38:J54)</f>
        <v/>
      </c>
      <c r="K55" s="32">
        <f>SUM(K38:K54)</f>
        <v/>
      </c>
      <c r="L55" s="32">
        <f>SUM(L38:L54)</f>
        <v/>
      </c>
      <c r="M55" s="32">
        <f>SUM(M38:M54)</f>
        <v/>
      </c>
      <c r="N55" s="27">
        <f>+Estado!V50</f>
        <v/>
      </c>
      <c r="O55" s="27">
        <f>+M55-N55</f>
        <v/>
      </c>
    </row>
    <row r="56">
      <c r="C56" s="27">
        <f>+Estado!C50</f>
        <v/>
      </c>
      <c r="D56" s="27">
        <f>+Estado!X50</f>
        <v/>
      </c>
      <c r="E56" s="27">
        <f>+Estado!Y50</f>
        <v/>
      </c>
      <c r="F56" s="27">
        <f>+Estado!AC50</f>
        <v/>
      </c>
      <c r="G56" s="27">
        <f>+Estado!AD50</f>
        <v/>
      </c>
      <c r="H56" s="27">
        <f>+Estado!AE50</f>
        <v/>
      </c>
      <c r="I56" s="27">
        <f>+Estado!AF50</f>
        <v/>
      </c>
      <c r="J56" s="27">
        <f>+Estado!AG50</f>
        <v/>
      </c>
      <c r="K56" s="27">
        <f>+Estado!AA50</f>
        <v/>
      </c>
      <c r="L56" s="27">
        <f>+Estado!AH50</f>
        <v/>
      </c>
      <c r="M56" s="27" t="n"/>
      <c r="N56" s="27" t="n"/>
    </row>
    <row r="57"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</row>
    <row r="58">
      <c r="A58" s="17" t="n"/>
      <c r="B58" s="17" t="inlineStr">
        <is>
          <t>Ctas Ctes por Cobrar Empresa Relacionadas</t>
        </is>
      </c>
      <c r="C58" s="8" t="inlineStr">
        <is>
          <t>Chilefilms</t>
        </is>
      </c>
      <c r="D58" s="8" t="inlineStr">
        <is>
          <t>Cce</t>
        </is>
      </c>
      <c r="E58" s="8" t="inlineStr">
        <is>
          <t>Conate II</t>
        </is>
      </c>
      <c r="F58" s="8" t="inlineStr">
        <is>
          <t>Andes Films</t>
        </is>
      </c>
      <c r="G58" s="8" t="inlineStr">
        <is>
          <t>CineColor</t>
        </is>
      </c>
      <c r="H58" s="8" t="inlineStr">
        <is>
          <t>Servicine</t>
        </is>
      </c>
      <c r="I58" s="8" t="inlineStr">
        <is>
          <t>Imagen Films</t>
        </is>
      </c>
      <c r="J58" s="8" t="inlineStr">
        <is>
          <t>Audiovisual</t>
        </is>
      </c>
      <c r="K58" s="8" t="inlineStr">
        <is>
          <t>Serviart</t>
        </is>
      </c>
      <c r="L58" s="8" t="inlineStr">
        <is>
          <t>Hoyts</t>
        </is>
      </c>
      <c r="M58" s="8" t="inlineStr">
        <is>
          <t>TOTAL</t>
        </is>
      </c>
      <c r="N58" s="27" t="n"/>
    </row>
    <row r="59">
      <c r="A59" s="17" t="n"/>
      <c r="B59" s="17" t="inlineStr">
        <is>
          <t>En miles pesos</t>
        </is>
      </c>
      <c r="C59" s="9" t="inlineStr">
        <is>
          <t>Individual</t>
        </is>
      </c>
      <c r="D59" s="9" t="inlineStr">
        <is>
          <t>Individual</t>
        </is>
      </c>
      <c r="E59" s="9" t="inlineStr">
        <is>
          <t>Consolidado</t>
        </is>
      </c>
      <c r="F59" s="9" t="inlineStr">
        <is>
          <t>Consolidado</t>
        </is>
      </c>
      <c r="G59" s="9" t="inlineStr">
        <is>
          <t>Consolidado</t>
        </is>
      </c>
      <c r="H59" s="9" t="inlineStr">
        <is>
          <t>Individual</t>
        </is>
      </c>
      <c r="I59" s="9" t="inlineStr">
        <is>
          <t>Individual</t>
        </is>
      </c>
      <c r="J59" s="9" t="inlineStr">
        <is>
          <t>Consolidado</t>
        </is>
      </c>
      <c r="K59" s="9" t="inlineStr">
        <is>
          <t>Individual</t>
        </is>
      </c>
      <c r="L59" s="9" t="inlineStr">
        <is>
          <t>Individual</t>
        </is>
      </c>
      <c r="M59" s="9" t="n"/>
    </row>
    <row r="60" customFormat="1" s="23">
      <c r="A60" t="inlineStr">
        <is>
          <t>1.1.071.13</t>
        </is>
      </c>
      <c r="B60" t="inlineStr">
        <is>
          <t>CTA.CTE. ACT VIDEO CHILE</t>
        </is>
      </c>
      <c r="C60" s="27">
        <f>ROUND(C3/1000,0)</f>
        <v/>
      </c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7">
        <f>SUM(C60:L60)</f>
        <v/>
      </c>
    </row>
    <row r="61">
      <c r="A61" t="inlineStr">
        <is>
          <t>1.1.071.24</t>
        </is>
      </c>
      <c r="B61" t="inlineStr">
        <is>
          <t>CTA.CTE. ACT JOSÉ P. DAIRE</t>
        </is>
      </c>
      <c r="C61" s="27">
        <f>ROUND(C4/1000,0)</f>
        <v/>
      </c>
      <c r="D61" s="27">
        <f>ROUND(D4/1000,0)</f>
        <v/>
      </c>
      <c r="E61" s="27">
        <f>ROUND(E4/1000,0)</f>
        <v/>
      </c>
      <c r="F61" s="27">
        <f>ROUND(F4/1000,0)</f>
        <v/>
      </c>
      <c r="G61" s="27">
        <f>ROUND(G4/1000,0)</f>
        <v/>
      </c>
      <c r="H61" s="27">
        <f>ROUND(H4/1000,0)</f>
        <v/>
      </c>
      <c r="I61" s="27">
        <f>ROUND(I4/1000,0)</f>
        <v/>
      </c>
      <c r="J61" s="27">
        <f>ROUND(J4/1000,0)</f>
        <v/>
      </c>
      <c r="K61" s="27">
        <f>ROUND(K4/1000,0)</f>
        <v/>
      </c>
      <c r="L61" s="27">
        <f>ROUND(L4/1000,0)</f>
        <v/>
      </c>
      <c r="M61" s="27">
        <f>SUM(C61:L61)</f>
        <v/>
      </c>
    </row>
    <row r="62">
      <c r="A62" t="inlineStr">
        <is>
          <t>1.1.071.25</t>
        </is>
      </c>
      <c r="B62" t="inlineStr">
        <is>
          <t>CTA.CTE. ACT CRISTIÁN VARELA</t>
        </is>
      </c>
      <c r="C62" s="27">
        <f>ROUND(C5/1000,0)</f>
        <v/>
      </c>
      <c r="D62" s="27">
        <f>ROUND(D5/1000,0)</f>
        <v/>
      </c>
      <c r="E62" s="27">
        <f>ROUND(E5/1000,0)</f>
        <v/>
      </c>
      <c r="F62" s="27">
        <f>ROUND(F5/1000,0)</f>
        <v/>
      </c>
      <c r="G62" s="27">
        <f>ROUND(G5/1000,0)</f>
        <v/>
      </c>
      <c r="H62" s="27">
        <f>ROUND(H5/1000,0)</f>
        <v/>
      </c>
      <c r="I62" s="27">
        <f>ROUND(I5/1000,0)</f>
        <v/>
      </c>
      <c r="J62" s="27">
        <f>ROUND(J5/1000,0)</f>
        <v/>
      </c>
      <c r="K62" s="27">
        <f>ROUND(K5/1000,0)</f>
        <v/>
      </c>
      <c r="L62" s="27">
        <f>ROUND(L5/1000,0)</f>
        <v/>
      </c>
      <c r="M62" s="27">
        <f>SUM(C62:L62)</f>
        <v/>
      </c>
    </row>
    <row r="63">
      <c r="A63" t="inlineStr">
        <is>
          <t>1.1.071.26</t>
        </is>
      </c>
      <c r="B63" t="inlineStr">
        <is>
          <t>CTA.CTE. ACT AGRICOLA RIO GRANDE SPA</t>
        </is>
      </c>
      <c r="C63" s="27">
        <f>ROUND(C6/1000,0)</f>
        <v/>
      </c>
      <c r="D63" s="27">
        <f>ROUND(D6/1000,0)</f>
        <v/>
      </c>
      <c r="E63" s="27">
        <f>ROUND(E6/1000,0)</f>
        <v/>
      </c>
      <c r="F63" s="27">
        <f>ROUND(F6/1000,0)</f>
        <v/>
      </c>
      <c r="G63" s="27">
        <f>ROUND(G6/1000,0)</f>
        <v/>
      </c>
      <c r="H63" s="27">
        <f>ROUND(H6/1000,0)</f>
        <v/>
      </c>
      <c r="I63" s="27">
        <f>ROUND(I6/1000,0)</f>
        <v/>
      </c>
      <c r="J63" s="27">
        <f>ROUND(J6/1000,0)</f>
        <v/>
      </c>
      <c r="K63" s="27">
        <f>ROUND(K6/1000,0)</f>
        <v/>
      </c>
      <c r="L63" s="27">
        <f>ROUND(L6/1000,0)</f>
        <v/>
      </c>
      <c r="M63" s="27">
        <f>SUM(C63:L63)</f>
        <v/>
      </c>
    </row>
    <row r="64">
      <c r="A64" t="inlineStr">
        <is>
          <t>1.1.071.30</t>
        </is>
      </c>
      <c r="B64" t="inlineStr">
        <is>
          <t>CTA.CTE. ACT INMOBILIARIA COSTA NORTE</t>
        </is>
      </c>
      <c r="C64" s="27">
        <f>ROUND(C7/1000,0)</f>
        <v/>
      </c>
      <c r="D64" s="27">
        <f>ROUND(D7/1000,0)</f>
        <v/>
      </c>
      <c r="E64" s="27">
        <f>ROUND(E7/1000,0)</f>
        <v/>
      </c>
      <c r="F64" s="27">
        <f>ROUND(F7/1000,0)</f>
        <v/>
      </c>
      <c r="G64" s="27">
        <f>ROUND(G7/1000,0)</f>
        <v/>
      </c>
      <c r="H64" s="27">
        <f>ROUND(H7/1000,0)</f>
        <v/>
      </c>
      <c r="I64" s="27">
        <f>ROUND(I7/1000,0)</f>
        <v/>
      </c>
      <c r="J64" s="27">
        <f>ROUND(J7/1000,0)</f>
        <v/>
      </c>
      <c r="K64" s="27">
        <f>ROUND(K7/1000,0)</f>
        <v/>
      </c>
      <c r="L64" s="27">
        <f>ROUND(L7/1000,0)</f>
        <v/>
      </c>
      <c r="M64" s="27">
        <f>SUM(C64:L64)</f>
        <v/>
      </c>
    </row>
    <row r="65">
      <c r="A65" t="inlineStr">
        <is>
          <t>1.1.071.36</t>
        </is>
      </c>
      <c r="B65" t="inlineStr">
        <is>
          <t>CTA.CTE. ACT INVERS. ANDINAS</t>
        </is>
      </c>
      <c r="C65" s="27">
        <f>ROUND(C8/1000,0)</f>
        <v/>
      </c>
      <c r="D65" s="27">
        <f>ROUND(D8/1000,0)</f>
        <v/>
      </c>
      <c r="E65" s="27">
        <f>ROUND(E8/1000,0)</f>
        <v/>
      </c>
      <c r="F65" s="27">
        <f>ROUND(F8/1000,0)</f>
        <v/>
      </c>
      <c r="G65" s="27">
        <f>ROUND(G8/1000,0)</f>
        <v/>
      </c>
      <c r="H65" s="27">
        <f>ROUND(H8/1000,0)</f>
        <v/>
      </c>
      <c r="I65" s="27">
        <f>ROUND(I8/1000,0)</f>
        <v/>
      </c>
      <c r="J65" s="27">
        <f>ROUND(J8/1000,0)</f>
        <v/>
      </c>
      <c r="K65" s="27">
        <f>ROUND(K8/1000,0)</f>
        <v/>
      </c>
      <c r="L65" s="27">
        <f>ROUND(L8/1000,0)</f>
        <v/>
      </c>
      <c r="M65" s="27">
        <f>SUM(C65:L65)</f>
        <v/>
      </c>
    </row>
    <row r="66">
      <c r="A66" s="30" t="inlineStr">
        <is>
          <t>1.1.071.37</t>
        </is>
      </c>
      <c r="B66" t="inlineStr">
        <is>
          <t>Cta.Cte.Act.CINECOLOR MEXICO</t>
        </is>
      </c>
      <c r="C66" s="27">
        <f>ROUND(C9/1000,0)</f>
        <v/>
      </c>
      <c r="D66" s="27">
        <f>ROUND(D9/1000,0)</f>
        <v/>
      </c>
      <c r="E66" s="27">
        <f>ROUND(E9/1000,0)</f>
        <v/>
      </c>
      <c r="F66" s="27">
        <f>ROUND(F9/1000,0)</f>
        <v/>
      </c>
      <c r="G66" s="27">
        <f>ROUND(G9/1000,0)</f>
        <v/>
      </c>
      <c r="H66" s="27">
        <f>ROUND(H9/1000,0)</f>
        <v/>
      </c>
      <c r="I66" s="27">
        <f>ROUND(I9/1000,0)</f>
        <v/>
      </c>
      <c r="J66" s="27">
        <f>ROUND(J9/1000,0)</f>
        <v/>
      </c>
      <c r="K66" s="27">
        <f>ROUND(K9/1000,0)</f>
        <v/>
      </c>
      <c r="L66" s="27">
        <f>ROUND(L9/1000,0)</f>
        <v/>
      </c>
      <c r="M66" s="27">
        <f>SUM(C66:L66)</f>
        <v/>
      </c>
    </row>
    <row r="67">
      <c r="A67" s="30" t="inlineStr">
        <is>
          <t>1.1.071.38</t>
        </is>
      </c>
      <c r="B67" t="inlineStr">
        <is>
          <t>CTA.CTE. ACT PRONEMSA</t>
        </is>
      </c>
      <c r="C67" s="27">
        <f>ROUND(C10/1000,0)</f>
        <v/>
      </c>
      <c r="D67" s="27">
        <f>ROUND(D11/1000,0)</f>
        <v/>
      </c>
      <c r="E67" s="27">
        <f>ROUND(E10/1000,0)</f>
        <v/>
      </c>
      <c r="F67" s="27">
        <f>ROUND(F11/1000,0)</f>
        <v/>
      </c>
      <c r="G67" s="27">
        <f>ROUND(G11/1000,0)</f>
        <v/>
      </c>
      <c r="H67" s="27">
        <f>ROUND(H11/1000,0)</f>
        <v/>
      </c>
      <c r="I67" s="27">
        <f>ROUND(I11/1000,0)</f>
        <v/>
      </c>
      <c r="J67" s="27">
        <f>ROUND(J11/1000,0)</f>
        <v/>
      </c>
      <c r="K67" s="27">
        <f>ROUND(K11/1000,0)</f>
        <v/>
      </c>
      <c r="L67" s="27">
        <f>ROUND(L11/1000,0)</f>
        <v/>
      </c>
      <c r="M67" s="27">
        <f>SUM(C67:L67)</f>
        <v/>
      </c>
    </row>
    <row r="68">
      <c r="A68" t="inlineStr">
        <is>
          <t>1.1.071.42</t>
        </is>
      </c>
      <c r="B68" t="inlineStr">
        <is>
          <t>CTA.CTE. ACT SERVICIOS INTEGRALES</t>
        </is>
      </c>
      <c r="C68" s="27">
        <f>ROUND(C11/1000,0)</f>
        <v/>
      </c>
      <c r="D68" s="27">
        <f>ROUND(D13/1000,0)</f>
        <v/>
      </c>
      <c r="E68" s="27">
        <f>ROUND(E11/1000,0)</f>
        <v/>
      </c>
      <c r="F68" s="27">
        <f>ROUND(F13/1000,0)</f>
        <v/>
      </c>
      <c r="G68" s="27">
        <f>ROUND(G13/1000,0)</f>
        <v/>
      </c>
      <c r="H68" s="27">
        <f>ROUND(H13/1000,0)</f>
        <v/>
      </c>
      <c r="I68" s="27">
        <f>ROUND(I13/1000,0)</f>
        <v/>
      </c>
      <c r="J68" s="27">
        <f>ROUND(J13/1000,0)</f>
        <v/>
      </c>
      <c r="K68" s="27">
        <f>ROUND(K13/1000,0)</f>
        <v/>
      </c>
      <c r="L68" s="27">
        <f>ROUND(L13/1000,0)</f>
        <v/>
      </c>
      <c r="M68" s="27">
        <f>SUM(C68:L68)</f>
        <v/>
      </c>
    </row>
    <row r="69">
      <c r="A69" t="inlineStr">
        <is>
          <t>1.1.071.46</t>
        </is>
      </c>
      <c r="B69" s="380" t="inlineStr">
        <is>
          <t>CTA CTE INM PLAZA EL ALBA</t>
        </is>
      </c>
      <c r="C69" s="27">
        <f>ROUND(C12/1000,0)</f>
        <v/>
      </c>
      <c r="D69" s="27">
        <f>ROUND(D14/1000,0)</f>
        <v/>
      </c>
      <c r="E69" s="27">
        <f>ROUND(E13/1000,0)</f>
        <v/>
      </c>
      <c r="F69" s="27">
        <f>ROUND(F14/1000,0)</f>
        <v/>
      </c>
      <c r="G69" s="27">
        <f>ROUND(G14/1000,0)</f>
        <v/>
      </c>
      <c r="H69" s="27">
        <f>ROUND(H14/1000,0)</f>
        <v/>
      </c>
      <c r="I69" s="27">
        <f>ROUND(I14/1000,0)</f>
        <v/>
      </c>
      <c r="J69" s="27">
        <f>ROUND(J14/1000,0)</f>
        <v/>
      </c>
      <c r="K69" s="27">
        <f>ROUND(K14/1000,0)</f>
        <v/>
      </c>
      <c r="L69" s="27">
        <f>ROUND(L14/1000,0)</f>
        <v/>
      </c>
      <c r="M69" s="27">
        <f>SUM(C69:L69)</f>
        <v/>
      </c>
    </row>
    <row r="70">
      <c r="A70" t="inlineStr">
        <is>
          <t>1.1.071.52</t>
        </is>
      </c>
      <c r="B70" t="inlineStr">
        <is>
          <t>Cta.Cte.Act.Iacsa US$</t>
        </is>
      </c>
      <c r="C70" s="27">
        <f>ROUND(C13/1000,0)</f>
        <v/>
      </c>
      <c r="D70" s="27">
        <f>ROUND(D16/1000,0)</f>
        <v/>
      </c>
      <c r="E70" s="27">
        <f>ROUND(E14/1000,0)</f>
        <v/>
      </c>
      <c r="F70" s="27">
        <f>ROUND(F16/1000,0)</f>
        <v/>
      </c>
      <c r="G70" s="27">
        <f>ROUND(G16/1000,0)</f>
        <v/>
      </c>
      <c r="H70" s="27">
        <f>ROUND(H16/1000,0)</f>
        <v/>
      </c>
      <c r="I70" s="27">
        <f>ROUND(I16/1000,0)</f>
        <v/>
      </c>
      <c r="J70" s="27">
        <f>ROUND(J16/1000,0)</f>
        <v/>
      </c>
      <c r="K70" s="27">
        <f>ROUND(K16/1000,0)</f>
        <v/>
      </c>
      <c r="L70" s="27">
        <f>ROUND(L16/1000,0)</f>
        <v/>
      </c>
      <c r="M70" s="27">
        <f>SUM(C70:L70)</f>
        <v/>
      </c>
    </row>
    <row r="71">
      <c r="A71" t="inlineStr">
        <is>
          <t>1.1.071.56</t>
        </is>
      </c>
      <c r="B71" t="inlineStr">
        <is>
          <t>CTA.CTE ACT.CINECOLOR FILMS SAC</t>
        </is>
      </c>
      <c r="C71" s="27">
        <f>ROUND(C14/1000,0)</f>
        <v/>
      </c>
      <c r="D71" s="27">
        <f>ROUND(D17/1000,0)</f>
        <v/>
      </c>
      <c r="E71" s="27">
        <f>ROUND(E16/1000,0)</f>
        <v/>
      </c>
      <c r="F71" s="27">
        <f>ROUND(F17/1000,0)</f>
        <v/>
      </c>
      <c r="G71" s="27">
        <f>ROUND(G17/1000,0)</f>
        <v/>
      </c>
      <c r="H71" s="27">
        <f>ROUND(H17/1000,0)</f>
        <v/>
      </c>
      <c r="I71" s="27">
        <f>ROUND(I17/1000,0)</f>
        <v/>
      </c>
      <c r="J71" s="27">
        <f>ROUND(J17/1000,0)</f>
        <v/>
      </c>
      <c r="K71" s="27">
        <f>ROUND(K17/1000,0)</f>
        <v/>
      </c>
      <c r="L71" s="27">
        <f>ROUND(L17/1000,0)</f>
        <v/>
      </c>
      <c r="M71" s="27">
        <f>SUM(C71:L71)</f>
        <v/>
      </c>
    </row>
    <row r="72">
      <c r="A72" t="inlineStr">
        <is>
          <t>1.1.071.58</t>
        </is>
      </c>
      <c r="B72" t="inlineStr">
        <is>
          <t>CTA.CTE.CINECOLOR FILM PERU</t>
        </is>
      </c>
      <c r="C72" s="27">
        <f>ROUND(C15/1000,0)</f>
        <v/>
      </c>
      <c r="D72" s="27">
        <f>ROUND(D18/1000,0)</f>
        <v/>
      </c>
      <c r="E72" s="27">
        <f>ROUND(E17/1000,0)</f>
        <v/>
      </c>
      <c r="F72" s="27">
        <f>ROUND(F18/1000,0)</f>
        <v/>
      </c>
      <c r="G72" s="27">
        <f>ROUND(G18/1000,0)</f>
        <v/>
      </c>
      <c r="H72" s="27">
        <f>ROUND(H18/1000,0)</f>
        <v/>
      </c>
      <c r="I72" s="27">
        <f>ROUND(I18/1000,0)</f>
        <v/>
      </c>
      <c r="J72" s="27">
        <f>ROUND(J18/1000,0)</f>
        <v/>
      </c>
      <c r="K72" s="27">
        <f>ROUND(K18/1000,0)</f>
        <v/>
      </c>
      <c r="L72" s="27">
        <f>ROUND(L18/1000,0)</f>
        <v/>
      </c>
      <c r="M72" s="27">
        <f>SUM(C72:L72)</f>
        <v/>
      </c>
    </row>
    <row r="73">
      <c r="A73" t="inlineStr">
        <is>
          <t>1.1.071.60</t>
        </is>
      </c>
      <c r="B73" t="inlineStr">
        <is>
          <t>CTA CTE ACT CHF INTERNACIONAL</t>
        </is>
      </c>
      <c r="C73" s="27">
        <f>ROUND(C16/1000,0)</f>
        <v/>
      </c>
      <c r="D73" s="27">
        <f>ROUND(D25/1000,0)</f>
        <v/>
      </c>
      <c r="E73" s="27">
        <f>ROUND(E18/1000,0)</f>
        <v/>
      </c>
      <c r="F73" s="27">
        <f>ROUND(F19/1000,0)</f>
        <v/>
      </c>
      <c r="G73" s="27">
        <f>ROUND(G25/1000,0)</f>
        <v/>
      </c>
      <c r="H73" s="27">
        <f>ROUND(H25/1000,0)</f>
        <v/>
      </c>
      <c r="I73" s="27">
        <f>ROUND(I25/1000,0)</f>
        <v/>
      </c>
      <c r="J73" s="27">
        <f>ROUND(J25/1000,0)</f>
        <v/>
      </c>
      <c r="K73" s="27">
        <f>ROUND(K25/1000,0)</f>
        <v/>
      </c>
      <c r="L73" s="27">
        <f>ROUND(L25/1000,0)</f>
        <v/>
      </c>
      <c r="M73" s="27">
        <f>SUM(C73:L73)</f>
        <v/>
      </c>
    </row>
    <row r="74">
      <c r="A74" t="inlineStr">
        <is>
          <t>1.1.071.62</t>
        </is>
      </c>
      <c r="B74" t="inlineStr">
        <is>
          <t>CTA.CTE.ACT CINECOLOR CHILE SPA</t>
        </is>
      </c>
      <c r="C74" s="27">
        <f>ROUND(C17/1000,0)</f>
        <v/>
      </c>
      <c r="D74" s="27">
        <f>ROUND(D26/1000,0)</f>
        <v/>
      </c>
      <c r="E74" s="27">
        <f>ROUND(E19/1000,0)</f>
        <v/>
      </c>
      <c r="F74" s="27">
        <f>ROUND(F25/1000,0)</f>
        <v/>
      </c>
      <c r="G74" s="27">
        <f>ROUND(G26/1000,0)</f>
        <v/>
      </c>
      <c r="H74" s="27">
        <f>ROUND(H26/1000,0)</f>
        <v/>
      </c>
      <c r="I74" s="27">
        <f>ROUND(I26/1000,0)</f>
        <v/>
      </c>
      <c r="J74" s="27">
        <f>ROUND(J26/1000,0)</f>
        <v/>
      </c>
      <c r="K74" s="27">
        <f>ROUND(K26/1000,0)</f>
        <v/>
      </c>
      <c r="L74" s="27">
        <f>ROUND(L26/1000,0)</f>
        <v/>
      </c>
      <c r="M74" s="27">
        <f>SUM(C74:L74)</f>
        <v/>
      </c>
    </row>
    <row r="75">
      <c r="A75" s="30" t="inlineStr">
        <is>
          <t>1.1.071.71</t>
        </is>
      </c>
      <c r="B75" s="380" t="inlineStr">
        <is>
          <t>CTACTE COSTA SUR INVERSIONES SPA</t>
        </is>
      </c>
      <c r="C75" s="27">
        <f>ROUND(C18/1000,0)</f>
        <v/>
      </c>
      <c r="D75" s="27">
        <f>ROUND(D28/1000,0)</f>
        <v/>
      </c>
      <c r="E75" s="27">
        <f>ROUND(E25/1000,0)</f>
        <v/>
      </c>
      <c r="F75" s="27">
        <f>ROUND(F26/1000,0)</f>
        <v/>
      </c>
      <c r="G75" s="27">
        <f>ROUND(G28/1000,0)</f>
        <v/>
      </c>
      <c r="H75" s="27">
        <f>ROUND(H28/1000,0)</f>
        <v/>
      </c>
      <c r="I75" s="27">
        <f>ROUND(I28/1000,0)</f>
        <v/>
      </c>
      <c r="J75" s="27">
        <f>ROUND(J28/1000,0)</f>
        <v/>
      </c>
      <c r="K75" s="27">
        <f>ROUND(K28/1000,0)</f>
        <v/>
      </c>
      <c r="L75" s="27">
        <f>ROUND(L28/1000,0)</f>
        <v/>
      </c>
      <c r="M75" s="27">
        <f>SUM(C75:L75)</f>
        <v/>
      </c>
    </row>
    <row r="76">
      <c r="A76" s="30" t="inlineStr">
        <is>
          <t>1.1.071.73</t>
        </is>
      </c>
      <c r="B76" s="380" t="inlineStr">
        <is>
          <t>CTACTE MAGIC LICENSING S.A.S.</t>
        </is>
      </c>
      <c r="C76" s="27">
        <f>ROUND(C19/1000,0)</f>
        <v/>
      </c>
      <c r="D76" s="27">
        <f>ROUND(D29/1000,0)</f>
        <v/>
      </c>
      <c r="E76" s="27">
        <f>ROUND(E26/1000,0)</f>
        <v/>
      </c>
      <c r="F76" s="27">
        <f>ROUND(F27/1000,0)</f>
        <v/>
      </c>
      <c r="G76" s="27">
        <f>ROUND(G29/1000,0)</f>
        <v/>
      </c>
      <c r="H76" s="27">
        <f>ROUND(H29/1000,0)</f>
        <v/>
      </c>
      <c r="I76" s="27">
        <f>ROUND(I29/1000,0)</f>
        <v/>
      </c>
      <c r="J76" s="27">
        <f>ROUND(J29/1000,0)</f>
        <v/>
      </c>
      <c r="K76" s="27">
        <f>ROUND(K29/1000,0)</f>
        <v/>
      </c>
      <c r="L76" s="27">
        <f>ROUND(L29/1000,0)</f>
        <v/>
      </c>
      <c r="M76" s="27">
        <f>SUM(C76:L76)</f>
        <v/>
      </c>
    </row>
    <row r="77">
      <c r="A77" s="30" t="inlineStr">
        <is>
          <t>1.1.071.74</t>
        </is>
      </c>
      <c r="B77" s="380" t="inlineStr">
        <is>
          <t>CTA CTE CINECOLOR ENTERTAINMEN</t>
        </is>
      </c>
      <c r="C77" s="27">
        <f>ROUND(C20/1000,0)</f>
        <v/>
      </c>
      <c r="D77" s="27">
        <f>ROUND(D30/1000,0)</f>
        <v/>
      </c>
      <c r="E77" s="27">
        <f>ROUND(E27/1000,0)</f>
        <v/>
      </c>
      <c r="F77" s="27">
        <f>ROUND(F28/1000,0)</f>
        <v/>
      </c>
      <c r="G77" s="27">
        <f>ROUND(G30/1000,0)</f>
        <v/>
      </c>
      <c r="H77" s="27">
        <f>ROUND(H30/1000,0)</f>
        <v/>
      </c>
      <c r="I77" s="27">
        <f>ROUND(I30/1000,0)</f>
        <v/>
      </c>
      <c r="J77" s="27">
        <f>ROUND(J30/1000,0)</f>
        <v/>
      </c>
      <c r="K77" s="27">
        <f>ROUND(K30/1000,0)</f>
        <v/>
      </c>
      <c r="L77" s="27">
        <f>ROUND(L30/1000,0)</f>
        <v/>
      </c>
      <c r="M77" s="27">
        <f>SUM(C77:L77)</f>
        <v/>
      </c>
    </row>
    <row r="78">
      <c r="A78" s="30" t="inlineStr">
        <is>
          <t>1.1.071.75</t>
        </is>
      </c>
      <c r="B78" s="380" t="inlineStr">
        <is>
          <t>CTA CTE MEDIAPROMOVILES CHILE SPA</t>
        </is>
      </c>
      <c r="C78" s="27">
        <f>ROUND(C21/1000,0)</f>
        <v/>
      </c>
      <c r="D78" s="27">
        <f>ROUND(D31/1000,0)</f>
        <v/>
      </c>
      <c r="E78" s="27">
        <f>ROUND(E28/1000,0)</f>
        <v/>
      </c>
      <c r="F78" s="27">
        <f>ROUND(F29/1000,0)</f>
        <v/>
      </c>
      <c r="G78" s="27">
        <f>ROUND(G31/1000,0)</f>
        <v/>
      </c>
      <c r="H78" s="27">
        <f>ROUND(H31/1000,0)</f>
        <v/>
      </c>
      <c r="I78" s="27">
        <f>ROUND(I31/1000,0)</f>
        <v/>
      </c>
      <c r="J78" s="27">
        <f>ROUND(J31/1000,0)</f>
        <v/>
      </c>
      <c r="K78" s="27">
        <f>ROUND(K31/1000,0)</f>
        <v/>
      </c>
      <c r="L78" s="27">
        <f>ROUND(L31/1000,0)</f>
        <v/>
      </c>
      <c r="M78" s="27">
        <f>SUM(C78:L78)</f>
        <v/>
      </c>
    </row>
    <row r="79">
      <c r="A79" s="30" t="inlineStr">
        <is>
          <t>1.1.071.76</t>
        </is>
      </c>
      <c r="B79" s="380" t="inlineStr">
        <is>
          <t>Cta.Cte. CN Inv. Financ.</t>
        </is>
      </c>
      <c r="C79" s="27">
        <f>ROUND(C22/1000,0)</f>
        <v/>
      </c>
      <c r="D79" s="27">
        <f>ROUND(D32/1000,0)</f>
        <v/>
      </c>
      <c r="E79" s="27">
        <f>ROUND(E29/1000,0)</f>
        <v/>
      </c>
      <c r="F79" s="27">
        <f>ROUND(F30/1000,0)</f>
        <v/>
      </c>
      <c r="G79" s="27">
        <f>ROUND(G32/1000,0)</f>
        <v/>
      </c>
      <c r="H79" s="27">
        <f>ROUND(H32/1000,0)</f>
        <v/>
      </c>
      <c r="I79" s="27">
        <f>ROUND(I32/1000,0)</f>
        <v/>
      </c>
      <c r="J79" s="27">
        <f>ROUND(J32/1000,0)</f>
        <v/>
      </c>
      <c r="K79" s="27">
        <f>ROUND(K32/1000,0)</f>
        <v/>
      </c>
      <c r="L79" s="27">
        <f>ROUND(L32/1000,0)</f>
        <v/>
      </c>
      <c r="M79" s="27">
        <f>SUM(C79:L79)</f>
        <v/>
      </c>
    </row>
    <row r="80">
      <c r="A80" s="30" t="inlineStr">
        <is>
          <t>1.1.071.77</t>
        </is>
      </c>
      <c r="B80" s="380" t="inlineStr">
        <is>
          <t>CTA CTE CINECOLORCHF INVERSIONES SPA</t>
        </is>
      </c>
      <c r="C80" s="27">
        <f>ROUND(C23/1000,0)</f>
        <v/>
      </c>
      <c r="D80" s="27">
        <f>ROUND(D33/1000,0)</f>
        <v/>
      </c>
      <c r="E80" s="27">
        <f>ROUND(E30/1000,0)</f>
        <v/>
      </c>
      <c r="F80" s="27">
        <f>ROUND(F31/1000,0)</f>
        <v/>
      </c>
      <c r="G80" s="27">
        <f>ROUND(G33/1000,0)</f>
        <v/>
      </c>
      <c r="H80" s="27">
        <f>ROUND(H33/1000,0)</f>
        <v/>
      </c>
      <c r="I80" s="27">
        <f>ROUND(I33/1000,0)</f>
        <v/>
      </c>
      <c r="J80" s="27">
        <f>ROUND(J33/1000,0)</f>
        <v/>
      </c>
      <c r="K80" s="27">
        <f>ROUND(K33/1000,0)</f>
        <v/>
      </c>
      <c r="L80" s="27">
        <f>ROUND(L33/1000,0)</f>
        <v/>
      </c>
      <c r="M80" s="27">
        <f>SUM(C80:L80)</f>
        <v/>
      </c>
    </row>
    <row r="81">
      <c r="A81" s="30" t="inlineStr">
        <is>
          <t>1.1.071.78</t>
        </is>
      </c>
      <c r="B81" s="380" t="inlineStr">
        <is>
          <t>CTA CTE CINECOLOR LIC.PERU SAC</t>
        </is>
      </c>
      <c r="C81" s="27">
        <f>ROUND(C24/1000,0)</f>
        <v/>
      </c>
      <c r="D81" s="27">
        <f>ROUND(D34/1000,0)</f>
        <v/>
      </c>
      <c r="E81" s="27">
        <f>ROUND(E31/1000,0)</f>
        <v/>
      </c>
      <c r="F81" s="27">
        <f>ROUND(F32/1000,0)</f>
        <v/>
      </c>
      <c r="G81" s="27">
        <f>ROUND(G34/1000,0)</f>
        <v/>
      </c>
      <c r="H81" s="27">
        <f>ROUND(H34/1000,0)</f>
        <v/>
      </c>
      <c r="I81" s="27">
        <f>ROUND(I34/1000,0)</f>
        <v/>
      </c>
      <c r="J81" s="27">
        <f>ROUND(J34/1000,0)</f>
        <v/>
      </c>
      <c r="K81" s="27">
        <f>ROUND(K34/1000,0)</f>
        <v/>
      </c>
      <c r="L81" s="27">
        <f>ROUND(L34/1000,0)</f>
        <v/>
      </c>
      <c r="M81" s="27">
        <f>SUM(C81:L81)</f>
        <v/>
      </c>
    </row>
    <row r="82">
      <c r="A82" t="inlineStr">
        <is>
          <t>1.1.072.13</t>
        </is>
      </c>
      <c r="B82" t="inlineStr">
        <is>
          <t>CTA.CTE. ACT CINECOLOR DO BRASIL</t>
        </is>
      </c>
      <c r="C82" s="27">
        <f>ROUND(C25/1000,0)</f>
        <v/>
      </c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</row>
    <row r="83">
      <c r="A83" t="inlineStr">
        <is>
          <t>1.1.072.13</t>
        </is>
      </c>
      <c r="B83" t="inlineStr">
        <is>
          <t>CTA.CTE. ACT CINECOLOR DO BRASIL</t>
        </is>
      </c>
      <c r="C83" s="27">
        <f>ROUND(C26/1000,0)</f>
        <v/>
      </c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</row>
    <row r="84">
      <c r="A84" t="inlineStr">
        <is>
          <t>1.1.072.13</t>
        </is>
      </c>
      <c r="B84" t="inlineStr">
        <is>
          <t>CTA.CTE. ACT CINECOLOR DO BRASIL</t>
        </is>
      </c>
      <c r="C84" s="27">
        <f>ROUND(C27/1000,0)</f>
        <v/>
      </c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</row>
    <row r="85">
      <c r="A85" s="30" t="inlineStr">
        <is>
          <t>1.1.071.68</t>
        </is>
      </c>
      <c r="B85" s="380" t="inlineStr">
        <is>
          <t>CTACTE COSTA NORTE HOLDING</t>
        </is>
      </c>
      <c r="C85" s="27">
        <f>ROUND(C28/1000,0)</f>
        <v/>
      </c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</row>
    <row r="86">
      <c r="B86" s="380" t="n"/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</row>
    <row r="87">
      <c r="C87" s="32">
        <f>SUM(C60:C85)</f>
        <v/>
      </c>
      <c r="D87" s="32">
        <f>SUM(D61:D81)</f>
        <v/>
      </c>
      <c r="E87" s="32">
        <f>SUM(E61:E81)</f>
        <v/>
      </c>
      <c r="F87" s="32">
        <f>SUM(F61:F81)</f>
        <v/>
      </c>
      <c r="G87" s="32">
        <f>SUM(G61:G81)</f>
        <v/>
      </c>
      <c r="H87" s="32">
        <f>SUM(H61:H81)</f>
        <v/>
      </c>
      <c r="I87" s="32">
        <f>SUM(I61:I81)</f>
        <v/>
      </c>
      <c r="J87" s="32">
        <f>SUM(J61:J81)</f>
        <v/>
      </c>
      <c r="K87" s="32">
        <f>SUM(K61:K81)</f>
        <v/>
      </c>
      <c r="L87" s="32">
        <f>SUM(L61:L81)</f>
        <v/>
      </c>
      <c r="M87" s="32">
        <f>SUM(M61:M81)</f>
        <v/>
      </c>
      <c r="N87" s="27">
        <f>+'Est M$'!C23</f>
        <v/>
      </c>
      <c r="O87" s="27">
        <f>+M87-N87</f>
        <v/>
      </c>
    </row>
    <row r="88">
      <c r="A88" s="33" t="n"/>
      <c r="B88" s="21" t="inlineStr">
        <is>
          <t>Ctas Ctes por Pagar Empresa Relacionadas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</row>
    <row r="89">
      <c r="A89" s="33" t="n"/>
      <c r="B89" s="21" t="inlineStr">
        <is>
          <t>En miles pesos</t>
        </is>
      </c>
      <c r="C89" s="27" t="n"/>
      <c r="M89" s="27" t="n"/>
    </row>
    <row r="90">
      <c r="A90" t="inlineStr">
        <is>
          <t>2.1.080.06</t>
        </is>
      </c>
      <c r="B90" t="inlineStr">
        <is>
          <t>CUENTA CTE. PAS. C.C.E. S.A.</t>
        </is>
      </c>
      <c r="C90" s="27">
        <f>ROUND(C40/1000,0)</f>
        <v/>
      </c>
      <c r="D90" s="27">
        <f>ROUND(D39/1000,0)</f>
        <v/>
      </c>
      <c r="E90" s="27">
        <f>ROUND(E39/1000,0)</f>
        <v/>
      </c>
      <c r="F90" s="27">
        <f>ROUND(F39/1000,0)</f>
        <v/>
      </c>
      <c r="G90" s="27">
        <f>ROUND(G39/1000,0)</f>
        <v/>
      </c>
      <c r="H90" s="27">
        <f>ROUND(H39/1000,0)</f>
        <v/>
      </c>
      <c r="I90" s="27">
        <f>ROUND(I39/1000,0)</f>
        <v/>
      </c>
      <c r="J90" s="27">
        <f>ROUND(J39/1000,0)</f>
        <v/>
      </c>
      <c r="K90" s="27">
        <f>ROUND(K39/1000,0)</f>
        <v/>
      </c>
      <c r="L90" s="27">
        <f>ROUND(L39/1000,0)</f>
        <v/>
      </c>
      <c r="M90" s="27">
        <f>SUM(C90:L90)</f>
        <v/>
      </c>
    </row>
    <row r="91">
      <c r="A91" t="inlineStr">
        <is>
          <t>2.1.080.10</t>
        </is>
      </c>
      <c r="B91" t="inlineStr">
        <is>
          <t>CUENTA CTE.PAS CONATE II S.A.</t>
        </is>
      </c>
      <c r="C91" s="27">
        <f>ROUND(C41/1000,0)</f>
        <v/>
      </c>
      <c r="D91" s="27">
        <f>ROUND(D40/1000,0)</f>
        <v/>
      </c>
      <c r="E91" s="27">
        <f>ROUND(E40/1000,0)</f>
        <v/>
      </c>
      <c r="F91" s="27">
        <f>ROUND(F40/1000,0)</f>
        <v/>
      </c>
      <c r="G91" s="27">
        <f>ROUND(G40/1000,0)</f>
        <v/>
      </c>
      <c r="H91" s="27">
        <f>ROUND(H40/1000,0)</f>
        <v/>
      </c>
      <c r="I91" s="27">
        <f>ROUND(I40/1000,0)</f>
        <v/>
      </c>
      <c r="J91" s="27">
        <f>ROUND(J40/1000,0)</f>
        <v/>
      </c>
      <c r="K91" s="27">
        <f>ROUND(K40/1000,0)</f>
        <v/>
      </c>
      <c r="L91" s="27">
        <f>ROUND(L40/1000,0)</f>
        <v/>
      </c>
      <c r="M91" s="27">
        <f>SUM(C91:L91)</f>
        <v/>
      </c>
    </row>
    <row r="92">
      <c r="A92" t="inlineStr">
        <is>
          <t>2.1.080.13</t>
        </is>
      </c>
      <c r="B92" t="inlineStr">
        <is>
          <t>CTA.CTE.PAS.VIDEO CHILE</t>
        </is>
      </c>
      <c r="C92" s="27">
        <f>ROUND(C42/1000,0)</f>
        <v/>
      </c>
      <c r="D92" s="27">
        <f>ROUND(D44/1000,0)</f>
        <v/>
      </c>
      <c r="E92" s="27">
        <f>ROUND(E44/1000,0)</f>
        <v/>
      </c>
      <c r="F92" s="27">
        <f>ROUND(F44/1000,0)</f>
        <v/>
      </c>
      <c r="G92" s="27">
        <f>ROUND(G44/1000,0)</f>
        <v/>
      </c>
      <c r="H92" s="27">
        <f>ROUND(H44/1000,0)</f>
        <v/>
      </c>
      <c r="I92" s="27">
        <f>ROUND(I44/1000,0)</f>
        <v/>
      </c>
      <c r="J92" s="27">
        <f>ROUND(J44/1000,0)</f>
        <v/>
      </c>
      <c r="K92" s="27">
        <f>ROUND(K44/1000,0)</f>
        <v/>
      </c>
      <c r="L92" s="27">
        <f>ROUND(L44/1000,0)</f>
        <v/>
      </c>
      <c r="M92" s="27">
        <f>SUM(C92:L92)</f>
        <v/>
      </c>
    </row>
    <row r="93">
      <c r="A93" t="inlineStr">
        <is>
          <t>2.1.080.15</t>
        </is>
      </c>
      <c r="B93" t="inlineStr">
        <is>
          <t>CUENTA PAS. IAA S.A US$</t>
        </is>
      </c>
      <c r="C93" s="27">
        <f>ROUND(C43/1000,0)</f>
        <v/>
      </c>
      <c r="D93" s="27">
        <f>ROUND(D45/1000,0)</f>
        <v/>
      </c>
      <c r="E93" s="27">
        <f>ROUND(E45/1000,0)</f>
        <v/>
      </c>
      <c r="F93" s="27">
        <f>ROUND(F45/1000,0)</f>
        <v/>
      </c>
      <c r="G93" s="27">
        <f>ROUND(G45/1000,0)</f>
        <v/>
      </c>
      <c r="H93" s="27">
        <f>ROUND(H45/1000,0)</f>
        <v/>
      </c>
      <c r="I93" s="27">
        <f>ROUND(I45/1000,0)</f>
        <v/>
      </c>
      <c r="J93" s="27">
        <f>ROUND(J45/1000,0)</f>
        <v/>
      </c>
      <c r="K93" s="27">
        <f>ROUND(K45/1000,0)</f>
        <v/>
      </c>
      <c r="L93" s="27">
        <f>ROUND(L45/1000,0)</f>
        <v/>
      </c>
      <c r="M93" s="27">
        <f>SUM(C93:L93)</f>
        <v/>
      </c>
    </row>
    <row r="94">
      <c r="A94" t="inlineStr">
        <is>
          <t>2.1.080.18</t>
        </is>
      </c>
      <c r="B94" t="inlineStr">
        <is>
          <t>CUENTA CTE.PAS SONUS S.A.</t>
        </is>
      </c>
      <c r="C94" s="27">
        <f>ROUND(C44/1000,0)</f>
        <v/>
      </c>
      <c r="D94" s="27">
        <f>ROUND(D46/1000,0)</f>
        <v/>
      </c>
      <c r="E94" s="27">
        <f>ROUND(E46/1000,0)</f>
        <v/>
      </c>
      <c r="F94" s="27">
        <f>ROUND(F46/1000,0)</f>
        <v/>
      </c>
      <c r="G94" s="27">
        <f>ROUND(G46/1000,0)</f>
        <v/>
      </c>
      <c r="H94" s="27">
        <f>ROUND(H46/1000,0)</f>
        <v/>
      </c>
      <c r="I94" s="27">
        <f>ROUND(I46/1000,0)</f>
        <v/>
      </c>
      <c r="J94" s="27">
        <f>ROUND(J46/1000,0)</f>
        <v/>
      </c>
      <c r="K94" s="27">
        <f>ROUND(K46/1000,0)</f>
        <v/>
      </c>
      <c r="L94" s="27">
        <f>ROUND(L46/1000,0)</f>
        <v/>
      </c>
      <c r="M94" s="27">
        <f>SUM(C94:L94)</f>
        <v/>
      </c>
    </row>
    <row r="95">
      <c r="A95" t="inlineStr">
        <is>
          <t>2.1.080.25</t>
        </is>
      </c>
      <c r="B95" t="inlineStr">
        <is>
          <t>Cta Cte Pas. Cristian Varela</t>
        </is>
      </c>
      <c r="C95" s="27">
        <f>ROUND(C45/1000,0)</f>
        <v/>
      </c>
      <c r="D95" s="27">
        <f>ROUND(D47/1000,0)</f>
        <v/>
      </c>
      <c r="E95" s="27">
        <f>ROUND(E47/1000,0)</f>
        <v/>
      </c>
      <c r="F95" s="27">
        <f>ROUND(F47/1000,0)</f>
        <v/>
      </c>
      <c r="G95" s="27">
        <f>ROUND(G47/1000,0)</f>
        <v/>
      </c>
      <c r="H95" s="27">
        <f>ROUND(H47/1000,0)</f>
        <v/>
      </c>
      <c r="I95" s="27">
        <f>ROUND(I47/1000,0)</f>
        <v/>
      </c>
      <c r="J95" s="27">
        <f>ROUND(J47/1000,0)</f>
        <v/>
      </c>
      <c r="K95" s="27">
        <f>ROUND(K47/1000,0)</f>
        <v/>
      </c>
      <c r="L95" s="27">
        <f>ROUND(L47/1000,0)</f>
        <v/>
      </c>
      <c r="M95" s="27">
        <f>SUM(C95:L95)</f>
        <v/>
      </c>
    </row>
    <row r="96">
      <c r="A96" t="inlineStr">
        <is>
          <t>2.1.080.42</t>
        </is>
      </c>
      <c r="B96" t="inlineStr">
        <is>
          <t>CUENTA CTE.PAS SERVICIOS INTEGRALES SPA</t>
        </is>
      </c>
      <c r="C96" s="27">
        <f>ROUND(C46/1000,0)</f>
        <v/>
      </c>
      <c r="D96" s="27">
        <f>ROUND(D54/1000,0)</f>
        <v/>
      </c>
      <c r="E96" s="27">
        <f>ROUND(E54/1000,0)</f>
        <v/>
      </c>
      <c r="F96" s="27">
        <f>ROUND(F54/1000,0)</f>
        <v/>
      </c>
      <c r="G96" s="27">
        <f>ROUND(G54/1000,0)</f>
        <v/>
      </c>
      <c r="H96" s="27">
        <f>ROUND(H54/1000,0)</f>
        <v/>
      </c>
      <c r="I96" s="27">
        <f>ROUND(I54/1000,0)</f>
        <v/>
      </c>
      <c r="J96" s="27">
        <f>ROUND(J54/1000,0)</f>
        <v/>
      </c>
      <c r="K96" s="27">
        <f>ROUND(K54/1000,0)</f>
        <v/>
      </c>
      <c r="L96" s="27">
        <f>ROUND(L54/1000,0)</f>
        <v/>
      </c>
      <c r="M96" s="27">
        <f>SUM(C96:L96)</f>
        <v/>
      </c>
    </row>
    <row r="97">
      <c r="A97" t="inlineStr">
        <is>
          <t>2.1.080.43</t>
        </is>
      </c>
      <c r="B97" t="inlineStr">
        <is>
          <t>CTA.CTE.PAS. GLOBALGILL</t>
        </is>
      </c>
      <c r="C97" s="27">
        <f>ROUND(C47/1000,0)</f>
        <v/>
      </c>
      <c r="D97" s="27" t="n"/>
      <c r="E97" s="27" t="n"/>
      <c r="F97" s="27" t="n"/>
      <c r="G97" s="27" t="n"/>
      <c r="H97" s="27" t="n"/>
      <c r="I97" s="27" t="n"/>
      <c r="J97" s="27" t="n"/>
      <c r="K97" s="27" t="n"/>
      <c r="L97" s="27" t="n"/>
      <c r="M97" s="27" t="n"/>
    </row>
    <row r="98">
      <c r="A98" t="inlineStr">
        <is>
          <t>2.1.080.50</t>
        </is>
      </c>
      <c r="B98" t="inlineStr">
        <is>
          <t>CTA.CTE.PAS. SERVIART S.A.</t>
        </is>
      </c>
      <c r="C98" s="27">
        <f>ROUND(C48/1000,0)</f>
        <v/>
      </c>
      <c r="D98" s="27" t="n"/>
      <c r="E98" s="27" t="n"/>
      <c r="F98" s="27" t="n"/>
      <c r="G98" s="27" t="n"/>
      <c r="H98" s="27" t="n"/>
      <c r="I98" s="27" t="n"/>
      <c r="J98" s="27" t="n"/>
      <c r="K98" s="27" t="n"/>
      <c r="L98" s="27" t="n"/>
      <c r="M98" s="27" t="n"/>
    </row>
    <row r="99">
      <c r="A99" t="inlineStr">
        <is>
          <t>2.1.080.37</t>
        </is>
      </c>
      <c r="B99" t="inlineStr">
        <is>
          <t>CTA CTE PAS IAMSA S.A.</t>
        </is>
      </c>
      <c r="C99" s="27">
        <f>ROUND(C49/1000,0)</f>
        <v/>
      </c>
      <c r="D99" s="27" t="n"/>
      <c r="E99" s="27" t="n"/>
      <c r="F99" s="27" t="n"/>
      <c r="G99" s="27" t="n"/>
      <c r="H99" s="27" t="n"/>
      <c r="I99" s="27" t="n"/>
      <c r="J99" s="27" t="n"/>
      <c r="K99" s="27" t="n"/>
      <c r="L99" s="27" t="n"/>
      <c r="M99" s="27" t="n"/>
    </row>
    <row r="100">
      <c r="A100" t="inlineStr">
        <is>
          <t>2.1.080.59</t>
        </is>
      </c>
      <c r="B100" t="inlineStr">
        <is>
          <t>CTA CTE PAS CINECOLOR DO BRASI</t>
        </is>
      </c>
      <c r="C100" s="27">
        <f>ROUND(C50/1000,0)</f>
        <v/>
      </c>
      <c r="D100" s="27" t="n"/>
      <c r="E100" s="27" t="n"/>
      <c r="F100" s="27" t="n"/>
      <c r="G100" s="27" t="n"/>
      <c r="H100" s="27" t="n"/>
      <c r="I100" s="27" t="n"/>
      <c r="J100" s="27" t="n"/>
      <c r="K100" s="27" t="n"/>
      <c r="L100" s="27" t="n"/>
      <c r="M100" s="27" t="n"/>
    </row>
    <row r="101">
      <c r="A101" t="inlineStr">
        <is>
          <t>2.1.080.60</t>
        </is>
      </c>
      <c r="B101" t="inlineStr">
        <is>
          <t>CTA.CTE.PAS. CHF INTERNAC.SPA</t>
        </is>
      </c>
      <c r="C101" s="27">
        <f>ROUND(C51/1000,0)</f>
        <v/>
      </c>
      <c r="D101" s="27" t="n"/>
      <c r="E101" s="27" t="n"/>
      <c r="F101" s="27" t="n"/>
      <c r="G101" s="27" t="n"/>
      <c r="H101" s="27" t="n"/>
      <c r="I101" s="27" t="n"/>
      <c r="J101" s="27" t="n"/>
      <c r="K101" s="27" t="n"/>
      <c r="L101" s="27" t="n"/>
      <c r="M101" s="27" t="n"/>
    </row>
    <row r="102">
      <c r="A102" t="inlineStr">
        <is>
          <t>2.1.080.62</t>
        </is>
      </c>
      <c r="B102" t="inlineStr">
        <is>
          <t>CINECOLOR CHILE SPA</t>
        </is>
      </c>
      <c r="C102" s="27">
        <f>ROUND(C52/1000,0)</f>
        <v/>
      </c>
      <c r="D102" s="27" t="n"/>
      <c r="E102" s="27" t="n"/>
      <c r="F102" s="27" t="n"/>
      <c r="G102" s="27" t="n"/>
      <c r="H102" s="27" t="n"/>
      <c r="I102" s="27" t="n"/>
      <c r="J102" s="27" t="n"/>
      <c r="K102" s="27" t="n"/>
      <c r="L102" s="27" t="n"/>
      <c r="M102" s="27" t="n"/>
    </row>
    <row r="103">
      <c r="A103" t="inlineStr">
        <is>
          <t>2.1.080.77</t>
        </is>
      </c>
      <c r="B103" t="inlineStr">
        <is>
          <t>CTA CTE CHF INVERSIONES SPA</t>
        </is>
      </c>
      <c r="C103" s="27">
        <f>ROUND(C53/1000,0)</f>
        <v/>
      </c>
      <c r="D103" s="27" t="n"/>
      <c r="E103" s="27" t="n"/>
      <c r="F103" s="27" t="n"/>
      <c r="G103" s="27" t="n"/>
      <c r="H103" s="27" t="n"/>
      <c r="I103" s="27" t="n"/>
      <c r="J103" s="27" t="n"/>
      <c r="K103" s="27" t="n"/>
      <c r="L103" s="27" t="n"/>
      <c r="M103" s="27" t="n"/>
    </row>
    <row r="104">
      <c r="C104" s="27" t="n"/>
      <c r="D104" s="27" t="n"/>
      <c r="E104" s="27" t="n"/>
      <c r="F104" s="27" t="n"/>
      <c r="G104" s="27" t="n"/>
      <c r="H104" s="27" t="n"/>
      <c r="I104" s="27" t="n"/>
      <c r="J104" s="27" t="n"/>
      <c r="K104" s="27" t="n"/>
      <c r="L104" s="27" t="n"/>
      <c r="M104" s="27" t="n"/>
    </row>
    <row r="105">
      <c r="C105" s="32">
        <f>SUM(C90:C104)</f>
        <v/>
      </c>
      <c r="D105" s="32">
        <f>SUM(D89:D96)</f>
        <v/>
      </c>
      <c r="E105" s="32">
        <f>SUM(E89:E96)</f>
        <v/>
      </c>
      <c r="F105" s="32">
        <f>SUM(F89:F96)</f>
        <v/>
      </c>
      <c r="G105" s="32">
        <f>SUM(G89:G96)</f>
        <v/>
      </c>
      <c r="H105" s="32">
        <f>SUM(H89:H96)</f>
        <v/>
      </c>
      <c r="I105" s="32">
        <f>SUM(I89:I96)</f>
        <v/>
      </c>
      <c r="J105" s="32">
        <f>SUM(J89:J96)</f>
        <v/>
      </c>
      <c r="K105" s="32">
        <f>SUM(K89:K96)</f>
        <v/>
      </c>
      <c r="L105" s="32">
        <f>SUM(L89:L96)</f>
        <v/>
      </c>
      <c r="M105" s="32">
        <f>SUM(M89:M96)</f>
        <v/>
      </c>
      <c r="N105" s="27">
        <f>+'Est M$'!C50</f>
        <v/>
      </c>
      <c r="O105" s="27">
        <f>+M105-N105</f>
        <v/>
      </c>
    </row>
    <row r="106">
      <c r="C106" s="27" t="n"/>
      <c r="D106" s="27" t="n"/>
      <c r="E106" s="27" t="n"/>
      <c r="F106" s="27" t="n"/>
      <c r="G106" s="27" t="n"/>
      <c r="H106" s="27" t="n"/>
      <c r="I106" s="27" t="n"/>
      <c r="J106" s="27" t="n"/>
      <c r="K106" s="27" t="n"/>
      <c r="L106" s="27" t="n"/>
      <c r="M106" s="27" t="n"/>
    </row>
  </sheetData>
  <pageMargins left="0.7" right="0.7" top="0.75" bottom="0.75" header="0.3" footer="0.3"/>
  <pageSetup orientation="portrait" paperSize="1" horizontalDpi="600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52"/>
  <sheetViews>
    <sheetView zoomScaleSheetLayoutView="60" workbookViewId="0">
      <selection activeCell="M23" sqref="M23:M26"/>
    </sheetView>
  </sheetViews>
  <sheetFormatPr baseColWidth="8" defaultColWidth="11.4285714285714" defaultRowHeight="15"/>
  <cols>
    <col width="38.4571428571429" customWidth="1" style="19" min="2" max="2"/>
    <col width="14.4571428571429" customWidth="1" style="19" min="3" max="3"/>
    <col width="11.5428571428571" customWidth="1" style="19" min="4" max="4"/>
    <col width="13.4571428571429" customWidth="1" style="19" min="5" max="5"/>
    <col width="15.1809523809524" customWidth="1" style="19" min="7" max="7"/>
    <col width="14.1809523809524" customWidth="1" style="19" min="13" max="13"/>
    <col width="13.4571428571429" customWidth="1" style="19" min="14" max="14"/>
    <col width="13.5428571428571" customWidth="1" style="19" min="15" max="15"/>
  </cols>
  <sheetData>
    <row r="1">
      <c r="A1" s="17" t="n"/>
      <c r="B1" s="17" t="inlineStr">
        <is>
          <t>Inversion Empresas Relacionada</t>
        </is>
      </c>
      <c r="C1" s="8" t="inlineStr">
        <is>
          <t>Chilefilms</t>
        </is>
      </c>
      <c r="D1" s="8" t="inlineStr">
        <is>
          <t>Cce</t>
        </is>
      </c>
      <c r="E1" s="8" t="inlineStr">
        <is>
          <t>Conate II</t>
        </is>
      </c>
      <c r="F1" s="8" t="inlineStr">
        <is>
          <t>Andes Films</t>
        </is>
      </c>
      <c r="G1" s="8" t="inlineStr">
        <is>
          <t>CineColor</t>
        </is>
      </c>
      <c r="H1" s="8" t="inlineStr">
        <is>
          <t>Servicine</t>
        </is>
      </c>
      <c r="I1" s="8" t="inlineStr">
        <is>
          <t>Imagen Films</t>
        </is>
      </c>
      <c r="J1" s="8" t="inlineStr">
        <is>
          <t>Audiovisual</t>
        </is>
      </c>
      <c r="K1" s="8" t="inlineStr">
        <is>
          <t>Serviart</t>
        </is>
      </c>
      <c r="L1" s="8" t="inlineStr">
        <is>
          <t>Hoyts</t>
        </is>
      </c>
      <c r="M1" s="8" t="inlineStr">
        <is>
          <t>TOTAL</t>
        </is>
      </c>
    </row>
    <row r="2">
      <c r="A2" s="17" t="n"/>
      <c r="B2" s="17" t="inlineStr">
        <is>
          <t>En pesos</t>
        </is>
      </c>
      <c r="C2" s="9" t="inlineStr">
        <is>
          <t>Individual</t>
        </is>
      </c>
      <c r="D2" s="9" t="inlineStr">
        <is>
          <t>Individual</t>
        </is>
      </c>
      <c r="E2" s="9" t="inlineStr">
        <is>
          <t>Consolidado</t>
        </is>
      </c>
      <c r="F2" s="9" t="inlineStr">
        <is>
          <t>Consolidado</t>
        </is>
      </c>
      <c r="G2" s="9" t="inlineStr">
        <is>
          <t>Consolidado</t>
        </is>
      </c>
      <c r="H2" s="9" t="inlineStr">
        <is>
          <t>Individual</t>
        </is>
      </c>
      <c r="I2" s="9" t="inlineStr">
        <is>
          <t>Individual</t>
        </is>
      </c>
      <c r="J2" s="9" t="inlineStr">
        <is>
          <t>Consolidado</t>
        </is>
      </c>
      <c r="K2" s="9" t="inlineStr">
        <is>
          <t>Individual</t>
        </is>
      </c>
      <c r="L2" s="9" t="inlineStr">
        <is>
          <t>Individual</t>
        </is>
      </c>
      <c r="M2" s="9" t="n"/>
    </row>
    <row r="3">
      <c r="B3" t="inlineStr">
        <is>
          <t>Andes Films S A (Chile)</t>
        </is>
      </c>
      <c r="C3" s="27">
        <f>+[5]Ctas!$D$240</f>
        <v/>
      </c>
      <c r="D3" s="27" t="n">
        <v>0</v>
      </c>
      <c r="E3" s="27" t="n">
        <v>0</v>
      </c>
      <c r="F3" s="27" t="n">
        <v>0</v>
      </c>
      <c r="G3" s="27" t="n">
        <v>0</v>
      </c>
      <c r="H3" s="27" t="n">
        <v>0</v>
      </c>
      <c r="I3" s="27" t="n">
        <v>0</v>
      </c>
      <c r="J3" s="27" t="n">
        <v>0</v>
      </c>
      <c r="K3" s="27" t="n">
        <v>0</v>
      </c>
      <c r="L3" s="27" t="n">
        <v>0</v>
      </c>
      <c r="M3" s="27">
        <f>SUM(C3:L3)</f>
        <v/>
      </c>
    </row>
    <row r="4">
      <c r="B4" t="inlineStr">
        <is>
          <t>Productura Audiovisual Sonus S A</t>
        </is>
      </c>
      <c r="C4" t="n">
        <v>0</v>
      </c>
      <c r="D4" s="27" t="n">
        <v>0</v>
      </c>
      <c r="E4" s="20">
        <f>+#REF!</f>
        <v/>
      </c>
      <c r="F4" s="27" t="n">
        <v>0</v>
      </c>
      <c r="G4" s="27" t="n">
        <v>0</v>
      </c>
      <c r="H4" s="27" t="n">
        <v>0</v>
      </c>
      <c r="I4" s="27" t="n">
        <v>0</v>
      </c>
      <c r="J4" s="27" t="n">
        <v>0</v>
      </c>
      <c r="K4" s="27" t="n">
        <v>0</v>
      </c>
      <c r="L4" s="27" t="n">
        <v>0</v>
      </c>
      <c r="M4" s="27">
        <f>SUM(C4:L4)</f>
        <v/>
      </c>
    </row>
    <row r="5">
      <c r="B5" t="inlineStr">
        <is>
          <t>Video Premiere S A</t>
        </is>
      </c>
      <c r="C5" s="27">
        <f>+[5]Ctas!$D$237</f>
        <v/>
      </c>
      <c r="D5" s="27" t="n">
        <v>0</v>
      </c>
      <c r="E5" s="27" t="n">
        <v>0</v>
      </c>
      <c r="F5" s="27" t="n">
        <v>0</v>
      </c>
      <c r="G5" s="27" t="n">
        <v>0</v>
      </c>
      <c r="H5" s="27" t="n">
        <v>0</v>
      </c>
      <c r="I5" s="27" t="n">
        <v>0</v>
      </c>
      <c r="J5" s="27" t="n">
        <v>0</v>
      </c>
      <c r="K5" s="27" t="n">
        <v>0</v>
      </c>
      <c r="L5" s="27" t="n">
        <v>0</v>
      </c>
      <c r="M5" s="27">
        <f>SUM(C5:L5)</f>
        <v/>
      </c>
    </row>
    <row r="6">
      <c r="B6" t="inlineStr">
        <is>
          <t>CineColor Entertainment SAC</t>
        </is>
      </c>
      <c r="C6" t="n">
        <v>0</v>
      </c>
      <c r="D6" s="27" t="n">
        <v>0</v>
      </c>
      <c r="E6" s="20">
        <f>+#REF!</f>
        <v/>
      </c>
      <c r="F6" s="27" t="n">
        <v>0</v>
      </c>
      <c r="G6" s="27" t="n">
        <v>0</v>
      </c>
      <c r="H6" s="27" t="n">
        <v>0</v>
      </c>
      <c r="I6" s="27" t="n">
        <v>0</v>
      </c>
      <c r="J6" s="27" t="n">
        <v>0</v>
      </c>
      <c r="K6" s="27" t="n">
        <v>0</v>
      </c>
      <c r="L6" s="27" t="n">
        <v>0</v>
      </c>
      <c r="M6" s="27">
        <f>SUM(C6:L6)</f>
        <v/>
      </c>
    </row>
    <row r="7">
      <c r="B7" t="inlineStr">
        <is>
          <t>CF Inversiones Inmobiliarias</t>
        </is>
      </c>
      <c r="C7" t="n">
        <v>0</v>
      </c>
      <c r="D7" s="27" t="n">
        <v>0</v>
      </c>
      <c r="E7" s="27" t="n">
        <v>0</v>
      </c>
      <c r="F7" s="27" t="n">
        <v>0</v>
      </c>
      <c r="G7" s="27" t="n">
        <v>0</v>
      </c>
      <c r="H7" s="27" t="n">
        <v>0</v>
      </c>
      <c r="I7" s="27" t="n">
        <v>0</v>
      </c>
      <c r="J7" s="27" t="n">
        <v>0</v>
      </c>
      <c r="K7" s="27" t="n">
        <v>0</v>
      </c>
      <c r="L7" s="27" t="n">
        <v>0</v>
      </c>
      <c r="M7" s="27">
        <f>SUM(C7:L7)</f>
        <v/>
      </c>
    </row>
    <row r="8">
      <c r="B8" t="inlineStr">
        <is>
          <t>Industrias Audiovisuales Colombianas S A</t>
        </is>
      </c>
      <c r="C8" t="n">
        <v>0</v>
      </c>
      <c r="D8" s="27" t="n">
        <v>0</v>
      </c>
      <c r="E8" s="20">
        <f>+#REF!</f>
        <v/>
      </c>
      <c r="F8" s="27" t="n">
        <v>0</v>
      </c>
      <c r="G8" s="27" t="n">
        <v>0</v>
      </c>
      <c r="H8" s="27" t="n">
        <v>0</v>
      </c>
      <c r="I8" s="27" t="n">
        <v>0</v>
      </c>
      <c r="J8" s="27" t="n">
        <v>0</v>
      </c>
      <c r="K8" s="27" t="n">
        <v>0</v>
      </c>
      <c r="L8" s="27" t="n">
        <v>0</v>
      </c>
      <c r="M8" s="27">
        <f>SUM(C8:L8)</f>
        <v/>
      </c>
    </row>
    <row r="9">
      <c r="B9" t="inlineStr">
        <is>
          <t>CineColor Films SAC (Peru)</t>
        </is>
      </c>
      <c r="C9" t="n">
        <v>0</v>
      </c>
      <c r="D9" s="27" t="n">
        <v>0</v>
      </c>
      <c r="E9" s="20">
        <f>+#REF!</f>
        <v/>
      </c>
      <c r="F9" s="27" t="n">
        <v>0</v>
      </c>
      <c r="G9" s="27" t="n">
        <v>0</v>
      </c>
      <c r="H9" s="27" t="n">
        <v>0</v>
      </c>
      <c r="I9" s="27" t="n">
        <v>0</v>
      </c>
      <c r="J9" s="27" t="n">
        <v>0</v>
      </c>
      <c r="K9" s="27" t="n">
        <v>0</v>
      </c>
      <c r="L9" s="27" t="n">
        <v>0</v>
      </c>
      <c r="M9" s="27">
        <f>SUM(C9:L9)</f>
        <v/>
      </c>
    </row>
    <row r="10">
      <c r="B10" t="inlineStr">
        <is>
          <t>Newpoint -SyK</t>
        </is>
      </c>
      <c r="C10" t="n">
        <v>0</v>
      </c>
      <c r="D10" s="27" t="n">
        <v>0</v>
      </c>
      <c r="E10" s="27" t="n">
        <v>0</v>
      </c>
      <c r="F10" s="27" t="n">
        <v>0</v>
      </c>
      <c r="G10" s="27" t="n">
        <v>0</v>
      </c>
      <c r="H10" s="27" t="n">
        <v>0</v>
      </c>
      <c r="I10" s="27" t="n">
        <v>0</v>
      </c>
      <c r="J10" s="27" t="n">
        <v>0</v>
      </c>
      <c r="K10" s="27" t="n">
        <v>0</v>
      </c>
      <c r="L10" s="27" t="n">
        <v>0</v>
      </c>
      <c r="M10" s="27">
        <f>SUM(C10:L10)</f>
        <v/>
      </c>
    </row>
    <row r="11">
      <c r="B11" t="inlineStr">
        <is>
          <t>INVERSION HOPIN INC</t>
        </is>
      </c>
      <c r="C11" s="27">
        <f>+[5]Ctas!$D$246</f>
        <v/>
      </c>
      <c r="D11" s="27" t="n"/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</row>
    <row r="12">
      <c r="B12" t="inlineStr">
        <is>
          <t>MediaPro Moviles ChileSpA</t>
        </is>
      </c>
      <c r="C12" s="27">
        <f>+[5]Ctas!$D$249</f>
        <v/>
      </c>
      <c r="D12" s="27" t="n">
        <v>0</v>
      </c>
      <c r="E12" s="27" t="n">
        <v>0</v>
      </c>
      <c r="F12" s="27" t="n">
        <v>0</v>
      </c>
      <c r="G12" s="27" t="n">
        <v>0</v>
      </c>
      <c r="H12" s="27" t="n">
        <v>0</v>
      </c>
      <c r="I12" s="27" t="n">
        <v>0</v>
      </c>
      <c r="J12" s="27" t="n">
        <v>0</v>
      </c>
      <c r="K12" s="27" t="n">
        <v>0</v>
      </c>
      <c r="L12" s="27" t="n">
        <v>0</v>
      </c>
      <c r="M12" s="27">
        <f>SUM(C12:L12)</f>
        <v/>
      </c>
    </row>
    <row r="13">
      <c r="C13" s="32">
        <f>SUM(C3:C12)</f>
        <v/>
      </c>
      <c r="D13" s="32">
        <f>SUM(D3:D12)</f>
        <v/>
      </c>
      <c r="E13" s="32">
        <f>SUM(E3:E12)</f>
        <v/>
      </c>
      <c r="F13" s="32">
        <f>SUM(F3:F12)</f>
        <v/>
      </c>
      <c r="G13" s="32">
        <f>SUM(G3:G12)</f>
        <v/>
      </c>
      <c r="H13" s="32">
        <f>SUM(H3:H12)</f>
        <v/>
      </c>
      <c r="I13" s="32">
        <f>SUM(I3:I12)</f>
        <v/>
      </c>
      <c r="J13" s="32">
        <f>SUM(J3:J12)</f>
        <v/>
      </c>
      <c r="K13" s="32">
        <f>SUM(K3:K12)</f>
        <v/>
      </c>
      <c r="L13" s="32">
        <f>SUM(L3:L12)</f>
        <v/>
      </c>
      <c r="M13" s="32">
        <f>SUM(M3:M12)</f>
        <v/>
      </c>
      <c r="N13" s="27" t="n"/>
    </row>
    <row r="14">
      <c r="C14" s="27">
        <f>+Estado!W24</f>
        <v/>
      </c>
      <c r="D14" s="12" t="n"/>
      <c r="E14" s="27">
        <f>+Estado!Y24</f>
        <v/>
      </c>
      <c r="G14" s="27">
        <f>+Estado!AA24</f>
        <v/>
      </c>
      <c r="M14" s="27">
        <f>+Estado!V24</f>
        <v/>
      </c>
      <c r="N14" s="27" t="n"/>
      <c r="O14" s="27" t="n"/>
      <c r="P14" s="27" t="n"/>
    </row>
    <row r="15">
      <c r="A15" s="17" t="n"/>
      <c r="B15" s="17" t="inlineStr">
        <is>
          <t>Inversion Empresas Relacionada</t>
        </is>
      </c>
      <c r="C15" s="8" t="inlineStr">
        <is>
          <t>Chilefilms</t>
        </is>
      </c>
      <c r="D15" s="8" t="inlineStr">
        <is>
          <t>Cce</t>
        </is>
      </c>
      <c r="E15" s="8" t="inlineStr">
        <is>
          <t>Conate II</t>
        </is>
      </c>
      <c r="F15" s="8" t="inlineStr">
        <is>
          <t>Andes Films</t>
        </is>
      </c>
      <c r="G15" s="8" t="inlineStr">
        <is>
          <t>CineColor</t>
        </is>
      </c>
      <c r="H15" s="8" t="inlineStr">
        <is>
          <t>Servicine</t>
        </is>
      </c>
      <c r="I15" s="8" t="inlineStr">
        <is>
          <t>Imagen Films</t>
        </is>
      </c>
      <c r="J15" s="8" t="inlineStr">
        <is>
          <t>Audiovisual</t>
        </is>
      </c>
      <c r="K15" s="8" t="inlineStr">
        <is>
          <t>Serviart</t>
        </is>
      </c>
      <c r="L15" s="8" t="inlineStr">
        <is>
          <t>Hoyts</t>
        </is>
      </c>
      <c r="M15" s="8" t="inlineStr">
        <is>
          <t>TOTAL</t>
        </is>
      </c>
    </row>
    <row r="16">
      <c r="A16" s="17" t="n"/>
      <c r="B16" s="17" t="inlineStr">
        <is>
          <t>En miles pesos</t>
        </is>
      </c>
      <c r="C16" s="9" t="inlineStr">
        <is>
          <t>Individual</t>
        </is>
      </c>
      <c r="D16" s="9" t="inlineStr">
        <is>
          <t>Individual</t>
        </is>
      </c>
      <c r="E16" s="9" t="inlineStr">
        <is>
          <t>Consolidado</t>
        </is>
      </c>
      <c r="F16" s="9" t="inlineStr">
        <is>
          <t>Consolidado</t>
        </is>
      </c>
      <c r="G16" s="9" t="inlineStr">
        <is>
          <t>Consolidado</t>
        </is>
      </c>
      <c r="H16" s="9" t="inlineStr">
        <is>
          <t>Individual</t>
        </is>
      </c>
      <c r="I16" s="9" t="inlineStr">
        <is>
          <t>Individual</t>
        </is>
      </c>
      <c r="J16" s="9" t="inlineStr">
        <is>
          <t>Consolidado</t>
        </is>
      </c>
      <c r="K16" s="9" t="inlineStr">
        <is>
          <t>Individual</t>
        </is>
      </c>
      <c r="L16" s="9" t="inlineStr">
        <is>
          <t>Individual</t>
        </is>
      </c>
      <c r="M16" s="9" t="n"/>
    </row>
    <row r="17">
      <c r="B17" t="inlineStr">
        <is>
          <t>Andes Films S A (Chile)</t>
        </is>
      </c>
      <c r="C17" s="27">
        <f>ROUND(+C3/1000,0)</f>
        <v/>
      </c>
      <c r="D17" s="27">
        <f>ROUND(+D3/1000,0)</f>
        <v/>
      </c>
      <c r="E17" s="27">
        <f>ROUND(+E3/1000,0)</f>
        <v/>
      </c>
      <c r="F17" s="27">
        <f>ROUND(+F3/1000,0)</f>
        <v/>
      </c>
      <c r="G17" s="27">
        <f>ROUND(+G3/1000,0)</f>
        <v/>
      </c>
      <c r="H17" s="27">
        <f>ROUND(+H3/1000,0)</f>
        <v/>
      </c>
      <c r="I17" s="27">
        <f>ROUND(+I3/1000,0)</f>
        <v/>
      </c>
      <c r="J17" s="27">
        <f>ROUND(+J3/1000,0)</f>
        <v/>
      </c>
      <c r="K17" s="27">
        <f>ROUND(+K3/1000,0)</f>
        <v/>
      </c>
      <c r="L17" s="27">
        <f>ROUND(+L3/1000,0)</f>
        <v/>
      </c>
      <c r="M17" s="27">
        <f>SUM(C17:L17)</f>
        <v/>
      </c>
    </row>
    <row r="18">
      <c r="B18" t="inlineStr">
        <is>
          <t>Productura Audiovisual Sonus S A</t>
        </is>
      </c>
      <c r="C18" s="27">
        <f>ROUND(+C4/1000,0)</f>
        <v/>
      </c>
      <c r="D18" s="27">
        <f>ROUND(+D4/1000,0)</f>
        <v/>
      </c>
      <c r="E18" s="27">
        <f>ROUND(+E4/1000,0)</f>
        <v/>
      </c>
      <c r="F18" s="27">
        <f>ROUND(+F4/1000,0)</f>
        <v/>
      </c>
      <c r="G18" s="27">
        <f>ROUND(+G4/1000,0)</f>
        <v/>
      </c>
      <c r="H18" s="27">
        <f>ROUND(+H4/1000,0)</f>
        <v/>
      </c>
      <c r="I18" s="27">
        <f>ROUND(+I4/1000,0)</f>
        <v/>
      </c>
      <c r="J18" s="27">
        <f>ROUND(+J4/1000,0)</f>
        <v/>
      </c>
      <c r="K18" s="27">
        <f>ROUND(+K4/1000,0)</f>
        <v/>
      </c>
      <c r="L18" s="27">
        <f>ROUND(+L4/1000,0)</f>
        <v/>
      </c>
      <c r="M18" s="27">
        <f>SUM(C18:L18)</f>
        <v/>
      </c>
    </row>
    <row r="19">
      <c r="B19" t="inlineStr">
        <is>
          <t>Video Premiere S A</t>
        </is>
      </c>
      <c r="C19" s="27">
        <f>ROUND(+C5/1000,0)</f>
        <v/>
      </c>
      <c r="D19" s="27">
        <f>ROUND(+D5/1000,0)</f>
        <v/>
      </c>
      <c r="E19" s="27">
        <f>ROUND(+E5/1000,0)</f>
        <v/>
      </c>
      <c r="F19" s="27">
        <f>ROUND(+F5/1000,0)</f>
        <v/>
      </c>
      <c r="G19" s="27">
        <f>ROUND(+G5/1000,0)</f>
        <v/>
      </c>
      <c r="H19" s="27">
        <f>ROUND(+H5/1000,0)</f>
        <v/>
      </c>
      <c r="I19" s="27">
        <f>ROUND(+I5/1000,0)</f>
        <v/>
      </c>
      <c r="J19" s="27">
        <f>ROUND(+J5/1000,0)</f>
        <v/>
      </c>
      <c r="K19" s="27">
        <f>ROUND(+K5/1000,0)</f>
        <v/>
      </c>
      <c r="L19" s="27">
        <f>ROUND(+L5/1000,0)</f>
        <v/>
      </c>
      <c r="M19" s="27">
        <f>SUM(C19:L19)</f>
        <v/>
      </c>
    </row>
    <row r="20">
      <c r="B20" t="inlineStr">
        <is>
          <t>CineColor Entertainment SAC</t>
        </is>
      </c>
      <c r="C20" s="27">
        <f>ROUND(+C6/1000,0)</f>
        <v/>
      </c>
      <c r="D20" s="27">
        <f>ROUND(+D6/1000,0)</f>
        <v/>
      </c>
      <c r="E20" s="27">
        <f>ROUND(+E6/1000,0)</f>
        <v/>
      </c>
      <c r="F20" s="27">
        <f>ROUND(+F6/1000,0)</f>
        <v/>
      </c>
      <c r="G20" s="27">
        <f>ROUND(+G6/1000,0)</f>
        <v/>
      </c>
      <c r="H20" s="27">
        <f>ROUND(+H6/1000,0)</f>
        <v/>
      </c>
      <c r="I20" s="27">
        <f>ROUND(+I6/1000,0)</f>
        <v/>
      </c>
      <c r="J20" s="27">
        <f>ROUND(+J6/1000,0)</f>
        <v/>
      </c>
      <c r="K20" s="27">
        <f>ROUND(+K6/1000,0)</f>
        <v/>
      </c>
      <c r="L20" s="27">
        <f>ROUND(+L6/1000,0)</f>
        <v/>
      </c>
      <c r="M20" s="27">
        <f>SUM(C20:L20)</f>
        <v/>
      </c>
    </row>
    <row r="21">
      <c r="B21" t="inlineStr">
        <is>
          <t>CF Inversiones Inmobiliarias</t>
        </is>
      </c>
      <c r="C21" s="27">
        <f>ROUND(+C7/1000,0)</f>
        <v/>
      </c>
      <c r="D21" s="27">
        <f>ROUND(+D7/1000,0)</f>
        <v/>
      </c>
      <c r="E21" s="27">
        <f>ROUND(+E7/1000,0)</f>
        <v/>
      </c>
      <c r="F21" s="27">
        <f>ROUND(+F7/1000,0)</f>
        <v/>
      </c>
      <c r="G21" s="27">
        <f>ROUND(+G7/1000,0)</f>
        <v/>
      </c>
      <c r="H21" s="27">
        <f>ROUND(+H7/1000,0)</f>
        <v/>
      </c>
      <c r="I21" s="27">
        <f>ROUND(+I7/1000,0)</f>
        <v/>
      </c>
      <c r="J21" s="27">
        <f>ROUND(+J7/1000,0)</f>
        <v/>
      </c>
      <c r="K21" s="27">
        <f>ROUND(+K7/1000,0)</f>
        <v/>
      </c>
      <c r="L21" s="27">
        <f>ROUND(+L7/1000,0)</f>
        <v/>
      </c>
      <c r="M21" s="27">
        <f>SUM(C21:L21)</f>
        <v/>
      </c>
    </row>
    <row r="22">
      <c r="B22" t="inlineStr">
        <is>
          <t>Industrias Audiovisuales Colombianas S A</t>
        </is>
      </c>
      <c r="C22" s="27">
        <f>ROUND(+C8/1000,0)</f>
        <v/>
      </c>
      <c r="D22" s="27">
        <f>ROUND(+D8/1000,0)</f>
        <v/>
      </c>
      <c r="E22" s="27">
        <f>ROUND(+E8/1000,0)</f>
        <v/>
      </c>
      <c r="F22" s="27">
        <f>ROUND(+F8/1000,0)</f>
        <v/>
      </c>
      <c r="G22" s="27">
        <f>ROUND(+G8/1000,0)</f>
        <v/>
      </c>
      <c r="H22" s="27">
        <f>ROUND(+H8/1000,0)</f>
        <v/>
      </c>
      <c r="I22" s="27">
        <f>ROUND(+I8/1000,0)</f>
        <v/>
      </c>
      <c r="J22" s="27">
        <f>ROUND(+J8/1000,0)</f>
        <v/>
      </c>
      <c r="K22" s="27">
        <f>ROUND(+K8/1000,0)</f>
        <v/>
      </c>
      <c r="L22" s="27">
        <f>ROUND(+L8/1000,0)</f>
        <v/>
      </c>
      <c r="M22" s="27">
        <f>SUM(C22:L22)</f>
        <v/>
      </c>
    </row>
    <row r="23">
      <c r="B23" t="inlineStr">
        <is>
          <t>CineColor Films SAC (Peru)</t>
        </is>
      </c>
      <c r="C23" s="27">
        <f>ROUND(+C9/1000,0)</f>
        <v/>
      </c>
      <c r="D23" s="27">
        <f>ROUND(+D9/1000,0)</f>
        <v/>
      </c>
      <c r="E23" s="27">
        <f>ROUND(+E9/1000,0)</f>
        <v/>
      </c>
      <c r="F23" s="27">
        <f>ROUND(+F9/1000,0)</f>
        <v/>
      </c>
      <c r="G23" s="27">
        <f>ROUND(+G9/1000,0)</f>
        <v/>
      </c>
      <c r="H23" s="27">
        <f>ROUND(+H9/1000,0)</f>
        <v/>
      </c>
      <c r="I23" s="27">
        <f>ROUND(+I9/1000,0)</f>
        <v/>
      </c>
      <c r="J23" s="27">
        <f>ROUND(+J9/1000,0)</f>
        <v/>
      </c>
      <c r="K23" s="27">
        <f>ROUND(+K9/1000,0)</f>
        <v/>
      </c>
      <c r="L23" s="27">
        <f>ROUND(+L9/1000,0)</f>
        <v/>
      </c>
      <c r="M23" s="27">
        <f>SUM(C23:L23)</f>
        <v/>
      </c>
    </row>
    <row r="24">
      <c r="B24" t="inlineStr">
        <is>
          <t>Newpoint -SyK</t>
        </is>
      </c>
      <c r="C24" s="27">
        <f>ROUND(+C10/1000,0)</f>
        <v/>
      </c>
      <c r="D24" s="27">
        <f>ROUND(+D10/1000,0)</f>
        <v/>
      </c>
      <c r="E24" s="27">
        <f>ROUND(+E10/1000,0)</f>
        <v/>
      </c>
      <c r="F24" s="27">
        <f>ROUND(+F10/1000,0)</f>
        <v/>
      </c>
      <c r="G24" s="27">
        <f>ROUND(+G10/1000,0)</f>
        <v/>
      </c>
      <c r="H24" s="27">
        <f>ROUND(+H10/1000,0)</f>
        <v/>
      </c>
      <c r="I24" s="27">
        <f>ROUND(+I10/1000,0)</f>
        <v/>
      </c>
      <c r="J24" s="27">
        <f>ROUND(+J10/1000,0)</f>
        <v/>
      </c>
      <c r="K24" s="27">
        <f>ROUND(+K10/1000,0)</f>
        <v/>
      </c>
      <c r="L24" s="27">
        <f>ROUND(+L10/1000,0)</f>
        <v/>
      </c>
      <c r="M24" s="27">
        <f>SUM(C24:L24)</f>
        <v/>
      </c>
    </row>
    <row r="25">
      <c r="B25" t="inlineStr">
        <is>
          <t>INVERSION HOPIN INC</t>
        </is>
      </c>
      <c r="C25" s="27">
        <f>ROUND(+C11/1000,0)</f>
        <v/>
      </c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>
        <f>SUM(C25:L25)</f>
        <v/>
      </c>
    </row>
    <row r="26">
      <c r="B26" t="inlineStr">
        <is>
          <t>MediaPro Moviles ChileSpA</t>
        </is>
      </c>
      <c r="C26" s="27">
        <f>ROUND(+C12/1000,0)</f>
        <v/>
      </c>
      <c r="D26" s="27">
        <f>ROUND(+D12/1000,0)</f>
        <v/>
      </c>
      <c r="E26" s="27">
        <f>ROUND(+E12/1000,0)</f>
        <v/>
      </c>
      <c r="F26" s="27">
        <f>ROUND(+F12/1000,0)</f>
        <v/>
      </c>
      <c r="G26" s="27">
        <f>ROUND(+G12/1000,0)</f>
        <v/>
      </c>
      <c r="H26" s="27">
        <f>ROUND(+H12/1000,0)</f>
        <v/>
      </c>
      <c r="I26" s="27">
        <f>ROUND(+I12/1000,0)</f>
        <v/>
      </c>
      <c r="J26" s="27">
        <f>ROUND(+J12/1000,0)</f>
        <v/>
      </c>
      <c r="K26" s="27">
        <f>ROUND(+K12/1000,0)</f>
        <v/>
      </c>
      <c r="L26" s="27">
        <f>ROUND(+L12/1000,0)</f>
        <v/>
      </c>
      <c r="M26" s="27">
        <f>SUM(C26:L26)</f>
        <v/>
      </c>
    </row>
    <row r="27">
      <c r="C27" s="32">
        <f>SUM(C17:C26)</f>
        <v/>
      </c>
      <c r="D27" s="32">
        <f>SUM(D17:D26)</f>
        <v/>
      </c>
      <c r="E27" s="32">
        <f>SUM(E17:E26)</f>
        <v/>
      </c>
      <c r="F27" s="32">
        <f>SUM(F17:F26)</f>
        <v/>
      </c>
      <c r="G27" s="32">
        <f>SUM(G17:G26)</f>
        <v/>
      </c>
      <c r="H27" s="32">
        <f>SUM(H17:H26)</f>
        <v/>
      </c>
      <c r="I27" s="32">
        <f>SUM(I17:I26)</f>
        <v/>
      </c>
      <c r="J27" s="32">
        <f>SUM(J17:J26)</f>
        <v/>
      </c>
      <c r="K27" s="32">
        <f>SUM(K17:K26)</f>
        <v/>
      </c>
      <c r="L27" s="32">
        <f>SUM(L17:L26)</f>
        <v/>
      </c>
      <c r="M27" s="32">
        <f>SUM(M17:M26)</f>
        <v/>
      </c>
      <c r="N27" s="27">
        <f>+'Est M$'!C24</f>
        <v/>
      </c>
      <c r="O27" s="27">
        <f>+M27-N27</f>
        <v/>
      </c>
    </row>
    <row r="29">
      <c r="A29" s="21" t="n"/>
      <c r="B29" s="21" t="inlineStr">
        <is>
          <t>Utilidad Perdida Empresa Relacionada</t>
        </is>
      </c>
      <c r="C29" s="8" t="inlineStr">
        <is>
          <t>Chilefilms</t>
        </is>
      </c>
      <c r="D29" s="8" t="inlineStr">
        <is>
          <t>Cce</t>
        </is>
      </c>
      <c r="E29" s="8" t="inlineStr">
        <is>
          <t>Conate II</t>
        </is>
      </c>
      <c r="F29" s="8" t="inlineStr">
        <is>
          <t>Andes Films</t>
        </is>
      </c>
      <c r="G29" s="8" t="inlineStr">
        <is>
          <t>CineColor</t>
        </is>
      </c>
      <c r="H29" s="8" t="inlineStr">
        <is>
          <t>Servicine</t>
        </is>
      </c>
      <c r="I29" s="8" t="inlineStr">
        <is>
          <t>Imagen Films</t>
        </is>
      </c>
      <c r="J29" s="8" t="inlineStr">
        <is>
          <t>Audiovisual</t>
        </is>
      </c>
      <c r="K29" s="8" t="inlineStr">
        <is>
          <t>Serviart</t>
        </is>
      </c>
      <c r="L29" s="8" t="inlineStr">
        <is>
          <t>Hoyts</t>
        </is>
      </c>
      <c r="M29" s="8" t="inlineStr">
        <is>
          <t>TOTAL</t>
        </is>
      </c>
    </row>
    <row r="30">
      <c r="A30" s="21" t="n"/>
      <c r="B30" s="21" t="inlineStr">
        <is>
          <t>En pesos</t>
        </is>
      </c>
      <c r="C30" s="9" t="inlineStr">
        <is>
          <t>Individual</t>
        </is>
      </c>
      <c r="D30" s="9" t="inlineStr">
        <is>
          <t>Individual</t>
        </is>
      </c>
      <c r="E30" s="9" t="inlineStr">
        <is>
          <t>Consolidado</t>
        </is>
      </c>
      <c r="F30" s="9" t="inlineStr">
        <is>
          <t>Consolidado</t>
        </is>
      </c>
      <c r="G30" s="9" t="inlineStr">
        <is>
          <t>Consolidado</t>
        </is>
      </c>
      <c r="H30" s="9" t="inlineStr">
        <is>
          <t>Individual</t>
        </is>
      </c>
      <c r="I30" s="9" t="inlineStr">
        <is>
          <t>Individual</t>
        </is>
      </c>
      <c r="J30" s="9" t="inlineStr">
        <is>
          <t>Consolidado</t>
        </is>
      </c>
      <c r="K30" s="9" t="inlineStr">
        <is>
          <t>Individual</t>
        </is>
      </c>
      <c r="L30" s="9" t="inlineStr">
        <is>
          <t>Individual</t>
        </is>
      </c>
      <c r="M30" s="9" t="n"/>
    </row>
    <row r="31">
      <c r="B31" t="inlineStr">
        <is>
          <t>Industrias Audivisuales Argentinas S A</t>
        </is>
      </c>
      <c r="C31" s="27" t="n">
        <v>0</v>
      </c>
      <c r="D31" s="27" t="n">
        <v>0</v>
      </c>
      <c r="E31" s="27" t="n">
        <v>0</v>
      </c>
      <c r="F31" s="27" t="n">
        <v>0</v>
      </c>
      <c r="G31" s="27" t="n">
        <v>0</v>
      </c>
      <c r="H31" s="27" t="n">
        <v>0</v>
      </c>
      <c r="I31" s="27" t="n">
        <v>0</v>
      </c>
      <c r="J31" s="27" t="n">
        <v>0</v>
      </c>
      <c r="K31" s="27" t="n">
        <v>0</v>
      </c>
      <c r="L31" s="27" t="n">
        <v>0</v>
      </c>
      <c r="M31" s="27">
        <f>SUM(C31:L31)</f>
        <v/>
      </c>
    </row>
    <row r="32">
      <c r="B32" t="inlineStr">
        <is>
          <t>Productura Audiovisual Sonus S A</t>
        </is>
      </c>
      <c r="C32" t="n">
        <v>0</v>
      </c>
      <c r="D32" t="n">
        <v>0</v>
      </c>
      <c r="E32" s="20">
        <f>+Resultado!AB19</f>
        <v/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s="27">
        <f>SUM(C32:L32)</f>
        <v/>
      </c>
    </row>
    <row r="33">
      <c r="B33" t="inlineStr">
        <is>
          <t>CineColor Films SAC (Peru)</t>
        </is>
      </c>
      <c r="C33" s="27" t="n">
        <v>0</v>
      </c>
      <c r="D33" s="27" t="n">
        <v>0</v>
      </c>
      <c r="E33" s="20">
        <f>+#REF!</f>
        <v/>
      </c>
      <c r="F33" s="27" t="n">
        <v>0</v>
      </c>
      <c r="G33" s="27" t="n">
        <v>0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0</v>
      </c>
      <c r="M33" s="27">
        <f>SUM(C33:L33)</f>
        <v/>
      </c>
    </row>
    <row r="34">
      <c r="B34" t="inlineStr">
        <is>
          <t>Andes Films S A</t>
        </is>
      </c>
      <c r="C34" s="27">
        <f>+Resultado!AD19</f>
        <v/>
      </c>
      <c r="D34" s="27" t="n">
        <v>0</v>
      </c>
      <c r="E34" s="27" t="n">
        <v>0</v>
      </c>
      <c r="F34" s="27" t="n">
        <v>0</v>
      </c>
      <c r="G34" s="27" t="n">
        <v>0</v>
      </c>
      <c r="H34" s="27" t="n">
        <v>0</v>
      </c>
      <c r="I34" s="27" t="n">
        <v>0</v>
      </c>
      <c r="J34" s="27" t="n">
        <v>0</v>
      </c>
      <c r="K34" s="27" t="n">
        <v>0</v>
      </c>
      <c r="L34" s="27" t="n">
        <v>0</v>
      </c>
      <c r="M34" s="27">
        <f>SUM(C34:L34)</f>
        <v/>
      </c>
    </row>
    <row r="35">
      <c r="B35" t="inlineStr">
        <is>
          <t>Distribuidora Video Andes S A</t>
        </is>
      </c>
      <c r="C35" s="27" t="n">
        <v>0</v>
      </c>
      <c r="D35" s="27" t="n">
        <v>0</v>
      </c>
      <c r="E35" s="27" t="n">
        <v>0</v>
      </c>
      <c r="F35" s="27" t="n">
        <v>0</v>
      </c>
      <c r="G35" s="27">
        <f>+Resultado!AF19</f>
        <v/>
      </c>
      <c r="H35" s="27" t="n">
        <v>0</v>
      </c>
      <c r="I35" s="27" t="n">
        <v>0</v>
      </c>
      <c r="J35" s="27" t="n">
        <v>0</v>
      </c>
      <c r="K35" s="27" t="n">
        <v>0</v>
      </c>
      <c r="L35" s="27" t="n">
        <v>0</v>
      </c>
      <c r="M35" s="27">
        <f>SUM(C35:L35)</f>
        <v/>
      </c>
    </row>
    <row r="36">
      <c r="B36" t="inlineStr">
        <is>
          <t>Industrias Audiovisuales Colombianas S A</t>
        </is>
      </c>
      <c r="C36" s="27" t="n">
        <v>0</v>
      </c>
      <c r="D36" s="27" t="n">
        <v>0</v>
      </c>
      <c r="E36" s="20">
        <f>+Resultado!Z19</f>
        <v/>
      </c>
      <c r="F36" s="27" t="n">
        <v>0</v>
      </c>
      <c r="G36" s="27" t="n">
        <v>0</v>
      </c>
      <c r="H36" s="27" t="n">
        <v>0</v>
      </c>
      <c r="I36" s="27" t="n">
        <v>0</v>
      </c>
      <c r="J36" s="27" t="n">
        <v>0</v>
      </c>
      <c r="K36" s="27" t="n">
        <v>0</v>
      </c>
      <c r="L36" s="27" t="n">
        <v>0</v>
      </c>
      <c r="M36" s="27">
        <f>SUM(C36:L36)</f>
        <v/>
      </c>
    </row>
    <row r="37">
      <c r="B37" t="inlineStr">
        <is>
          <t>CineColor Entertaiment SAC (Peru)</t>
        </is>
      </c>
      <c r="C37" s="27" t="n">
        <v>0</v>
      </c>
      <c r="D37" s="27" t="n">
        <v>0</v>
      </c>
      <c r="E37" s="27">
        <f>+#REF!</f>
        <v/>
      </c>
      <c r="F37" s="27" t="n">
        <v>0</v>
      </c>
      <c r="G37" s="27" t="n">
        <v>0</v>
      </c>
      <c r="H37" s="27" t="n">
        <v>0</v>
      </c>
      <c r="I37" s="27" t="n">
        <v>0</v>
      </c>
      <c r="J37" s="27" t="n">
        <v>0</v>
      </c>
      <c r="K37" s="27" t="n">
        <v>0</v>
      </c>
      <c r="L37" s="27" t="n">
        <v>0</v>
      </c>
      <c r="M37" s="27">
        <f>SUM(C37:L37)</f>
        <v/>
      </c>
    </row>
    <row r="38">
      <c r="B38" t="inlineStr">
        <is>
          <t>Media Pro Moviles Chile SpA</t>
        </is>
      </c>
      <c r="C38" s="27">
        <f>+Resultado!AE19</f>
        <v/>
      </c>
      <c r="D38" s="27" t="n"/>
      <c r="E38" s="27" t="n"/>
      <c r="F38" s="27" t="n"/>
      <c r="G38" s="27" t="n"/>
      <c r="H38" s="27" t="n"/>
      <c r="I38" s="27" t="n"/>
      <c r="J38" s="27" t="n"/>
      <c r="K38" s="27" t="n"/>
      <c r="M38" s="27">
        <f>SUM(C38:L38)</f>
        <v/>
      </c>
    </row>
    <row r="39">
      <c r="C39" s="32">
        <f>SUM(C31:C38)</f>
        <v/>
      </c>
      <c r="D39" s="32">
        <f>SUM(D31:D38)</f>
        <v/>
      </c>
      <c r="E39" s="32">
        <f>SUM(E31:E38)</f>
        <v/>
      </c>
      <c r="F39" s="32">
        <f>SUM(F31:F38)</f>
        <v/>
      </c>
      <c r="G39" s="32">
        <f>SUM(G31:G38)</f>
        <v/>
      </c>
      <c r="H39" s="32">
        <f>SUM(H31:H38)</f>
        <v/>
      </c>
      <c r="I39" s="32">
        <f>SUM(I31:I38)</f>
        <v/>
      </c>
      <c r="J39" s="32">
        <f>SUM(J31:J38)</f>
        <v/>
      </c>
      <c r="K39" s="32">
        <f>SUM(K31:K38)</f>
        <v/>
      </c>
      <c r="L39" s="32">
        <f>SUM(L31:L38)</f>
        <v/>
      </c>
      <c r="M39" s="32">
        <f>SUM(M31:M38)</f>
        <v/>
      </c>
      <c r="N39" s="27">
        <f>+M39-E39</f>
        <v/>
      </c>
    </row>
    <row r="40">
      <c r="M40" s="27">
        <f>+Resultado!Y19</f>
        <v/>
      </c>
      <c r="N40" s="27">
        <f>+M39-M40</f>
        <v/>
      </c>
      <c r="O40" s="27" t="n"/>
    </row>
    <row r="41">
      <c r="A41" s="21" t="n"/>
      <c r="B41" s="21" t="inlineStr">
        <is>
          <t>Utilidad Perdida Empresa Relacionada</t>
        </is>
      </c>
      <c r="C41" s="8" t="inlineStr">
        <is>
          <t>Chilefilms</t>
        </is>
      </c>
      <c r="D41" s="8" t="inlineStr">
        <is>
          <t>Cce</t>
        </is>
      </c>
      <c r="E41" s="8" t="inlineStr">
        <is>
          <t>Conate II</t>
        </is>
      </c>
      <c r="F41" s="8" t="inlineStr">
        <is>
          <t>Andes Films</t>
        </is>
      </c>
      <c r="G41" s="8" t="inlineStr">
        <is>
          <t>CineColor</t>
        </is>
      </c>
      <c r="H41" s="8" t="inlineStr">
        <is>
          <t>Servicine</t>
        </is>
      </c>
      <c r="I41" s="8" t="inlineStr">
        <is>
          <t>Imagen Films</t>
        </is>
      </c>
      <c r="J41" s="8" t="inlineStr">
        <is>
          <t>Audiovisual</t>
        </is>
      </c>
      <c r="K41" s="8" t="inlineStr">
        <is>
          <t>Serviart</t>
        </is>
      </c>
      <c r="L41" s="8" t="inlineStr">
        <is>
          <t>Hoyts</t>
        </is>
      </c>
      <c r="M41" s="8" t="inlineStr">
        <is>
          <t>TOTAL</t>
        </is>
      </c>
    </row>
    <row r="42">
      <c r="A42" s="21" t="n"/>
      <c r="B42" s="21" t="inlineStr">
        <is>
          <t>En miles pesos</t>
        </is>
      </c>
      <c r="C42" s="9" t="inlineStr">
        <is>
          <t>Individual</t>
        </is>
      </c>
      <c r="D42" s="9" t="inlineStr">
        <is>
          <t>Individual</t>
        </is>
      </c>
      <c r="E42" s="9" t="inlineStr">
        <is>
          <t>Consolidado</t>
        </is>
      </c>
      <c r="F42" s="9" t="inlineStr">
        <is>
          <t>Consolidado</t>
        </is>
      </c>
      <c r="G42" s="9" t="inlineStr">
        <is>
          <t>Consolidado</t>
        </is>
      </c>
      <c r="H42" s="9" t="inlineStr">
        <is>
          <t>Individual</t>
        </is>
      </c>
      <c r="I42" s="9" t="inlineStr">
        <is>
          <t>Individual</t>
        </is>
      </c>
      <c r="J42" s="9" t="inlineStr">
        <is>
          <t>Consolidado</t>
        </is>
      </c>
      <c r="K42" s="9" t="inlineStr">
        <is>
          <t>Individual</t>
        </is>
      </c>
      <c r="L42" s="9" t="inlineStr">
        <is>
          <t>Individual</t>
        </is>
      </c>
      <c r="M42" s="9" t="n"/>
    </row>
    <row r="43">
      <c r="B43" t="inlineStr">
        <is>
          <t>Industrias Audivisuales Argentinas S A</t>
        </is>
      </c>
      <c r="C43" s="27">
        <f>ROUND(+C31/1000,0)</f>
        <v/>
      </c>
      <c r="D43" s="27">
        <f>ROUND(+D31/1000,0)</f>
        <v/>
      </c>
      <c r="E43" s="27">
        <f>ROUND(+E31/1000,0)</f>
        <v/>
      </c>
      <c r="F43" s="27">
        <f>ROUND(+F31/1000,0)</f>
        <v/>
      </c>
      <c r="G43" s="27">
        <f>ROUND(+G31/1000,0)</f>
        <v/>
      </c>
      <c r="H43" s="27">
        <f>ROUND(+H31/1000,0)</f>
        <v/>
      </c>
      <c r="I43" s="27">
        <f>ROUND(+I31/1000,0)</f>
        <v/>
      </c>
      <c r="J43" s="27">
        <f>ROUND(+J31/1000,0)</f>
        <v/>
      </c>
      <c r="K43" s="27">
        <f>ROUND(+K31/1000,0)</f>
        <v/>
      </c>
      <c r="L43" s="27">
        <f>ROUND(+L31/1000,0)</f>
        <v/>
      </c>
      <c r="M43" s="27">
        <f>SUM(C43:L43)</f>
        <v/>
      </c>
    </row>
    <row r="44">
      <c r="B44" t="inlineStr">
        <is>
          <t>Productura Audiovisual Sonus S A</t>
        </is>
      </c>
      <c r="C44" s="27">
        <f>ROUND(+C32/1000,0)</f>
        <v/>
      </c>
      <c r="D44" s="27">
        <f>ROUND(+D32/1000,0)</f>
        <v/>
      </c>
      <c r="E44" s="27">
        <f>ROUND(+E32/1000,0)</f>
        <v/>
      </c>
      <c r="F44" s="27">
        <f>ROUND(+F32/1000,0)</f>
        <v/>
      </c>
      <c r="G44" s="27">
        <f>ROUND(+G32/1000,0)</f>
        <v/>
      </c>
      <c r="H44" s="27">
        <f>ROUND(+H32/1000,0)</f>
        <v/>
      </c>
      <c r="I44" s="27">
        <f>ROUND(+I32/1000,0)</f>
        <v/>
      </c>
      <c r="J44" s="27">
        <f>ROUND(+J32/1000,0)</f>
        <v/>
      </c>
      <c r="K44" s="27">
        <f>ROUND(+K32/1000,0)</f>
        <v/>
      </c>
      <c r="L44" s="27">
        <f>ROUND(+L32/1000,0)</f>
        <v/>
      </c>
      <c r="M44" s="27">
        <f>SUM(C44:L44)</f>
        <v/>
      </c>
    </row>
    <row r="45">
      <c r="B45" t="inlineStr">
        <is>
          <t>CineColor Films SAC (Peru)</t>
        </is>
      </c>
      <c r="C45" s="27">
        <f>ROUND(+C33/1000,0)</f>
        <v/>
      </c>
      <c r="D45" s="27">
        <f>ROUND(+D33/1000,0)</f>
        <v/>
      </c>
      <c r="E45" s="27">
        <f>ROUND(+E33/1000,0)</f>
        <v/>
      </c>
      <c r="F45" s="27">
        <f>ROUND(+F33/1000,0)</f>
        <v/>
      </c>
      <c r="G45" s="27">
        <f>ROUND(+G33/1000,0)</f>
        <v/>
      </c>
      <c r="H45" s="27">
        <f>ROUND(+H33/1000,0)</f>
        <v/>
      </c>
      <c r="I45" s="27">
        <f>ROUND(+I33/1000,0)</f>
        <v/>
      </c>
      <c r="J45" s="27">
        <f>ROUND(+J33/1000,0)</f>
        <v/>
      </c>
      <c r="K45" s="27">
        <f>ROUND(+K33/1000,0)</f>
        <v/>
      </c>
      <c r="L45" s="27">
        <f>ROUND(+L33/1000,0)</f>
        <v/>
      </c>
      <c r="M45" s="27">
        <f>SUM(C45:L45)</f>
        <v/>
      </c>
    </row>
    <row r="46">
      <c r="B46" t="inlineStr">
        <is>
          <t>Andes Films S A</t>
        </is>
      </c>
      <c r="C46" s="27">
        <f>ROUND(+C34/1000,0)</f>
        <v/>
      </c>
      <c r="D46" s="27">
        <f>ROUND(+D34/1000,0)</f>
        <v/>
      </c>
      <c r="E46" s="27">
        <f>ROUND(+E34/1000,0)</f>
        <v/>
      </c>
      <c r="F46" s="27">
        <f>ROUND(+F34/1000,0)</f>
        <v/>
      </c>
      <c r="G46" s="27">
        <f>ROUND(+G34/1000,0)</f>
        <v/>
      </c>
      <c r="H46" s="27">
        <f>ROUND(+H34/1000,0)</f>
        <v/>
      </c>
      <c r="I46" s="27">
        <f>ROUND(+I34/1000,0)</f>
        <v/>
      </c>
      <c r="J46" s="27">
        <f>ROUND(+J34/1000,0)</f>
        <v/>
      </c>
      <c r="K46" s="27">
        <f>ROUND(+K34/1000,0)</f>
        <v/>
      </c>
      <c r="L46" s="27">
        <f>ROUND(+L34/1000,0)</f>
        <v/>
      </c>
      <c r="M46" s="27">
        <f>SUM(C46:L46)</f>
        <v/>
      </c>
    </row>
    <row r="47">
      <c r="B47" t="inlineStr">
        <is>
          <t>Distribuidora Video Andes S A</t>
        </is>
      </c>
      <c r="C47" s="27">
        <f>ROUND(+C35/1000,0)</f>
        <v/>
      </c>
      <c r="D47" s="27">
        <f>ROUND(+D35/1000,0)</f>
        <v/>
      </c>
      <c r="E47" s="27">
        <f>ROUND(+E35/1000,0)</f>
        <v/>
      </c>
      <c r="F47" s="27">
        <f>ROUND(+F35/1000,0)</f>
        <v/>
      </c>
      <c r="G47" s="27">
        <f>ROUND(+G35/1000,0)</f>
        <v/>
      </c>
      <c r="H47" s="27">
        <f>ROUND(+H35/1000,0)</f>
        <v/>
      </c>
      <c r="I47" s="27">
        <f>ROUND(+I35/1000,0)</f>
        <v/>
      </c>
      <c r="J47" s="27">
        <f>ROUND(+J35/1000,0)</f>
        <v/>
      </c>
      <c r="K47" s="27">
        <f>ROUND(+K35/1000,0)</f>
        <v/>
      </c>
      <c r="L47" s="27">
        <f>ROUND(+L35/1000,0)</f>
        <v/>
      </c>
      <c r="M47" s="27">
        <f>SUM(C47:L47)</f>
        <v/>
      </c>
    </row>
    <row r="48">
      <c r="B48" t="inlineStr">
        <is>
          <t>Industrias Audiovisuales Colombianas S A</t>
        </is>
      </c>
      <c r="C48" s="27">
        <f>ROUND(+C36/1000,0)</f>
        <v/>
      </c>
      <c r="D48" s="27">
        <f>ROUND(+D36/1000,0)</f>
        <v/>
      </c>
      <c r="E48" s="27">
        <f>ROUND(+E36/1000,0)</f>
        <v/>
      </c>
      <c r="F48" s="27">
        <f>ROUND(+F36/1000,0)</f>
        <v/>
      </c>
      <c r="G48" s="27">
        <f>ROUND(+G36/1000,0)</f>
        <v/>
      </c>
      <c r="H48" s="27">
        <f>ROUND(+H36/1000,0)</f>
        <v/>
      </c>
      <c r="I48" s="27">
        <f>ROUND(+I36/1000,0)</f>
        <v/>
      </c>
      <c r="J48" s="27">
        <f>ROUND(+J36/1000,0)</f>
        <v/>
      </c>
      <c r="K48" s="27">
        <f>ROUND(+K36/1000,0)</f>
        <v/>
      </c>
      <c r="L48" s="27">
        <f>ROUND(+L36/1000,0)</f>
        <v/>
      </c>
      <c r="M48" s="27">
        <f>SUM(C48:L48)</f>
        <v/>
      </c>
    </row>
    <row r="49">
      <c r="B49" t="inlineStr">
        <is>
          <t>CineColor Entertaiment SAC (Peru)</t>
        </is>
      </c>
      <c r="C49" s="27">
        <f>ROUND(+C37/1000,0)</f>
        <v/>
      </c>
      <c r="D49" s="27">
        <f>ROUND(+D37/1000,0)</f>
        <v/>
      </c>
      <c r="E49" s="27">
        <f>ROUND(+E37/1000,0)</f>
        <v/>
      </c>
      <c r="F49" s="27">
        <f>ROUND(+F37/1000,0)</f>
        <v/>
      </c>
      <c r="G49" s="27">
        <f>ROUND(+G37/1000,0)</f>
        <v/>
      </c>
      <c r="H49" s="27">
        <f>ROUND(+H37/1000,0)</f>
        <v/>
      </c>
      <c r="I49" s="27">
        <f>ROUND(+I37/1000,0)</f>
        <v/>
      </c>
      <c r="J49" s="27">
        <f>ROUND(+J37/1000,0)</f>
        <v/>
      </c>
      <c r="K49" s="27">
        <f>ROUND(+K37/1000,0)</f>
        <v/>
      </c>
      <c r="L49" s="27">
        <f>ROUND(+L37/1000,0)</f>
        <v/>
      </c>
      <c r="M49" s="27">
        <f>SUM(C49:L49)</f>
        <v/>
      </c>
    </row>
    <row r="50">
      <c r="B50" t="inlineStr">
        <is>
          <t>Media Pro Moviles Chile SpA</t>
        </is>
      </c>
      <c r="C50" s="27">
        <f>ROUND(+C38/1000,0)</f>
        <v/>
      </c>
      <c r="D50" s="27">
        <f>ROUND(+D38/1000,0)</f>
        <v/>
      </c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>
        <f>SUM(C50:L50)</f>
        <v/>
      </c>
    </row>
    <row r="51">
      <c r="C51" s="32">
        <f>SUM(C43:C50)</f>
        <v/>
      </c>
      <c r="D51" s="32">
        <f>SUM(D43:D50)</f>
        <v/>
      </c>
      <c r="E51" s="32">
        <f>SUM(E43:E50)</f>
        <v/>
      </c>
      <c r="F51" s="32">
        <f>SUM(F43:F50)</f>
        <v/>
      </c>
      <c r="G51" s="32">
        <f>SUM(G43:G50)</f>
        <v/>
      </c>
      <c r="H51" s="32">
        <f>SUM(H43:H50)</f>
        <v/>
      </c>
      <c r="I51" s="32">
        <f>SUM(I43:I50)</f>
        <v/>
      </c>
      <c r="J51" s="32">
        <f>SUM(J43:J50)</f>
        <v/>
      </c>
      <c r="K51" s="32">
        <f>SUM(K43:K50)</f>
        <v/>
      </c>
      <c r="L51" s="32">
        <f>SUM(L43:L50)</f>
        <v/>
      </c>
      <c r="M51" s="32">
        <f>SUM(M43:M50)</f>
        <v/>
      </c>
      <c r="N51" s="22">
        <f>+'Res M$'!C19</f>
        <v/>
      </c>
      <c r="O51" s="27">
        <f>+M51-N51</f>
        <v/>
      </c>
    </row>
    <row r="52">
      <c r="N52" s="27" t="n"/>
    </row>
  </sheetData>
  <pageMargins left="0.7" right="0.7" top="0.75" bottom="0.75" header="0.3" footer="0.3"/>
  <pageSetup orientation="portrait" paperSize="1" horizontalDpi="600" verticalDpi="6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3"/>
  <sheetViews>
    <sheetView zoomScaleSheetLayoutView="60" workbookViewId="0">
      <selection activeCell="A27" sqref="A27"/>
    </sheetView>
  </sheetViews>
  <sheetFormatPr baseColWidth="8" defaultColWidth="11.4285714285714" defaultRowHeight="15"/>
  <cols>
    <col width="38.8190476190476" customWidth="1" style="19" min="2" max="2"/>
    <col width="15.4571428571429" customWidth="1" style="19" min="3" max="3"/>
    <col width="16.1809523809524" customWidth="1" style="19" min="4" max="4"/>
    <col width="13" customWidth="1" style="19" min="5" max="5"/>
    <col width="11.5428571428571" customWidth="1" style="19" min="6" max="6"/>
    <col width="15.4571428571429" customWidth="1" style="19" min="7" max="7"/>
    <col width="14" customWidth="1" style="19" min="8" max="8"/>
    <col width="12.5428571428571" customWidth="1" style="19" min="9" max="9"/>
    <col width="11.5428571428571" customWidth="1" style="19" min="10" max="10"/>
    <col width="14.4571428571429" customWidth="1" style="19" min="11" max="11"/>
    <col width="13.4571428571429" customWidth="1" style="19" min="12" max="12"/>
    <col width="17.1809523809524" customWidth="1" style="19" min="13" max="13"/>
    <col width="14.4571428571429" customWidth="1" style="19" min="14" max="14"/>
    <col width="16.4571428571429" customWidth="1" style="19" min="15" max="15"/>
    <col width="16.1809523809524" customWidth="1" style="19" min="16" max="17"/>
    <col width="14.4571428571429" customWidth="1" style="19" min="18" max="18"/>
    <col width="13.5428571428571" customWidth="1" style="19" min="19" max="19"/>
  </cols>
  <sheetData>
    <row r="1">
      <c r="A1" s="1" t="n"/>
      <c r="B1" s="1" t="inlineStr">
        <is>
          <t>En pesos</t>
        </is>
      </c>
      <c r="C1" s="8" t="inlineStr">
        <is>
          <t>Gramado</t>
        </is>
      </c>
      <c r="D1" s="8" t="inlineStr">
        <is>
          <t>Gramado</t>
        </is>
      </c>
      <c r="E1" s="8" t="inlineStr">
        <is>
          <t>Globalgill</t>
        </is>
      </c>
      <c r="F1" s="8" t="inlineStr">
        <is>
          <t>Globalgill</t>
        </is>
      </c>
      <c r="G1" s="8" t="inlineStr">
        <is>
          <t>Conate II</t>
        </is>
      </c>
      <c r="H1" s="8" t="inlineStr">
        <is>
          <t>Conate II</t>
        </is>
      </c>
      <c r="I1" s="8" t="inlineStr">
        <is>
          <t>Andes</t>
        </is>
      </c>
      <c r="J1" s="8" t="inlineStr">
        <is>
          <t>Andes</t>
        </is>
      </c>
      <c r="K1" s="8" t="inlineStr">
        <is>
          <t>Audiovisual</t>
        </is>
      </c>
      <c r="L1" s="8" t="inlineStr">
        <is>
          <t>Audiovisual</t>
        </is>
      </c>
      <c r="M1" s="8" t="inlineStr">
        <is>
          <t>Chilefilms</t>
        </is>
      </c>
      <c r="N1" s="8" t="inlineStr">
        <is>
          <t>Chilefilms</t>
        </is>
      </c>
      <c r="O1" s="9" t="inlineStr">
        <is>
          <t>Bce</t>
        </is>
      </c>
      <c r="P1" s="9" t="inlineStr">
        <is>
          <t>Resultado</t>
        </is>
      </c>
    </row>
    <row r="2">
      <c r="A2" s="1" t="n"/>
      <c r="B2" s="1" t="inlineStr">
        <is>
          <t>Empresa</t>
        </is>
      </c>
      <c r="C2" s="9" t="inlineStr">
        <is>
          <t>Bce</t>
        </is>
      </c>
      <c r="D2" s="9" t="inlineStr">
        <is>
          <t>Resultado</t>
        </is>
      </c>
      <c r="E2" s="9" t="inlineStr">
        <is>
          <t>Bce</t>
        </is>
      </c>
      <c r="F2" s="9" t="inlineStr">
        <is>
          <t>Resultado</t>
        </is>
      </c>
      <c r="G2" s="9" t="inlineStr">
        <is>
          <t>Bce</t>
        </is>
      </c>
      <c r="H2" s="9" t="inlineStr">
        <is>
          <t>Resultado</t>
        </is>
      </c>
      <c r="I2" s="9" t="inlineStr">
        <is>
          <t>Bce</t>
        </is>
      </c>
      <c r="J2" s="9" t="inlineStr">
        <is>
          <t>Resultado</t>
        </is>
      </c>
      <c r="K2" s="9" t="inlineStr">
        <is>
          <t>Bce</t>
        </is>
      </c>
      <c r="L2" s="9" t="inlineStr">
        <is>
          <t>Resultado</t>
        </is>
      </c>
      <c r="M2" s="9" t="inlineStr">
        <is>
          <t>Bce</t>
        </is>
      </c>
      <c r="N2" s="9" t="inlineStr">
        <is>
          <t>Resultado</t>
        </is>
      </c>
      <c r="O2" s="9" t="n"/>
      <c r="P2" s="9" t="n"/>
    </row>
    <row r="3">
      <c r="B3" t="inlineStr">
        <is>
          <t>MediaPro Moviles Chile SpA</t>
        </is>
      </c>
      <c r="C3" s="10" t="n">
        <v>0</v>
      </c>
      <c r="D3" s="12" t="n">
        <v>0</v>
      </c>
      <c r="E3" s="12" t="n"/>
      <c r="F3" s="12" t="n"/>
      <c r="G3" s="12" t="n"/>
      <c r="H3" s="12" t="n"/>
      <c r="I3" s="12" t="n"/>
      <c r="J3" s="12" t="n"/>
      <c r="K3" s="12" t="n"/>
      <c r="L3" s="12" t="n"/>
      <c r="M3" s="12">
        <f>+Estado!P65</f>
        <v/>
      </c>
      <c r="N3" s="12">
        <f>+Resultado!AI37</f>
        <v/>
      </c>
      <c r="O3" s="12">
        <f>+C3+E3+G3+I3+K3+M3</f>
        <v/>
      </c>
      <c r="P3" s="12">
        <f>+D3+F3+H3+J3+L3+N3</f>
        <v/>
      </c>
    </row>
    <row r="4">
      <c r="B4" t="inlineStr">
        <is>
          <t>Cinema Produc</t>
        </is>
      </c>
      <c r="C4" s="12" t="n">
        <v>0</v>
      </c>
      <c r="D4" s="12" t="n">
        <v>0</v>
      </c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>
        <f>+C4+E4+G4+I4+K4+M4</f>
        <v/>
      </c>
      <c r="P4" s="12">
        <f>+D4+F4+H4+J4+L4+N4</f>
        <v/>
      </c>
    </row>
    <row r="5">
      <c r="B5" t="inlineStr">
        <is>
          <t>Cinema Internat</t>
        </is>
      </c>
      <c r="C5" s="12" t="n">
        <v>0</v>
      </c>
      <c r="D5" s="12" t="n">
        <v>0</v>
      </c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>
        <f>+C5+E5+G5+I5+K5+M5</f>
        <v/>
      </c>
      <c r="P5" s="12">
        <f>+D5+F5+H5+J5+L5+N5</f>
        <v/>
      </c>
    </row>
    <row r="6">
      <c r="B6" t="inlineStr">
        <is>
          <t>Cenar</t>
        </is>
      </c>
      <c r="C6" s="12" t="n">
        <v>0</v>
      </c>
      <c r="D6" s="12" t="n">
        <v>0</v>
      </c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>
        <f>+C6+E6+G6+I6+K6+M6</f>
        <v/>
      </c>
      <c r="P6" s="12">
        <f>+D6+F6+H6+J6+L6+N6</f>
        <v/>
      </c>
    </row>
    <row r="7">
      <c r="B7" t="inlineStr">
        <is>
          <t>GCF</t>
        </is>
      </c>
      <c r="C7" s="12" t="n">
        <v>0</v>
      </c>
      <c r="D7" s="12" t="n">
        <v>0</v>
      </c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>
        <f>+C7+E7+G7+I7+K7+M7</f>
        <v/>
      </c>
      <c r="P7" s="12">
        <f>+D7+F7+H7+J7+L7+N7</f>
        <v/>
      </c>
    </row>
    <row r="8">
      <c r="B8" t="inlineStr">
        <is>
          <t>Gramado</t>
        </is>
      </c>
      <c r="C8" s="12" t="n">
        <v>0</v>
      </c>
      <c r="D8" s="12" t="n">
        <v>0</v>
      </c>
      <c r="E8" s="12" t="n"/>
      <c r="F8" s="12" t="n"/>
      <c r="G8" s="12">
        <f>+#REF!</f>
        <v/>
      </c>
      <c r="H8" s="12" t="n"/>
      <c r="I8" s="12" t="n"/>
      <c r="J8" s="12" t="n"/>
      <c r="K8" s="12" t="n"/>
      <c r="L8" s="12" t="n"/>
      <c r="M8" s="12" t="n"/>
      <c r="N8" s="12" t="n"/>
      <c r="O8" s="12">
        <f>+C8+E8+G8+I8+K8+M8</f>
        <v/>
      </c>
      <c r="P8" s="12">
        <f>+D8+F8+H8+J8+L8+N8</f>
        <v/>
      </c>
    </row>
    <row r="9">
      <c r="B9" t="inlineStr">
        <is>
          <t>Globalgill S A</t>
        </is>
      </c>
      <c r="C9" s="12" t="n">
        <v>0</v>
      </c>
      <c r="D9" s="12" t="n">
        <v>0</v>
      </c>
      <c r="E9" s="12" t="n"/>
      <c r="F9" s="12" t="n"/>
      <c r="G9" s="13">
        <f>+#REF!</f>
        <v/>
      </c>
      <c r="H9" s="13">
        <f>+#REF!</f>
        <v/>
      </c>
      <c r="I9" s="12" t="n"/>
      <c r="J9" s="12" t="n"/>
      <c r="K9" s="12" t="n"/>
      <c r="L9" s="12" t="n"/>
      <c r="M9" s="12" t="n"/>
      <c r="N9" s="12" t="n"/>
      <c r="O9" s="12">
        <f>+C9+E9+G9+I9+K9+M9</f>
        <v/>
      </c>
      <c r="P9" s="12">
        <f>+D9+F9+H9+J9+L9+N9</f>
        <v/>
      </c>
    </row>
    <row r="10">
      <c r="B10" t="inlineStr">
        <is>
          <t>I VISION</t>
        </is>
      </c>
      <c r="C10" s="10" t="n">
        <v>0</v>
      </c>
      <c r="D10" s="10" t="n">
        <v>0</v>
      </c>
      <c r="E10" s="12" t="n"/>
      <c r="F10" s="12" t="n"/>
      <c r="G10" s="10">
        <f>+#REF!</f>
        <v/>
      </c>
      <c r="H10" s="10">
        <f>+#REF!</f>
        <v/>
      </c>
      <c r="I10" s="12" t="n"/>
      <c r="J10" s="12" t="n"/>
      <c r="K10" s="12" t="n"/>
      <c r="L10" s="12" t="n"/>
      <c r="M10" s="12" t="n"/>
      <c r="N10" s="12" t="n"/>
      <c r="O10" s="12">
        <f>+C10+E10+G10+I10+K10+M10</f>
        <v/>
      </c>
      <c r="P10" s="12">
        <f>+D10+F10+H10+J10+L10+N10</f>
        <v/>
      </c>
    </row>
    <row r="11">
      <c r="B11" t="inlineStr">
        <is>
          <t>Geverford</t>
        </is>
      </c>
      <c r="C11" s="12" t="n">
        <v>0</v>
      </c>
      <c r="D11" s="12" t="n">
        <v>0</v>
      </c>
      <c r="E11" s="12" t="n"/>
      <c r="F11" s="12" t="n"/>
      <c r="G11" s="12">
        <f>+#REF!</f>
        <v/>
      </c>
      <c r="H11" s="12" t="n"/>
      <c r="I11" s="12" t="n"/>
      <c r="J11" s="12" t="n"/>
      <c r="K11" s="12" t="n"/>
      <c r="L11" s="12" t="n"/>
      <c r="M11" s="12">
        <f>+Estado!#REF!</f>
        <v/>
      </c>
      <c r="N11" s="12">
        <f>+Resultado!F37</f>
        <v/>
      </c>
      <c r="O11" s="12">
        <f>+C11+E11+G11+I11+K11+M11</f>
        <v/>
      </c>
      <c r="P11" s="12">
        <f>+D11+F11+H11+J11+L11+N11</f>
        <v/>
      </c>
    </row>
    <row r="12">
      <c r="B12" t="inlineStr">
        <is>
          <t>Cia Chilena de Espectaculos y Servicios S A</t>
        </is>
      </c>
      <c r="C12" s="12" t="n">
        <v>0</v>
      </c>
      <c r="D12" s="12" t="n">
        <v>0</v>
      </c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>
        <f>+Estado!M65</f>
        <v/>
      </c>
      <c r="N12" s="12">
        <f>+Resultado!P37</f>
        <v/>
      </c>
      <c r="O12" s="12">
        <f>+C12+E12+G12+I12+K12+M12</f>
        <v/>
      </c>
      <c r="P12" s="12">
        <f>+D12+F12+H12+J12+L12+N12</f>
        <v/>
      </c>
    </row>
    <row r="13">
      <c r="B13" t="inlineStr">
        <is>
          <t>Conate II S A</t>
        </is>
      </c>
      <c r="C13" s="12" t="n">
        <v>0</v>
      </c>
      <c r="D13" s="12" t="n">
        <v>0</v>
      </c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>
        <f>+Estado!N65</f>
        <v/>
      </c>
      <c r="N13" s="12">
        <f>+Resultado!AJ37</f>
        <v/>
      </c>
      <c r="O13" s="12">
        <f>+C13+E13+G13+I13+K13+M13</f>
        <v/>
      </c>
      <c r="P13" s="12">
        <f>+D13+F13+H13+J13+L13+N13</f>
        <v/>
      </c>
    </row>
    <row r="14">
      <c r="B14" t="inlineStr">
        <is>
          <t>Andes Films S A</t>
        </is>
      </c>
      <c r="C14" s="12" t="n">
        <v>0</v>
      </c>
      <c r="D14" s="12" t="n">
        <v>0</v>
      </c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>
        <f>+Estado!#REF!</f>
        <v/>
      </c>
      <c r="N14" s="12">
        <f>+Resultado!F47</f>
        <v/>
      </c>
      <c r="O14" s="12">
        <f>+C14+E14+G14+I14+K14+M14</f>
        <v/>
      </c>
      <c r="P14" s="12">
        <f>+D14+F14+H14+J14+L14+N14</f>
        <v/>
      </c>
    </row>
    <row r="15">
      <c r="C15" s="14">
        <f>SUM(C3:C14)</f>
        <v/>
      </c>
      <c r="D15" s="14">
        <f>SUM(D3:D14)</f>
        <v/>
      </c>
      <c r="E15" s="14">
        <f>SUM(E3:E14)</f>
        <v/>
      </c>
      <c r="F15" s="14">
        <f>SUM(F3:F14)</f>
        <v/>
      </c>
      <c r="G15" s="14">
        <f>SUM(G3:G14)</f>
        <v/>
      </c>
      <c r="H15" s="14">
        <f>SUM(H3:H14)</f>
        <v/>
      </c>
      <c r="I15" s="14">
        <f>SUM(I3:I14)</f>
        <v/>
      </c>
      <c r="J15" s="14">
        <f>SUM(J3:J14)</f>
        <v/>
      </c>
      <c r="K15" s="14">
        <f>SUM(K3:K14)</f>
        <v/>
      </c>
      <c r="L15" s="14">
        <f>SUM(L3:L14)</f>
        <v/>
      </c>
      <c r="M15" s="14">
        <f>SUM(M3:M14)</f>
        <v/>
      </c>
      <c r="N15" s="14">
        <f>SUM(N3:N14)</f>
        <v/>
      </c>
      <c r="O15" s="14">
        <f>SUM(O3:O14)</f>
        <v/>
      </c>
      <c r="P15" s="14">
        <f>SUM(P3:P14)</f>
        <v/>
      </c>
      <c r="Q15" s="12">
        <f>+O15-O8-O9</f>
        <v/>
      </c>
      <c r="R15" s="12">
        <f>+P15-P8-P9</f>
        <v/>
      </c>
    </row>
    <row r="16">
      <c r="N16" s="27">
        <f>+O15-O16</f>
        <v/>
      </c>
      <c r="O16" s="12">
        <f>+Estado!V65</f>
        <v/>
      </c>
      <c r="P16" s="12">
        <f>+Resultado!Y37</f>
        <v/>
      </c>
      <c r="Q16" s="12" t="n"/>
      <c r="S16" s="12" t="n"/>
    </row>
    <row r="17">
      <c r="A17" s="1" t="n"/>
      <c r="B17" s="1" t="inlineStr">
        <is>
          <t>En miles pesos</t>
        </is>
      </c>
      <c r="C17" s="8" t="inlineStr">
        <is>
          <t>Gramado</t>
        </is>
      </c>
      <c r="D17" s="8" t="inlineStr">
        <is>
          <t>Gramado</t>
        </is>
      </c>
      <c r="E17" s="8" t="inlineStr">
        <is>
          <t>Globalgill</t>
        </is>
      </c>
      <c r="F17" s="8" t="inlineStr">
        <is>
          <t>Globalgill</t>
        </is>
      </c>
      <c r="G17" s="8" t="inlineStr">
        <is>
          <t>Conate II</t>
        </is>
      </c>
      <c r="H17" s="8" t="inlineStr">
        <is>
          <t>Conate II</t>
        </is>
      </c>
      <c r="I17" s="8" t="inlineStr">
        <is>
          <t>Andes</t>
        </is>
      </c>
      <c r="J17" s="8" t="inlineStr">
        <is>
          <t>Andes</t>
        </is>
      </c>
      <c r="K17" s="8" t="inlineStr">
        <is>
          <t>Audiovisual</t>
        </is>
      </c>
      <c r="L17" s="8" t="inlineStr">
        <is>
          <t>Audiovisual</t>
        </is>
      </c>
      <c r="M17" s="8" t="inlineStr">
        <is>
          <t>Chilefilms</t>
        </is>
      </c>
      <c r="N17" s="8" t="inlineStr">
        <is>
          <t>Chilefilms</t>
        </is>
      </c>
      <c r="O17" s="9" t="inlineStr">
        <is>
          <t>Bce</t>
        </is>
      </c>
      <c r="P17" s="9" t="inlineStr">
        <is>
          <t>Resultado</t>
        </is>
      </c>
    </row>
    <row r="18">
      <c r="A18" s="1" t="n"/>
      <c r="B18" s="1" t="inlineStr">
        <is>
          <t>Empresa</t>
        </is>
      </c>
      <c r="C18" s="9" t="inlineStr">
        <is>
          <t>Bce</t>
        </is>
      </c>
      <c r="D18" s="9" t="inlineStr">
        <is>
          <t>Resultado</t>
        </is>
      </c>
      <c r="E18" s="9" t="inlineStr">
        <is>
          <t>Bce</t>
        </is>
      </c>
      <c r="F18" s="9" t="inlineStr">
        <is>
          <t>Resultado</t>
        </is>
      </c>
      <c r="G18" s="9" t="inlineStr">
        <is>
          <t>Bce</t>
        </is>
      </c>
      <c r="H18" s="9" t="inlineStr">
        <is>
          <t>Resultado</t>
        </is>
      </c>
      <c r="I18" s="9" t="inlineStr">
        <is>
          <t>Bce</t>
        </is>
      </c>
      <c r="J18" s="9" t="inlineStr">
        <is>
          <t>Resultado</t>
        </is>
      </c>
      <c r="K18" s="9" t="inlineStr">
        <is>
          <t>Bce</t>
        </is>
      </c>
      <c r="L18" s="9" t="inlineStr">
        <is>
          <t>Resultado</t>
        </is>
      </c>
      <c r="M18" s="9" t="inlineStr">
        <is>
          <t>Bce</t>
        </is>
      </c>
      <c r="N18" s="9" t="inlineStr">
        <is>
          <t>Resultado</t>
        </is>
      </c>
      <c r="O18" s="9" t="n"/>
      <c r="P18" s="9" t="n"/>
    </row>
    <row r="19">
      <c r="B19" t="inlineStr">
        <is>
          <t>Labocine Do Brasil</t>
        </is>
      </c>
      <c r="C19" s="27">
        <f>ROUND(+C3/1000,0)</f>
        <v/>
      </c>
      <c r="D19" s="27">
        <f>ROUND(+D3/1000,0)</f>
        <v/>
      </c>
      <c r="E19" s="27">
        <f>ROUND(+E3/1000,0)</f>
        <v/>
      </c>
      <c r="F19" s="27">
        <f>ROUND(+F3/1000,0)</f>
        <v/>
      </c>
      <c r="G19" s="27">
        <f>ROUND(+G3/1000,0)</f>
        <v/>
      </c>
      <c r="H19" s="27">
        <f>ROUND(+H3/1000,0)</f>
        <v/>
      </c>
      <c r="I19" s="27">
        <f>ROUND(+I3/1000,0)</f>
        <v/>
      </c>
      <c r="J19" s="27">
        <f>ROUND(+J3/1000,0)</f>
        <v/>
      </c>
      <c r="K19" s="27">
        <f>ROUND(+K3/1000,0)</f>
        <v/>
      </c>
      <c r="L19" s="27">
        <f>ROUND(+L3/1000,0)</f>
        <v/>
      </c>
      <c r="M19" s="27">
        <f>ROUND(+M3/1000,0)</f>
        <v/>
      </c>
      <c r="N19" s="27">
        <f>ROUND(+N3/1000,0)</f>
        <v/>
      </c>
      <c r="O19" s="27">
        <f>+C19+E19+G19+I19+K19+M19</f>
        <v/>
      </c>
      <c r="P19" s="27">
        <f>+D19+F19+H19+J19+L19+N19</f>
        <v/>
      </c>
    </row>
    <row r="20">
      <c r="B20" t="inlineStr">
        <is>
          <t>Cinema Produc</t>
        </is>
      </c>
      <c r="C20" s="27">
        <f>ROUND(+C4/1000,0)</f>
        <v/>
      </c>
      <c r="D20" s="27">
        <f>ROUND(+D4/1000,0)</f>
        <v/>
      </c>
      <c r="E20" s="27">
        <f>ROUND(+E4/1000,0)</f>
        <v/>
      </c>
      <c r="F20" s="27">
        <f>ROUND(+F4/1000,0)</f>
        <v/>
      </c>
      <c r="G20" s="27">
        <f>ROUND(+G4/1000,0)</f>
        <v/>
      </c>
      <c r="H20" s="27">
        <f>ROUND(+H4/1000,0)</f>
        <v/>
      </c>
      <c r="I20" s="27">
        <f>ROUND(+I4/1000,0)</f>
        <v/>
      </c>
      <c r="J20" s="27">
        <f>ROUND(+J4/1000,0)</f>
        <v/>
      </c>
      <c r="K20" s="27">
        <f>ROUND(+K4/1000,0)</f>
        <v/>
      </c>
      <c r="L20" s="27">
        <f>ROUND(+L4/1000,0)</f>
        <v/>
      </c>
      <c r="M20" s="27">
        <f>ROUND(+M4/1000,0)</f>
        <v/>
      </c>
      <c r="N20" s="27">
        <f>ROUND(+N4/1000,0)</f>
        <v/>
      </c>
      <c r="O20" s="27">
        <f>+C20+E20+G20+I20+K20+M20</f>
        <v/>
      </c>
      <c r="P20" s="27">
        <f>+D20+F20+H20+J20+L20+N20</f>
        <v/>
      </c>
    </row>
    <row r="21">
      <c r="B21" t="inlineStr">
        <is>
          <t>Cinema Internat</t>
        </is>
      </c>
      <c r="C21" s="27">
        <f>ROUND(+C5/1000,0)</f>
        <v/>
      </c>
      <c r="D21" s="27">
        <f>ROUND(+D5/1000,0)</f>
        <v/>
      </c>
      <c r="E21" s="27">
        <f>ROUND(+E5/1000,0)</f>
        <v/>
      </c>
      <c r="F21" s="27">
        <f>ROUND(+F5/1000,0)</f>
        <v/>
      </c>
      <c r="G21" s="27">
        <f>ROUND(+G5/1000,0)</f>
        <v/>
      </c>
      <c r="H21" s="27">
        <f>ROUND(+H5/1000,0)</f>
        <v/>
      </c>
      <c r="I21" s="27">
        <f>ROUND(+I5/1000,0)</f>
        <v/>
      </c>
      <c r="J21" s="27">
        <f>ROUND(+J5/1000,0)</f>
        <v/>
      </c>
      <c r="K21" s="27">
        <f>ROUND(+K5/1000,0)</f>
        <v/>
      </c>
      <c r="L21" s="27">
        <f>ROUND(+L5/1000,0)</f>
        <v/>
      </c>
      <c r="M21" s="27">
        <f>ROUND(+M5/1000,0)</f>
        <v/>
      </c>
      <c r="N21" s="27">
        <f>ROUND(+N5/1000,0)</f>
        <v/>
      </c>
      <c r="O21" s="27">
        <f>+C21+E21+G21+I21+K21+M21</f>
        <v/>
      </c>
      <c r="P21" s="27">
        <f>+D21+F21+H21+J21+L21+N21</f>
        <v/>
      </c>
    </row>
    <row r="22">
      <c r="B22" t="inlineStr">
        <is>
          <t>Cenar</t>
        </is>
      </c>
      <c r="C22" s="27">
        <f>ROUND(+C6/1000,0)</f>
        <v/>
      </c>
      <c r="D22" s="27">
        <f>ROUND(+D6/1000,0)</f>
        <v/>
      </c>
      <c r="E22" s="27">
        <f>ROUND(+E6/1000,0)</f>
        <v/>
      </c>
      <c r="F22" s="27">
        <f>ROUND(+F6/1000,0)</f>
        <v/>
      </c>
      <c r="G22" s="27">
        <f>ROUND(+G6/1000,0)</f>
        <v/>
      </c>
      <c r="H22" s="27">
        <f>ROUND(+H6/1000,0)</f>
        <v/>
      </c>
      <c r="I22" s="27">
        <f>ROUND(+I6/1000,0)</f>
        <v/>
      </c>
      <c r="J22" s="27">
        <f>ROUND(+J6/1000,0)</f>
        <v/>
      </c>
      <c r="K22" s="27">
        <f>ROUND(+K6/1000,0)</f>
        <v/>
      </c>
      <c r="L22" s="27">
        <f>ROUND(+L6/1000,0)</f>
        <v/>
      </c>
      <c r="M22" s="27">
        <f>ROUND(+M6/1000,0)</f>
        <v/>
      </c>
      <c r="N22" s="27">
        <f>ROUND(+N6/1000,0)</f>
        <v/>
      </c>
      <c r="O22" s="27">
        <f>+C22+E22+G22+I22+K22+M22</f>
        <v/>
      </c>
      <c r="P22" s="27">
        <f>+D22+F22+H22+J22+L22+N22</f>
        <v/>
      </c>
    </row>
    <row r="23">
      <c r="B23" t="inlineStr">
        <is>
          <t>GCF</t>
        </is>
      </c>
      <c r="C23" s="27">
        <f>ROUND(+C7/1000,0)</f>
        <v/>
      </c>
      <c r="D23" s="27">
        <f>ROUND(+D7/1000,0)</f>
        <v/>
      </c>
      <c r="E23" s="27">
        <f>ROUND(+E7/1000,0)</f>
        <v/>
      </c>
      <c r="F23" s="27">
        <f>ROUND(+F7/1000,0)</f>
        <v/>
      </c>
      <c r="G23" s="27">
        <f>ROUND(+G7/1000,0)</f>
        <v/>
      </c>
      <c r="H23" s="27">
        <f>ROUND(+H7/1000,0)</f>
        <v/>
      </c>
      <c r="I23" s="27">
        <f>ROUND(+I7/1000,0)</f>
        <v/>
      </c>
      <c r="J23" s="27">
        <f>ROUND(+J7/1000,0)</f>
        <v/>
      </c>
      <c r="K23" s="27">
        <f>ROUND(+K7/1000,0)</f>
        <v/>
      </c>
      <c r="L23" s="27">
        <f>ROUND(+L7/1000,0)</f>
        <v/>
      </c>
      <c r="M23" s="27">
        <f>ROUND(+M7/1000,0)</f>
        <v/>
      </c>
      <c r="N23" s="27">
        <f>ROUND(+N7/1000,0)</f>
        <v/>
      </c>
      <c r="O23" s="27">
        <f>+C23+E23+G23+I23+K23+M23</f>
        <v/>
      </c>
      <c r="P23" s="27">
        <f>+D23+F23+H23+J23+L23+N23</f>
        <v/>
      </c>
    </row>
    <row r="24">
      <c r="B24" t="inlineStr">
        <is>
          <t>Gramado</t>
        </is>
      </c>
      <c r="C24" s="27">
        <f>ROUND(+C8/1000,0)</f>
        <v/>
      </c>
      <c r="D24" s="27">
        <f>ROUND(+D8/1000,0)</f>
        <v/>
      </c>
      <c r="E24" s="27">
        <f>ROUND(+E8/1000,0)</f>
        <v/>
      </c>
      <c r="F24" s="27">
        <f>ROUND(+F8/1000,0)</f>
        <v/>
      </c>
      <c r="G24" s="27">
        <f>ROUND(+G8/1000,0)</f>
        <v/>
      </c>
      <c r="H24" s="27">
        <f>ROUND(+H8/1000,0)</f>
        <v/>
      </c>
      <c r="I24" s="27">
        <f>ROUND(+I8/1000,0)</f>
        <v/>
      </c>
      <c r="J24" s="27">
        <f>ROUND(+J8/1000,0)</f>
        <v/>
      </c>
      <c r="K24" s="27">
        <f>ROUND(+K8/1000,0)</f>
        <v/>
      </c>
      <c r="L24" s="27">
        <f>ROUND(+L8/1000,0)</f>
        <v/>
      </c>
      <c r="M24" s="27">
        <f>ROUND(+M8/1000,0)</f>
        <v/>
      </c>
      <c r="N24" s="27">
        <f>ROUND(+N8/1000,0)</f>
        <v/>
      </c>
      <c r="O24" s="27">
        <f>+C24+E24+G24+I24+K24+M24</f>
        <v/>
      </c>
      <c r="P24" s="27">
        <f>+D24+F24+H24+J24+L24+N24</f>
        <v/>
      </c>
    </row>
    <row r="25">
      <c r="B25" t="inlineStr">
        <is>
          <t>Globalgill S A</t>
        </is>
      </c>
      <c r="C25" s="27">
        <f>ROUND(+C9/1000,0)</f>
        <v/>
      </c>
      <c r="D25" s="27">
        <f>ROUND(+D9/1000,0)</f>
        <v/>
      </c>
      <c r="E25" s="27">
        <f>ROUND(+E9/1000,0)</f>
        <v/>
      </c>
      <c r="F25" s="27">
        <f>ROUND(+F9/1000,0)</f>
        <v/>
      </c>
      <c r="G25" s="27">
        <f>ROUND(+G9/1000,0)+1</f>
        <v/>
      </c>
      <c r="H25" s="27">
        <f>ROUND(+H9/1000,0)</f>
        <v/>
      </c>
      <c r="I25" s="27">
        <f>ROUND(+I9/1000,0)</f>
        <v/>
      </c>
      <c r="J25" s="27">
        <f>ROUND(+J9/1000,0)</f>
        <v/>
      </c>
      <c r="K25" s="27">
        <f>ROUND(+K9/1000,0)</f>
        <v/>
      </c>
      <c r="L25" s="27">
        <f>ROUND(+L9/1000,0)</f>
        <v/>
      </c>
      <c r="M25" s="27">
        <f>ROUND(+M9/1000,0)</f>
        <v/>
      </c>
      <c r="N25" s="27">
        <f>ROUND(+N9/1000,0)</f>
        <v/>
      </c>
      <c r="O25" s="27">
        <f>+C25+E25+G25+I25+K25+M25</f>
        <v/>
      </c>
      <c r="P25" s="27">
        <f>+D25+F25+H25+J25+L25+N25</f>
        <v/>
      </c>
    </row>
    <row r="26">
      <c r="B26" t="inlineStr">
        <is>
          <t>I VISION</t>
        </is>
      </c>
      <c r="C26" s="27">
        <f>ROUND(+C10/1000,0)</f>
        <v/>
      </c>
      <c r="D26" s="27">
        <f>ROUND(+D10/1000,0)</f>
        <v/>
      </c>
      <c r="E26" s="27">
        <f>ROUND(+E10/1000,0)</f>
        <v/>
      </c>
      <c r="F26" s="27">
        <f>ROUND(+F10/1000,0)</f>
        <v/>
      </c>
      <c r="G26" s="27">
        <f>ROUND(+G10/1000,0)</f>
        <v/>
      </c>
      <c r="H26" s="27">
        <f>ROUND(+H10/1000,0)</f>
        <v/>
      </c>
      <c r="I26" s="27">
        <f>ROUND(+I10/1000,0)</f>
        <v/>
      </c>
      <c r="J26" s="27">
        <f>ROUND(+J10/1000,0)</f>
        <v/>
      </c>
      <c r="K26" s="27">
        <f>ROUND(+K10/1000,0)</f>
        <v/>
      </c>
      <c r="L26" s="27">
        <f>ROUND(+L10/1000,0)</f>
        <v/>
      </c>
      <c r="M26" s="27">
        <f>ROUND(+M10/1000,0)</f>
        <v/>
      </c>
      <c r="N26" s="27">
        <f>ROUND(+N10/1000,0)</f>
        <v/>
      </c>
      <c r="O26" s="27">
        <f>+C26+E26+G26+I26+K26+M26</f>
        <v/>
      </c>
      <c r="P26" s="27">
        <f>+D26+F26+H26+J26+L26+N26</f>
        <v/>
      </c>
    </row>
    <row r="27">
      <c r="B27" t="inlineStr">
        <is>
          <t>Geverford</t>
        </is>
      </c>
      <c r="C27" s="27">
        <f>ROUND(+C11/1000,0)</f>
        <v/>
      </c>
      <c r="D27" s="27">
        <f>ROUND(+D11/1000,0)</f>
        <v/>
      </c>
      <c r="E27" s="27">
        <f>ROUND(+E11/1000,0)</f>
        <v/>
      </c>
      <c r="F27" s="27">
        <f>ROUND(+F11/1000,0)</f>
        <v/>
      </c>
      <c r="G27" s="27">
        <f>ROUND(+G11/1000,0)</f>
        <v/>
      </c>
      <c r="H27" s="27">
        <f>ROUND(+H11/1000,0)</f>
        <v/>
      </c>
      <c r="I27" s="27">
        <f>ROUND(+I11/1000,0)</f>
        <v/>
      </c>
      <c r="J27" s="27">
        <f>ROUND(+J11/1000,0)</f>
        <v/>
      </c>
      <c r="K27" s="27">
        <f>ROUND(+K11/1000,0)</f>
        <v/>
      </c>
      <c r="L27" s="27">
        <f>ROUND(+L11/1000,0)</f>
        <v/>
      </c>
      <c r="M27" s="27">
        <f>ROUND(+M11/1000,0)</f>
        <v/>
      </c>
      <c r="N27" s="27">
        <f>ROUND(+N11/1000,0)</f>
        <v/>
      </c>
      <c r="O27" s="27">
        <f>+C27+E27+G27+I27+K27+M27</f>
        <v/>
      </c>
      <c r="P27" s="27">
        <f>+D27+F27+H27+J27+L27+N27</f>
        <v/>
      </c>
    </row>
    <row r="28">
      <c r="B28" t="inlineStr">
        <is>
          <t>Cia Chilena de Espectaculos y Servicios S A</t>
        </is>
      </c>
      <c r="C28" s="27">
        <f>ROUND(+C12/1000,0)</f>
        <v/>
      </c>
      <c r="D28" s="27">
        <f>ROUND(+D12/1000,0)</f>
        <v/>
      </c>
      <c r="E28" s="27">
        <f>ROUND(+E12/1000,0)</f>
        <v/>
      </c>
      <c r="F28" s="27">
        <f>ROUND(+F12/1000,0)</f>
        <v/>
      </c>
      <c r="G28" s="27">
        <f>ROUND(+G12/1000,0)</f>
        <v/>
      </c>
      <c r="H28" s="27">
        <f>ROUND(+H12/1000,0)</f>
        <v/>
      </c>
      <c r="I28" s="27">
        <f>ROUND(+I12/1000,0)</f>
        <v/>
      </c>
      <c r="J28" s="27">
        <f>ROUND(+J12/1000,0)</f>
        <v/>
      </c>
      <c r="K28" s="27">
        <f>ROUND(+K12/1000,0)</f>
        <v/>
      </c>
      <c r="L28" s="27">
        <f>ROUND(+L12/1000,0)</f>
        <v/>
      </c>
      <c r="M28" s="27">
        <f>ROUND(+M12/1000,0)</f>
        <v/>
      </c>
      <c r="N28" s="27">
        <f>ROUND(+N12/1000,0)</f>
        <v/>
      </c>
      <c r="O28" s="27">
        <f>+C28+E28+G28+I28+K28+M28</f>
        <v/>
      </c>
      <c r="P28" s="27">
        <f>+D28+F28+H28+J28+L28+N28</f>
        <v/>
      </c>
    </row>
    <row r="29">
      <c r="B29" t="inlineStr">
        <is>
          <t>Conate II S A</t>
        </is>
      </c>
      <c r="C29" s="27">
        <f>ROUND(+C13/1000,0)</f>
        <v/>
      </c>
      <c r="D29" s="27">
        <f>ROUND(+D13/1000,0)</f>
        <v/>
      </c>
      <c r="E29" s="27">
        <f>ROUND(+E13/1000,0)</f>
        <v/>
      </c>
      <c r="F29" s="27">
        <f>ROUND(+F13/1000,0)</f>
        <v/>
      </c>
      <c r="G29" s="27">
        <f>ROUND(+G13/1000,0)</f>
        <v/>
      </c>
      <c r="H29" s="27">
        <f>ROUND(+H13/1000,0)</f>
        <v/>
      </c>
      <c r="I29" s="27">
        <f>ROUND(+I13/1000,0)</f>
        <v/>
      </c>
      <c r="J29" s="27">
        <f>ROUND(+J13/1000,0)</f>
        <v/>
      </c>
      <c r="K29" s="27">
        <f>ROUND(+K13/1000,0)</f>
        <v/>
      </c>
      <c r="L29" s="27">
        <f>ROUND(+L13/1000,0)</f>
        <v/>
      </c>
      <c r="M29" s="27">
        <f>ROUND(+M13/1000,0)</f>
        <v/>
      </c>
      <c r="N29" s="27">
        <f>ROUND(+N13/1000,0)</f>
        <v/>
      </c>
      <c r="O29" s="27">
        <f>+C29+E29+G29+I29+K29+M29</f>
        <v/>
      </c>
      <c r="P29" s="27">
        <f>+D29+F29+H29+J29+L29+N29</f>
        <v/>
      </c>
    </row>
    <row r="30">
      <c r="B30" t="inlineStr">
        <is>
          <t>Andes Films S A</t>
        </is>
      </c>
      <c r="C30" s="27">
        <f>ROUND(+C14/1000,0)</f>
        <v/>
      </c>
      <c r="D30" s="27">
        <f>ROUND(+D14/1000,0)</f>
        <v/>
      </c>
      <c r="E30" s="27">
        <f>ROUND(+E14/1000,0)</f>
        <v/>
      </c>
      <c r="F30" s="27">
        <f>ROUND(+F14/1000,0)</f>
        <v/>
      </c>
      <c r="G30" s="27">
        <f>ROUND(+G14/1000,0)</f>
        <v/>
      </c>
      <c r="H30" s="27">
        <f>ROUND(+H14/1000,0)</f>
        <v/>
      </c>
      <c r="I30" s="27">
        <f>ROUND(+I14/1000,0)</f>
        <v/>
      </c>
      <c r="J30" s="27">
        <f>ROUND(+J14/1000,0)</f>
        <v/>
      </c>
      <c r="K30" s="27">
        <f>ROUND(+K14/1000,0)</f>
        <v/>
      </c>
      <c r="L30" s="27">
        <f>ROUND(+L14/1000,0)</f>
        <v/>
      </c>
      <c r="M30" s="27">
        <f>ROUND(+M14/1000,0)</f>
        <v/>
      </c>
      <c r="N30" s="27">
        <f>ROUND(+N14/1000,0)</f>
        <v/>
      </c>
      <c r="O30" s="27">
        <f>+C30+E30+G30+I30+K30+M30</f>
        <v/>
      </c>
      <c r="P30" s="27">
        <f>+D30+F30+H30+J30+L30+N30</f>
        <v/>
      </c>
    </row>
    <row r="31">
      <c r="C31" s="32">
        <f>SUM(C19:C30)</f>
        <v/>
      </c>
      <c r="D31" s="32">
        <f>SUM(D19:D30)</f>
        <v/>
      </c>
      <c r="E31" s="32">
        <f>SUM(E19:E30)</f>
        <v/>
      </c>
      <c r="F31" s="32">
        <f>SUM(F19:F30)</f>
        <v/>
      </c>
      <c r="G31" s="32">
        <f>SUM(G19:G30)</f>
        <v/>
      </c>
      <c r="H31" s="32">
        <f>SUM(H19:H30)</f>
        <v/>
      </c>
      <c r="I31" s="32">
        <f>SUM(I19:I30)</f>
        <v/>
      </c>
      <c r="J31" s="32">
        <f>SUM(J19:J30)</f>
        <v/>
      </c>
      <c r="K31" s="32">
        <f>SUM(K19:K30)</f>
        <v/>
      </c>
      <c r="L31" s="32">
        <f>SUM(L19:L30)</f>
        <v/>
      </c>
      <c r="M31" s="32">
        <f>SUM(M19:M30)</f>
        <v/>
      </c>
      <c r="N31" s="32">
        <f>SUM(N19:N30)</f>
        <v/>
      </c>
      <c r="O31" s="32">
        <f>SUM(O19:O30)</f>
        <v/>
      </c>
      <c r="P31" s="32">
        <f>SUM(P19:P30)</f>
        <v/>
      </c>
    </row>
    <row r="32">
      <c r="O32" s="27">
        <f>+'Est M$'!C65</f>
        <v/>
      </c>
      <c r="P32" s="27">
        <f>+'Res M$'!C37</f>
        <v/>
      </c>
    </row>
    <row r="33">
      <c r="I33" s="27" t="n"/>
      <c r="J33" s="27" t="n"/>
    </row>
  </sheetData>
  <pageMargins left="0.7" right="0.7" top="0.75" bottom="0.75" header="0.3" footer="0.3"/>
  <pageSetup orientation="portrait" paperSize="1" horizontalDpi="600" verticalDpi="6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09"/>
  <sheetViews>
    <sheetView topLeftCell="A76" zoomScaleSheetLayoutView="60" workbookViewId="0">
      <selection activeCell="G109" sqref="G109"/>
    </sheetView>
  </sheetViews>
  <sheetFormatPr baseColWidth="8" defaultColWidth="11.4285714285714" defaultRowHeight="15"/>
  <cols>
    <col width="19.1809523809524" customWidth="1" style="19" min="1" max="1"/>
    <col width="26.4571428571429" customWidth="1" style="19" min="5" max="5"/>
    <col width="14.1809523809524" customWidth="1" style="19" min="7" max="7"/>
    <col width="11.5428571428571" customWidth="1" style="19" min="8" max="8"/>
    <col width="13.1809523809524" customWidth="1" style="19" min="9" max="9"/>
    <col width="11.5428571428571" customWidth="1" style="19" min="10" max="10"/>
    <col width="14.1809523809524" customWidth="1" style="19" min="11" max="11"/>
  </cols>
  <sheetData>
    <row r="1">
      <c r="A1" t="inlineStr">
        <is>
          <t>Tipo Documento</t>
        </is>
      </c>
      <c r="B1" t="inlineStr">
        <is>
          <t>Dia</t>
        </is>
      </c>
      <c r="C1" t="inlineStr">
        <is>
          <t># Docto</t>
        </is>
      </c>
      <c r="D1" t="inlineStr">
        <is>
          <t>RUT Cliente</t>
        </is>
      </c>
      <c r="E1" t="inlineStr">
        <is>
          <t>Nombre o Razón Social</t>
        </is>
      </c>
      <c r="F1" s="1" t="inlineStr">
        <is>
          <t>Codigo SII</t>
        </is>
      </c>
      <c r="G1" s="27" t="inlineStr">
        <is>
          <t>Monto Afecto</t>
        </is>
      </c>
      <c r="H1" s="27" t="inlineStr">
        <is>
          <t>Monto Exento</t>
        </is>
      </c>
      <c r="I1" s="27" t="inlineStr">
        <is>
          <t>Impuesto (IVA)</t>
        </is>
      </c>
      <c r="J1" s="27" t="inlineStr">
        <is>
          <t>Otros Impuestos</t>
        </is>
      </c>
      <c r="K1" s="27" t="inlineStr">
        <is>
          <t>Total Documento</t>
        </is>
      </c>
    </row>
    <row r="2">
      <c r="A2" t="inlineStr">
        <is>
          <t>DTE Factura Afecta</t>
        </is>
      </c>
      <c r="B2" t="n">
        <v>14</v>
      </c>
      <c r="C2" t="n">
        <v>4862</v>
      </c>
      <c r="D2" t="inlineStr">
        <is>
          <t>'99557160-9</t>
        </is>
      </c>
      <c r="E2" t="inlineStr">
        <is>
          <t>CINECOLOR FILMS CHILE SPA</t>
        </is>
      </c>
      <c r="F2" t="n">
        <v>33</v>
      </c>
      <c r="G2" s="381" t="n">
        <v>2184281</v>
      </c>
      <c r="H2" s="381" t="n">
        <v>0</v>
      </c>
      <c r="I2" s="381" t="n">
        <v>415013</v>
      </c>
      <c r="J2" s="381" t="n">
        <v>0</v>
      </c>
      <c r="K2" s="381" t="n">
        <v>2599294</v>
      </c>
    </row>
    <row r="3">
      <c r="A3" t="inlineStr">
        <is>
          <t>DTE Factura Afecta</t>
        </is>
      </c>
      <c r="B3" t="n">
        <v>29</v>
      </c>
      <c r="C3" t="n">
        <v>4873</v>
      </c>
      <c r="D3" t="inlineStr">
        <is>
          <t>'99557160-9</t>
        </is>
      </c>
      <c r="E3" t="inlineStr">
        <is>
          <t>CINECOLOR FILMS CHILE SPA</t>
        </is>
      </c>
      <c r="F3" t="n">
        <v>33</v>
      </c>
      <c r="G3" s="381" t="n">
        <v>89102</v>
      </c>
      <c r="H3" s="381" t="n">
        <v>0</v>
      </c>
      <c r="I3" s="381" t="n">
        <v>16929</v>
      </c>
      <c r="J3" s="381" t="n">
        <v>0</v>
      </c>
      <c r="K3" s="381" t="n">
        <v>106031</v>
      </c>
    </row>
    <row r="4">
      <c r="A4" t="inlineStr">
        <is>
          <t>DTE Factura Afecta</t>
        </is>
      </c>
      <c r="B4" t="n">
        <v>29</v>
      </c>
      <c r="C4" t="n">
        <v>4874</v>
      </c>
      <c r="D4" t="inlineStr">
        <is>
          <t>'99557160-9</t>
        </is>
      </c>
      <c r="E4" t="inlineStr">
        <is>
          <t>CINECOLOR FILMS CHILE SPA</t>
        </is>
      </c>
      <c r="F4" t="n">
        <v>33</v>
      </c>
      <c r="G4" s="381" t="n">
        <v>76516</v>
      </c>
      <c r="H4" s="381" t="n">
        <v>0</v>
      </c>
      <c r="I4" s="381" t="n">
        <v>14538</v>
      </c>
      <c r="J4" s="381" t="n">
        <v>0</v>
      </c>
      <c r="K4" s="381" t="n">
        <v>91054</v>
      </c>
    </row>
    <row r="5">
      <c r="A5" t="inlineStr">
        <is>
          <t>DTE Factura Afecta</t>
        </is>
      </c>
      <c r="B5" t="n">
        <v>29</v>
      </c>
      <c r="C5" t="n">
        <v>4875</v>
      </c>
      <c r="D5" t="inlineStr">
        <is>
          <t>'99557160-9</t>
        </is>
      </c>
      <c r="E5" t="inlineStr">
        <is>
          <t>CINECOLOR FILMS CHILE SPA</t>
        </is>
      </c>
      <c r="F5" t="n">
        <v>33</v>
      </c>
      <c r="G5" s="381" t="n">
        <v>122912</v>
      </c>
      <c r="H5" s="381" t="n">
        <v>0</v>
      </c>
      <c r="I5" s="381" t="n">
        <v>23353</v>
      </c>
      <c r="J5" s="381" t="n">
        <v>0</v>
      </c>
      <c r="K5" s="381" t="n">
        <v>146265</v>
      </c>
    </row>
    <row r="6">
      <c r="G6" s="381" t="n"/>
      <c r="H6" s="381" t="n"/>
      <c r="I6" s="381" t="n"/>
      <c r="J6" s="381" t="n"/>
      <c r="K6" s="381" t="n"/>
    </row>
    <row r="7">
      <c r="A7" t="inlineStr">
        <is>
          <t>DTE Factura Afecta</t>
        </is>
      </c>
      <c r="B7" t="n">
        <v>16</v>
      </c>
      <c r="C7" t="n">
        <v>4890</v>
      </c>
      <c r="D7" t="inlineStr">
        <is>
          <t>'99557160-9</t>
        </is>
      </c>
      <c r="E7" t="inlineStr">
        <is>
          <t>CINECOLOR FILMS CHILE SPA</t>
        </is>
      </c>
      <c r="F7" t="n">
        <v>33</v>
      </c>
      <c r="G7" s="377" t="n">
        <v>2186880</v>
      </c>
      <c r="H7" s="377" t="n">
        <v>0</v>
      </c>
      <c r="I7" s="377" t="n">
        <v>415507</v>
      </c>
      <c r="J7" s="377" t="n">
        <v>0</v>
      </c>
      <c r="K7" s="377" t="n">
        <v>2602387</v>
      </c>
    </row>
    <row r="8">
      <c r="A8" t="inlineStr">
        <is>
          <t>DTE Factura Afecta</t>
        </is>
      </c>
      <c r="B8" t="n">
        <v>23</v>
      </c>
      <c r="C8" t="n">
        <v>4898</v>
      </c>
      <c r="D8" t="inlineStr">
        <is>
          <t>'99557160-9</t>
        </is>
      </c>
      <c r="E8" t="inlineStr">
        <is>
          <t>CINECOLOR FILMS CHILE SPA</t>
        </is>
      </c>
      <c r="F8" t="n">
        <v>33</v>
      </c>
      <c r="G8" s="377" t="n">
        <v>2196554</v>
      </c>
      <c r="H8" s="377" t="n">
        <v>0</v>
      </c>
      <c r="I8" s="377" t="n">
        <v>417345</v>
      </c>
      <c r="J8" s="377" t="n">
        <v>0</v>
      </c>
      <c r="K8" s="377" t="n">
        <v>2613899</v>
      </c>
    </row>
    <row r="9">
      <c r="A9" t="inlineStr">
        <is>
          <t>DTE Factura Afecta</t>
        </is>
      </c>
      <c r="B9" t="n">
        <v>25</v>
      </c>
      <c r="C9" t="n">
        <v>4904</v>
      </c>
      <c r="D9" t="inlineStr">
        <is>
          <t>'99557160-9</t>
        </is>
      </c>
      <c r="E9" t="inlineStr">
        <is>
          <t>CINECOLOR FILMS CHILE SPA</t>
        </is>
      </c>
      <c r="F9" t="n">
        <v>33</v>
      </c>
      <c r="G9" s="377" t="n">
        <v>81428</v>
      </c>
      <c r="H9" s="377" t="n">
        <v>0</v>
      </c>
      <c r="I9" s="377" t="n">
        <v>15471</v>
      </c>
      <c r="J9" s="377" t="n">
        <v>0</v>
      </c>
      <c r="K9" s="377" t="n">
        <v>96899</v>
      </c>
    </row>
    <row r="10">
      <c r="A10" t="inlineStr">
        <is>
          <t>DTE Factura Afecta</t>
        </is>
      </c>
      <c r="B10" t="n">
        <v>25</v>
      </c>
      <c r="C10" t="n">
        <v>4905</v>
      </c>
      <c r="D10" t="inlineStr">
        <is>
          <t>'99557160-9</t>
        </is>
      </c>
      <c r="E10" t="inlineStr">
        <is>
          <t>CINECOLOR FILMS CHILE SPA</t>
        </is>
      </c>
      <c r="F10" t="n">
        <v>33</v>
      </c>
      <c r="G10" s="377" t="n">
        <v>209942</v>
      </c>
      <c r="H10" s="377" t="n">
        <v>0</v>
      </c>
      <c r="I10" s="377" t="n">
        <v>39889</v>
      </c>
      <c r="J10" s="377" t="n">
        <v>0</v>
      </c>
      <c r="K10" s="377" t="n">
        <v>249831</v>
      </c>
    </row>
    <row r="11">
      <c r="A11" t="inlineStr">
        <is>
          <t>DTE Factura Afecta</t>
        </is>
      </c>
      <c r="B11" t="n">
        <v>25</v>
      </c>
      <c r="C11" t="n">
        <v>4906</v>
      </c>
      <c r="D11" t="inlineStr">
        <is>
          <t>'99557160-9</t>
        </is>
      </c>
      <c r="E11" t="inlineStr">
        <is>
          <t>CINECOLOR FILMS CHILE SPA</t>
        </is>
      </c>
      <c r="F11" t="n">
        <v>33</v>
      </c>
      <c r="G11" s="377" t="n">
        <v>286317</v>
      </c>
      <c r="H11" s="377" t="n">
        <v>0</v>
      </c>
      <c r="I11" s="377" t="n">
        <v>54400</v>
      </c>
      <c r="J11" s="377" t="n">
        <v>0</v>
      </c>
      <c r="K11" s="377" t="n">
        <v>340717</v>
      </c>
    </row>
    <row r="12">
      <c r="A12" t="inlineStr">
        <is>
          <t>DTE Factura Afecta</t>
        </is>
      </c>
      <c r="B12" t="n">
        <v>28</v>
      </c>
      <c r="C12" t="n">
        <v>4910</v>
      </c>
      <c r="D12" t="inlineStr">
        <is>
          <t>'99557160-9</t>
        </is>
      </c>
      <c r="E12" t="inlineStr">
        <is>
          <t>CINECOLOR FILMS CHILE SPA</t>
        </is>
      </c>
      <c r="F12" t="n">
        <v>33</v>
      </c>
      <c r="G12" s="377" t="n">
        <v>633286</v>
      </c>
      <c r="H12" s="377" t="n">
        <v>0</v>
      </c>
      <c r="I12" s="377" t="n">
        <v>120324</v>
      </c>
      <c r="J12" s="377" t="n">
        <v>0</v>
      </c>
      <c r="K12" s="377" t="n">
        <v>753610</v>
      </c>
    </row>
    <row r="13">
      <c r="G13" s="377" t="n"/>
      <c r="H13" s="377" t="n"/>
      <c r="I13" s="377" t="n"/>
      <c r="J13" s="377" t="n"/>
      <c r="K13" s="377" t="n"/>
    </row>
    <row r="14">
      <c r="A14" t="inlineStr">
        <is>
          <t>DTE Factura Afecta</t>
        </is>
      </c>
      <c r="B14" t="n">
        <v>24</v>
      </c>
      <c r="C14" t="n">
        <v>4935</v>
      </c>
      <c r="D14" t="inlineStr">
        <is>
          <t>'99557160-9</t>
        </is>
      </c>
      <c r="E14" t="inlineStr">
        <is>
          <t>CINECOLOR FILMS CHILE SPA</t>
        </is>
      </c>
      <c r="F14" t="n">
        <v>33</v>
      </c>
      <c r="G14" s="377" t="n">
        <v>200000</v>
      </c>
      <c r="H14" s="377" t="n">
        <v>0</v>
      </c>
      <c r="I14" s="377" t="n">
        <v>38000</v>
      </c>
      <c r="J14" s="377" t="n">
        <v>0</v>
      </c>
      <c r="K14" s="377" t="n">
        <v>238000</v>
      </c>
    </row>
    <row r="15">
      <c r="A15" t="inlineStr">
        <is>
          <t>DTE Factura Afecta</t>
        </is>
      </c>
      <c r="B15" t="n">
        <v>24</v>
      </c>
      <c r="C15" t="n">
        <v>4936</v>
      </c>
      <c r="D15" t="inlineStr">
        <is>
          <t>'99557160-9</t>
        </is>
      </c>
      <c r="E15" t="inlineStr">
        <is>
          <t>CINECOLOR FILMS CHILE SPA</t>
        </is>
      </c>
      <c r="F15" t="n">
        <v>33</v>
      </c>
      <c r="G15" s="377" t="n">
        <v>250000</v>
      </c>
      <c r="H15" s="377" t="n">
        <v>0</v>
      </c>
      <c r="I15" s="377" t="n">
        <v>47500</v>
      </c>
      <c r="J15" s="377" t="n">
        <v>0</v>
      </c>
      <c r="K15" s="377" t="n">
        <v>297500</v>
      </c>
    </row>
    <row r="16">
      <c r="A16" t="inlineStr">
        <is>
          <t>DTE Factura Afecta</t>
        </is>
      </c>
      <c r="B16" t="n">
        <v>31</v>
      </c>
      <c r="C16" t="n">
        <v>4938</v>
      </c>
      <c r="D16" t="inlineStr">
        <is>
          <t>'99557160-9</t>
        </is>
      </c>
      <c r="E16" t="inlineStr">
        <is>
          <t>CINECOLOR FILMS CHILE SPA</t>
        </is>
      </c>
      <c r="F16" t="n">
        <v>33</v>
      </c>
      <c r="G16" s="377" t="n">
        <v>2204608</v>
      </c>
      <c r="H16" s="377" t="n">
        <v>0</v>
      </c>
      <c r="I16" s="377" t="n">
        <v>418876</v>
      </c>
      <c r="J16" s="377" t="n">
        <v>0</v>
      </c>
      <c r="K16" s="377" t="n">
        <v>2623484</v>
      </c>
    </row>
    <row r="17">
      <c r="G17" s="381" t="n"/>
      <c r="H17" s="381" t="n"/>
      <c r="I17" s="381" t="n"/>
      <c r="J17" s="381" t="n"/>
      <c r="K17" s="381" t="n"/>
    </row>
    <row r="18">
      <c r="A18" t="inlineStr">
        <is>
          <t>DTE Factura Afecta</t>
        </is>
      </c>
      <c r="B18" t="n">
        <v>5</v>
      </c>
      <c r="C18" t="n">
        <v>4940</v>
      </c>
      <c r="D18" t="inlineStr">
        <is>
          <t>'99557160-9</t>
        </is>
      </c>
      <c r="E18" t="inlineStr">
        <is>
          <t>CINECOLOR FILMS CHILE SPA</t>
        </is>
      </c>
      <c r="F18" t="n">
        <v>33</v>
      </c>
      <c r="G18" s="377" t="n">
        <v>2205318</v>
      </c>
      <c r="H18" s="377" t="n">
        <v>0</v>
      </c>
      <c r="I18" s="377" t="n">
        <v>419010</v>
      </c>
      <c r="J18" s="377" t="n">
        <v>0</v>
      </c>
      <c r="K18" s="377" t="n">
        <v>2624328</v>
      </c>
    </row>
    <row r="19">
      <c r="A19" t="inlineStr">
        <is>
          <t>DTE Factura Afecta</t>
        </is>
      </c>
      <c r="B19" t="n">
        <v>30</v>
      </c>
      <c r="C19" t="n">
        <v>4963</v>
      </c>
      <c r="D19" t="inlineStr">
        <is>
          <t>'99557160-9</t>
        </is>
      </c>
      <c r="E19" t="inlineStr">
        <is>
          <t>CINECOLOR FILMS CHILE SPA</t>
        </is>
      </c>
      <c r="F19" t="n">
        <v>33</v>
      </c>
      <c r="G19" s="377" t="n">
        <v>279264</v>
      </c>
      <c r="H19" s="377" t="n">
        <v>0</v>
      </c>
      <c r="I19" s="377" t="n">
        <v>53060</v>
      </c>
      <c r="J19" s="377" t="n">
        <v>0</v>
      </c>
      <c r="K19" s="377" t="n">
        <v>332324</v>
      </c>
    </row>
    <row r="20">
      <c r="A20" t="inlineStr">
        <is>
          <t>DTE Factura Afecta</t>
        </is>
      </c>
      <c r="B20" t="n">
        <v>30</v>
      </c>
      <c r="C20" t="n">
        <v>4964</v>
      </c>
      <c r="D20" t="inlineStr">
        <is>
          <t>'99557160-9</t>
        </is>
      </c>
      <c r="E20" t="inlineStr">
        <is>
          <t>CINECOLOR FILMS CHILE SPA</t>
        </is>
      </c>
      <c r="F20" t="n">
        <v>33</v>
      </c>
      <c r="G20" s="377" t="n">
        <v>297706</v>
      </c>
      <c r="H20" s="377" t="n">
        <v>0</v>
      </c>
      <c r="I20" s="377" t="n">
        <v>56564</v>
      </c>
      <c r="J20" s="377" t="n">
        <v>0</v>
      </c>
      <c r="K20" s="377" t="n">
        <v>354270</v>
      </c>
    </row>
    <row r="21">
      <c r="G21" s="381" t="n"/>
      <c r="H21" s="381" t="n"/>
      <c r="I21" s="381" t="n"/>
      <c r="J21" s="381" t="n"/>
      <c r="K21" s="381" t="n"/>
    </row>
    <row r="22">
      <c r="A22" t="inlineStr">
        <is>
          <t>DTE Factura Afecta</t>
        </is>
      </c>
      <c r="B22" t="n">
        <v>6</v>
      </c>
      <c r="C22" t="n">
        <v>4967</v>
      </c>
      <c r="D22" t="inlineStr">
        <is>
          <t>'99557160-9</t>
        </is>
      </c>
      <c r="E22" t="inlineStr">
        <is>
          <t>CINECOLOR FILMS CHILE SPA</t>
        </is>
      </c>
      <c r="F22" t="n">
        <v>33</v>
      </c>
      <c r="G22" s="377" t="n">
        <v>2213827</v>
      </c>
      <c r="H22" s="377" t="n">
        <v>0</v>
      </c>
      <c r="I22" s="377" t="n">
        <v>420627</v>
      </c>
      <c r="J22" s="377" t="n">
        <v>0</v>
      </c>
      <c r="K22" s="377" t="n">
        <v>2634454</v>
      </c>
      <c r="L22" s="377" t="n"/>
    </row>
    <row r="23">
      <c r="G23" s="381" t="n"/>
      <c r="H23" s="381" t="n"/>
      <c r="I23" s="381" t="n"/>
      <c r="J23" s="381" t="n"/>
      <c r="K23" s="381" t="n"/>
    </row>
    <row r="24">
      <c r="A24" t="inlineStr">
        <is>
          <t>DTE Factura Afecta</t>
        </is>
      </c>
      <c r="B24" t="n">
        <v>6</v>
      </c>
      <c r="C24" t="n">
        <v>4997</v>
      </c>
      <c r="D24" t="inlineStr">
        <is>
          <t>'99557160-9</t>
        </is>
      </c>
      <c r="E24" t="inlineStr">
        <is>
          <t>CINECOLOR FILMS CHILE SPA</t>
        </is>
      </c>
      <c r="F24" t="n">
        <v>33</v>
      </c>
      <c r="G24" s="377" t="n">
        <v>2223284</v>
      </c>
      <c r="H24" s="377" t="n">
        <v>0</v>
      </c>
      <c r="I24" s="377" t="n">
        <v>422424</v>
      </c>
      <c r="J24" s="377" t="n">
        <v>0</v>
      </c>
      <c r="K24" s="377" t="n">
        <v>2645708</v>
      </c>
    </row>
    <row r="25">
      <c r="G25" s="381" t="n"/>
      <c r="H25" s="381" t="n"/>
      <c r="I25" s="381" t="n"/>
      <c r="J25" s="381" t="n"/>
      <c r="K25" s="381" t="n"/>
    </row>
    <row r="26">
      <c r="A26" t="inlineStr">
        <is>
          <t>DTE Factura Afecta</t>
        </is>
      </c>
      <c r="B26" t="n">
        <v>9</v>
      </c>
      <c r="C26" t="n">
        <v>5014</v>
      </c>
      <c r="D26" t="inlineStr">
        <is>
          <t>'99557160-9</t>
        </is>
      </c>
      <c r="E26" t="inlineStr">
        <is>
          <t>CINECOLOR FILMS CHILE SPA</t>
        </is>
      </c>
      <c r="F26" t="n">
        <v>33</v>
      </c>
      <c r="G26" s="377" t="n">
        <v>2230241</v>
      </c>
      <c r="H26" s="377" t="n">
        <v>0</v>
      </c>
      <c r="I26" s="377" t="n">
        <v>423746</v>
      </c>
      <c r="J26" s="377" t="n">
        <v>0</v>
      </c>
      <c r="K26" s="377" t="n">
        <v>2653987</v>
      </c>
    </row>
    <row r="27">
      <c r="A27" t="inlineStr">
        <is>
          <t>DTE Factura Afecta</t>
        </is>
      </c>
      <c r="B27" t="n">
        <v>30</v>
      </c>
      <c r="C27" t="n">
        <v>5048</v>
      </c>
      <c r="D27" t="inlineStr">
        <is>
          <t>'99557160-9</t>
        </is>
      </c>
      <c r="E27" t="inlineStr">
        <is>
          <t>CINECOLOR FILMS CHILE SPA</t>
        </is>
      </c>
      <c r="F27" t="n">
        <v>33</v>
      </c>
      <c r="G27" s="377" t="n">
        <v>4778172</v>
      </c>
      <c r="H27" s="377" t="n">
        <v>0</v>
      </c>
      <c r="I27" s="377" t="n">
        <v>907853</v>
      </c>
      <c r="J27" s="377" t="n">
        <v>0</v>
      </c>
      <c r="K27" s="377" t="n">
        <v>5686025</v>
      </c>
    </row>
    <row r="28">
      <c r="A28" t="inlineStr">
        <is>
          <t>DTE Factura Afecta</t>
        </is>
      </c>
      <c r="B28" t="n">
        <v>30</v>
      </c>
      <c r="C28" t="n">
        <v>5049</v>
      </c>
      <c r="D28" t="inlineStr">
        <is>
          <t>'99557160-9</t>
        </is>
      </c>
      <c r="E28" t="inlineStr">
        <is>
          <t>CINECOLOR FILMS CHILE SPA</t>
        </is>
      </c>
      <c r="F28" t="n">
        <v>33</v>
      </c>
      <c r="G28" s="377" t="n">
        <v>4550640</v>
      </c>
      <c r="H28" s="377" t="n">
        <v>0</v>
      </c>
      <c r="I28" s="377" t="n">
        <v>864622</v>
      </c>
      <c r="J28" s="377" t="n">
        <v>0</v>
      </c>
      <c r="K28" s="377" t="n">
        <v>5415262</v>
      </c>
      <c r="L28" s="381" t="n"/>
    </row>
    <row r="29">
      <c r="A29" t="inlineStr">
        <is>
          <t>DTE Factura Afecta</t>
        </is>
      </c>
      <c r="B29" t="n">
        <v>30</v>
      </c>
      <c r="C29" t="n">
        <v>5050</v>
      </c>
      <c r="D29" t="inlineStr">
        <is>
          <t>'99557160-9</t>
        </is>
      </c>
      <c r="E29" t="inlineStr">
        <is>
          <t>CINECOLOR FILMS CHILE SPA</t>
        </is>
      </c>
      <c r="F29" t="n">
        <v>33</v>
      </c>
      <c r="G29" s="377" t="n">
        <v>1251426</v>
      </c>
      <c r="H29" s="377" t="n">
        <v>0</v>
      </c>
      <c r="I29" s="377" t="n">
        <v>237771</v>
      </c>
      <c r="J29" s="377" t="n">
        <v>0</v>
      </c>
      <c r="K29" s="377" t="n">
        <v>1489197</v>
      </c>
    </row>
    <row r="30">
      <c r="A30" t="inlineStr">
        <is>
          <t>DTE Factura Afecta</t>
        </is>
      </c>
      <c r="B30" t="n">
        <v>30</v>
      </c>
      <c r="C30" t="n">
        <v>5051</v>
      </c>
      <c r="D30" t="inlineStr">
        <is>
          <t>'99557160-9</t>
        </is>
      </c>
      <c r="E30" t="inlineStr">
        <is>
          <t>CINECOLOR FILMS CHILE SPA</t>
        </is>
      </c>
      <c r="F30" t="n">
        <v>33</v>
      </c>
      <c r="G30" s="377" t="n">
        <v>5802066</v>
      </c>
      <c r="H30" s="377" t="n">
        <v>0</v>
      </c>
      <c r="I30" s="377" t="n">
        <v>1102393</v>
      </c>
      <c r="J30" s="377" t="n">
        <v>0</v>
      </c>
      <c r="K30" s="377" t="n">
        <v>6904459</v>
      </c>
    </row>
    <row r="31">
      <c r="A31" t="inlineStr">
        <is>
          <t>DTE Factura Afecta</t>
        </is>
      </c>
      <c r="B31" t="n">
        <v>30</v>
      </c>
      <c r="C31" t="n">
        <v>5052</v>
      </c>
      <c r="D31" t="inlineStr">
        <is>
          <t>'99557160-9</t>
        </is>
      </c>
      <c r="E31" t="inlineStr">
        <is>
          <t>CINECOLOR FILMS CHILE SPA</t>
        </is>
      </c>
      <c r="F31" t="n">
        <v>33</v>
      </c>
      <c r="G31" s="377" t="n">
        <v>1934022</v>
      </c>
      <c r="H31" s="377" t="n">
        <v>0</v>
      </c>
      <c r="I31" s="377" t="n">
        <v>367464</v>
      </c>
      <c r="J31" s="377" t="n">
        <v>0</v>
      </c>
      <c r="K31" s="377" t="n">
        <v>2301486</v>
      </c>
    </row>
    <row r="32">
      <c r="A32" t="inlineStr">
        <is>
          <t>DTE Factura Afecta</t>
        </is>
      </c>
      <c r="B32" t="n">
        <v>30</v>
      </c>
      <c r="C32" t="n">
        <v>5053</v>
      </c>
      <c r="D32" t="inlineStr">
        <is>
          <t>'99557160-9</t>
        </is>
      </c>
      <c r="E32" t="inlineStr">
        <is>
          <t>CINECOLOR FILMS CHILE SPA</t>
        </is>
      </c>
      <c r="F32" t="n">
        <v>33</v>
      </c>
      <c r="G32" s="377" t="n">
        <v>341298</v>
      </c>
      <c r="H32" s="377" t="n">
        <v>0</v>
      </c>
      <c r="I32" s="377" t="n">
        <v>64847</v>
      </c>
      <c r="J32" s="377" t="n">
        <v>0</v>
      </c>
      <c r="K32" s="377" t="n">
        <v>406145</v>
      </c>
    </row>
    <row r="33">
      <c r="A33" t="inlineStr">
        <is>
          <t>DTE Factura Afecta</t>
        </is>
      </c>
      <c r="B33" t="n">
        <v>31</v>
      </c>
      <c r="C33" t="n">
        <v>5066</v>
      </c>
      <c r="D33" t="inlineStr">
        <is>
          <t>'99557160-9</t>
        </is>
      </c>
      <c r="E33" t="inlineStr">
        <is>
          <t>CINECOLOR FILMS CHILE SPA</t>
        </is>
      </c>
      <c r="F33" t="n">
        <v>33</v>
      </c>
      <c r="G33" s="377" t="n">
        <v>40000</v>
      </c>
      <c r="H33" s="377" t="n">
        <v>0</v>
      </c>
      <c r="I33" s="377" t="n">
        <v>7600</v>
      </c>
      <c r="J33" s="377" t="n">
        <v>0</v>
      </c>
      <c r="K33" s="377" t="n">
        <v>47600</v>
      </c>
    </row>
    <row r="34">
      <c r="A34" t="inlineStr">
        <is>
          <t>DTE Factura Afecta</t>
        </is>
      </c>
      <c r="B34" t="n">
        <v>31</v>
      </c>
      <c r="C34" t="n">
        <v>5067</v>
      </c>
      <c r="D34" t="inlineStr">
        <is>
          <t>'99557160-9</t>
        </is>
      </c>
      <c r="E34" t="inlineStr">
        <is>
          <t>CINECOLOR FILMS CHILE SPA</t>
        </is>
      </c>
      <c r="F34" t="n">
        <v>33</v>
      </c>
      <c r="G34" s="377" t="n">
        <v>400000</v>
      </c>
      <c r="H34" s="377" t="n">
        <v>0</v>
      </c>
      <c r="I34" s="377" t="n">
        <v>76000</v>
      </c>
      <c r="J34" s="377" t="n">
        <v>0</v>
      </c>
      <c r="K34" s="377" t="n">
        <v>476000</v>
      </c>
    </row>
    <row r="35">
      <c r="A35" t="inlineStr">
        <is>
          <t>DTE Factura Afecta</t>
        </is>
      </c>
      <c r="B35" t="n">
        <v>31</v>
      </c>
      <c r="C35" t="n">
        <v>5068</v>
      </c>
      <c r="D35" t="inlineStr">
        <is>
          <t>'99557160-9</t>
        </is>
      </c>
      <c r="E35" t="inlineStr">
        <is>
          <t>CINECOLOR FILMS CHILE SPA</t>
        </is>
      </c>
      <c r="F35" t="n">
        <v>33</v>
      </c>
      <c r="G35" s="377" t="n">
        <v>135000</v>
      </c>
      <c r="H35" s="377" t="n">
        <v>0</v>
      </c>
      <c r="I35" s="377" t="n">
        <v>25650</v>
      </c>
      <c r="J35" s="377" t="n">
        <v>0</v>
      </c>
      <c r="K35" s="377" t="n">
        <v>160650</v>
      </c>
    </row>
    <row r="36">
      <c r="G36" s="381" t="n"/>
      <c r="H36" s="381" t="n"/>
      <c r="I36" s="381" t="n"/>
      <c r="J36" s="381" t="n"/>
      <c r="K36" s="381" t="n"/>
    </row>
    <row r="37">
      <c r="A37" t="inlineStr">
        <is>
          <t>DTE Factura Afecta</t>
        </is>
      </c>
      <c r="B37" t="n">
        <v>6</v>
      </c>
      <c r="C37" t="n">
        <v>5074</v>
      </c>
      <c r="D37" t="inlineStr">
        <is>
          <t>'99557160-9</t>
        </is>
      </c>
      <c r="E37" t="inlineStr">
        <is>
          <t>CINECOLOR FILMS CHILE SPA</t>
        </is>
      </c>
      <c r="F37" t="n">
        <v>33</v>
      </c>
      <c r="G37" s="377" t="n">
        <v>2232255</v>
      </c>
      <c r="H37" s="377" t="n">
        <v>0</v>
      </c>
      <c r="I37" s="377" t="n">
        <v>424128</v>
      </c>
      <c r="J37" s="377" t="n">
        <v>0</v>
      </c>
      <c r="K37" s="377" t="n">
        <v>2656383</v>
      </c>
    </row>
    <row r="38">
      <c r="A38" t="inlineStr">
        <is>
          <t>DTE Factura Afecta</t>
        </is>
      </c>
      <c r="B38" t="n">
        <v>16</v>
      </c>
      <c r="C38" t="n">
        <v>5081</v>
      </c>
      <c r="D38" t="inlineStr">
        <is>
          <t>'99557160-9</t>
        </is>
      </c>
      <c r="E38" t="inlineStr">
        <is>
          <t>CINECOLOR FILMS CHILE SPA</t>
        </is>
      </c>
      <c r="F38" t="n">
        <v>33</v>
      </c>
      <c r="G38" s="377" t="n">
        <v>600000</v>
      </c>
      <c r="H38" s="377" t="n">
        <v>0</v>
      </c>
      <c r="I38" s="377" t="n">
        <v>114000</v>
      </c>
      <c r="J38" s="377" t="n">
        <v>0</v>
      </c>
      <c r="K38" s="377" t="n">
        <v>714000</v>
      </c>
      <c r="L38" s="381" t="n"/>
    </row>
    <row r="39">
      <c r="A39" t="inlineStr">
        <is>
          <t>DTE Factura Afecta</t>
        </is>
      </c>
      <c r="B39" t="n">
        <v>16</v>
      </c>
      <c r="C39" t="n">
        <v>5083</v>
      </c>
      <c r="D39" t="inlineStr">
        <is>
          <t>'99557160-9</t>
        </is>
      </c>
      <c r="E39" t="inlineStr">
        <is>
          <t>CINECOLOR FILMS CHILE SPA</t>
        </is>
      </c>
      <c r="F39" t="n">
        <v>33</v>
      </c>
      <c r="G39" s="377" t="n">
        <v>341298</v>
      </c>
      <c r="H39" s="377" t="n">
        <v>0</v>
      </c>
      <c r="I39" s="377" t="n">
        <v>64847</v>
      </c>
      <c r="J39" s="377" t="n">
        <v>0</v>
      </c>
      <c r="K39" s="377" t="n">
        <v>406145</v>
      </c>
    </row>
    <row r="40">
      <c r="A40" t="inlineStr">
        <is>
          <t>DTE Factura Afecta</t>
        </is>
      </c>
      <c r="B40" t="n">
        <v>17</v>
      </c>
      <c r="C40" t="n">
        <v>5085</v>
      </c>
      <c r="D40" t="inlineStr">
        <is>
          <t>'99557160-9</t>
        </is>
      </c>
      <c r="E40" t="inlineStr">
        <is>
          <t>CINECOLOR FILMS CHILE SPA</t>
        </is>
      </c>
      <c r="F40" t="n">
        <v>33</v>
      </c>
      <c r="G40" s="377" t="n">
        <v>1742063</v>
      </c>
      <c r="H40" s="377" t="n">
        <v>0</v>
      </c>
      <c r="I40" s="377" t="n">
        <v>330992</v>
      </c>
      <c r="J40" s="377" t="n">
        <v>0</v>
      </c>
      <c r="K40" s="377" t="n">
        <v>2073055</v>
      </c>
    </row>
    <row r="41">
      <c r="A41" t="inlineStr">
        <is>
          <t>DTE Factura Afecta</t>
        </is>
      </c>
      <c r="B41" t="n">
        <v>17</v>
      </c>
      <c r="C41" t="n">
        <v>5086</v>
      </c>
      <c r="D41" t="inlineStr">
        <is>
          <t>'99557160-9</t>
        </is>
      </c>
      <c r="E41" t="inlineStr">
        <is>
          <t>CINECOLOR FILMS CHILE SPA</t>
        </is>
      </c>
      <c r="F41" t="n">
        <v>33</v>
      </c>
      <c r="G41" s="377" t="n">
        <v>5806875</v>
      </c>
      <c r="H41" s="377" t="n">
        <v>0</v>
      </c>
      <c r="I41" s="377" t="n">
        <v>1103306</v>
      </c>
      <c r="J41" s="377" t="n">
        <v>0</v>
      </c>
      <c r="K41" s="377" t="n">
        <v>6910181</v>
      </c>
    </row>
    <row r="42">
      <c r="A42" t="inlineStr">
        <is>
          <t>DTE Factura Afecta</t>
        </is>
      </c>
      <c r="B42" t="n">
        <v>17</v>
      </c>
      <c r="C42" t="n">
        <v>5087</v>
      </c>
      <c r="D42" t="inlineStr">
        <is>
          <t>'99557160-9</t>
        </is>
      </c>
      <c r="E42" t="inlineStr">
        <is>
          <t>CINECOLOR FILMS CHILE SPA</t>
        </is>
      </c>
      <c r="F42" t="n">
        <v>33</v>
      </c>
      <c r="G42" s="377" t="n">
        <v>116138</v>
      </c>
      <c r="H42" s="377" t="n">
        <v>0</v>
      </c>
      <c r="I42" s="377" t="n">
        <v>22066</v>
      </c>
      <c r="J42" s="377" t="n">
        <v>0</v>
      </c>
      <c r="K42" s="377" t="n">
        <v>138204</v>
      </c>
    </row>
    <row r="43">
      <c r="A43" t="inlineStr">
        <is>
          <t>DTE Factura Afecta</t>
        </is>
      </c>
      <c r="B43" t="n">
        <v>30</v>
      </c>
      <c r="C43" t="n">
        <v>5096</v>
      </c>
      <c r="D43" t="inlineStr">
        <is>
          <t>'99557160-9</t>
        </is>
      </c>
      <c r="E43" t="inlineStr">
        <is>
          <t>CINECOLOR FILMS CHILE SPA</t>
        </is>
      </c>
      <c r="F43" t="n">
        <v>33</v>
      </c>
      <c r="G43" s="377" t="n">
        <v>40000</v>
      </c>
      <c r="H43" s="377" t="n">
        <v>0</v>
      </c>
      <c r="I43" s="377" t="n">
        <v>7600</v>
      </c>
      <c r="J43" s="377" t="n">
        <v>0</v>
      </c>
      <c r="K43" s="377" t="n">
        <v>47600</v>
      </c>
    </row>
    <row r="44">
      <c r="A44" t="inlineStr">
        <is>
          <t>DTE Factura Afecta</t>
        </is>
      </c>
      <c r="B44" t="n">
        <v>31</v>
      </c>
      <c r="C44" t="n">
        <v>5102</v>
      </c>
      <c r="D44" t="inlineStr">
        <is>
          <t>'99557160-9</t>
        </is>
      </c>
      <c r="E44" t="inlineStr">
        <is>
          <t>CINECOLOR FILMS CHILE SPA</t>
        </is>
      </c>
      <c r="F44" t="n">
        <v>33</v>
      </c>
      <c r="G44" s="377" t="n">
        <v>700000</v>
      </c>
      <c r="H44" s="377" t="n">
        <v>0</v>
      </c>
      <c r="I44" s="377" t="n">
        <v>133000</v>
      </c>
      <c r="J44" s="377" t="n">
        <v>0</v>
      </c>
      <c r="K44" s="377" t="n">
        <v>833000</v>
      </c>
      <c r="L44" s="381" t="n"/>
    </row>
    <row r="45">
      <c r="A45" t="inlineStr">
        <is>
          <t>DTE Factura Afecta</t>
        </is>
      </c>
      <c r="B45" t="n">
        <v>31</v>
      </c>
      <c r="C45" t="n">
        <v>5103</v>
      </c>
      <c r="D45" t="inlineStr">
        <is>
          <t>'99557160-9</t>
        </is>
      </c>
      <c r="E45" t="inlineStr">
        <is>
          <t>CINECOLOR FILMS CHILE SPA</t>
        </is>
      </c>
      <c r="F45" t="n">
        <v>33</v>
      </c>
      <c r="G45" s="377" t="n">
        <v>100000</v>
      </c>
      <c r="H45" s="377" t="n">
        <v>0</v>
      </c>
      <c r="I45" s="377" t="n">
        <v>19000</v>
      </c>
      <c r="J45" s="377" t="n">
        <v>0</v>
      </c>
      <c r="K45" s="377" t="n">
        <v>119000</v>
      </c>
      <c r="L45" s="381" t="n"/>
    </row>
    <row r="46">
      <c r="A46" t="inlineStr">
        <is>
          <t>DTE Factura Afecta</t>
        </is>
      </c>
      <c r="B46" t="n">
        <v>31</v>
      </c>
      <c r="C46" t="n">
        <v>5104</v>
      </c>
      <c r="D46" t="inlineStr">
        <is>
          <t>'99557160-9</t>
        </is>
      </c>
      <c r="E46" t="inlineStr">
        <is>
          <t>CINECOLOR FILMS CHILE SPA</t>
        </is>
      </c>
      <c r="F46" t="n">
        <v>33</v>
      </c>
      <c r="G46" s="377" t="n">
        <v>200000</v>
      </c>
      <c r="H46" s="377" t="n">
        <v>0</v>
      </c>
      <c r="I46" s="377" t="n">
        <v>38000</v>
      </c>
      <c r="J46" s="377" t="n">
        <v>0</v>
      </c>
      <c r="K46" s="377" t="n">
        <v>238000</v>
      </c>
      <c r="L46" s="381" t="n"/>
    </row>
    <row r="47">
      <c r="A47" t="inlineStr">
        <is>
          <t>DTE NC Afecta</t>
        </is>
      </c>
      <c r="B47" t="n">
        <v>16</v>
      </c>
      <c r="C47" t="n">
        <v>485</v>
      </c>
      <c r="D47" t="inlineStr">
        <is>
          <t>'99557160-9</t>
        </is>
      </c>
      <c r="E47" t="inlineStr">
        <is>
          <t>CINECOLOR FILMS CHILE SPA</t>
        </is>
      </c>
      <c r="F47" t="n">
        <v>61</v>
      </c>
      <c r="G47" s="382" t="n">
        <v>-135000</v>
      </c>
      <c r="H47" s="377" t="n">
        <v>0</v>
      </c>
      <c r="I47" s="382" t="n">
        <v>-25650</v>
      </c>
      <c r="J47" s="377" t="n">
        <v>0</v>
      </c>
      <c r="K47" s="382" t="n">
        <v>-160650</v>
      </c>
    </row>
    <row r="48">
      <c r="A48" t="inlineStr">
        <is>
          <t>DTE NC Afecta</t>
        </is>
      </c>
      <c r="B48" t="n">
        <v>16</v>
      </c>
      <c r="C48" t="n">
        <v>486</v>
      </c>
      <c r="D48" t="inlineStr">
        <is>
          <t>'99557160-9</t>
        </is>
      </c>
      <c r="E48" t="inlineStr">
        <is>
          <t>CINECOLOR FILMS CHILE SPA</t>
        </is>
      </c>
      <c r="F48" t="n">
        <v>61</v>
      </c>
      <c r="G48" s="382" t="n">
        <v>-400000</v>
      </c>
      <c r="H48" s="377" t="n">
        <v>0</v>
      </c>
      <c r="I48" s="382" t="n">
        <v>-76000</v>
      </c>
      <c r="J48" s="377" t="n">
        <v>0</v>
      </c>
      <c r="K48" s="382" t="n">
        <v>-476000</v>
      </c>
    </row>
    <row r="49">
      <c r="A49" t="inlineStr">
        <is>
          <t>DTE NC Afecta</t>
        </is>
      </c>
      <c r="B49" t="n">
        <v>16</v>
      </c>
      <c r="C49" t="n">
        <v>487</v>
      </c>
      <c r="D49" t="inlineStr">
        <is>
          <t>'99557160-9</t>
        </is>
      </c>
      <c r="E49" t="inlineStr">
        <is>
          <t>CINECOLOR FILMS CHILE SPA</t>
        </is>
      </c>
      <c r="F49" t="n">
        <v>61</v>
      </c>
      <c r="G49" s="382" t="n">
        <v>-341298</v>
      </c>
      <c r="H49" s="377" t="n">
        <v>0</v>
      </c>
      <c r="I49" s="382" t="n">
        <v>-64847</v>
      </c>
      <c r="J49" s="377" t="n">
        <v>0</v>
      </c>
      <c r="K49" s="382" t="n">
        <v>-406145</v>
      </c>
    </row>
    <row r="50">
      <c r="G50" s="381" t="n"/>
      <c r="H50" s="381" t="n"/>
      <c r="I50" s="381" t="n"/>
      <c r="J50" s="381" t="n"/>
      <c r="K50" s="381" t="n"/>
    </row>
    <row r="51">
      <c r="A51" t="inlineStr">
        <is>
          <t>DTE Factura Afecta</t>
        </is>
      </c>
      <c r="B51" t="n">
        <v>8</v>
      </c>
      <c r="C51" t="n">
        <v>5110</v>
      </c>
      <c r="D51" t="inlineStr">
        <is>
          <t>'99557160-9</t>
        </is>
      </c>
      <c r="E51" t="inlineStr">
        <is>
          <t>CINECOLOR FILMS CHILE SPA</t>
        </is>
      </c>
      <c r="F51" t="n">
        <v>33</v>
      </c>
      <c r="G51" s="377" t="n">
        <v>2249753</v>
      </c>
      <c r="H51" s="377" t="n">
        <v>0</v>
      </c>
      <c r="I51" s="377" t="n">
        <v>427453</v>
      </c>
      <c r="J51" s="377" t="n">
        <v>0</v>
      </c>
      <c r="K51" s="377" t="n">
        <v>2677206</v>
      </c>
    </row>
    <row r="52">
      <c r="A52" t="inlineStr">
        <is>
          <t>DTE Factura Afecta</t>
        </is>
      </c>
      <c r="B52" t="n">
        <v>9</v>
      </c>
      <c r="C52" t="n">
        <v>5116</v>
      </c>
      <c r="D52" t="inlineStr">
        <is>
          <t>'99557160-9</t>
        </is>
      </c>
      <c r="E52" t="inlineStr">
        <is>
          <t>CINECOLOR FILMS CHILE SPA</t>
        </is>
      </c>
      <c r="F52" t="n">
        <v>33</v>
      </c>
      <c r="G52" s="377" t="n">
        <v>116138</v>
      </c>
      <c r="H52" s="377" t="n">
        <v>0</v>
      </c>
      <c r="I52" s="377" t="n">
        <v>22066</v>
      </c>
      <c r="J52" s="377" t="n">
        <v>0</v>
      </c>
      <c r="K52" s="377" t="n">
        <v>138204</v>
      </c>
    </row>
    <row r="53">
      <c r="A53" t="inlineStr">
        <is>
          <t>DTE Factura Afecta</t>
        </is>
      </c>
      <c r="B53" t="n">
        <v>9</v>
      </c>
      <c r="C53" t="n">
        <v>5117</v>
      </c>
      <c r="D53" t="inlineStr">
        <is>
          <t>'99557160-9</t>
        </is>
      </c>
      <c r="E53" t="inlineStr">
        <is>
          <t>CINECOLOR FILMS CHILE SPA</t>
        </is>
      </c>
      <c r="F53" t="n">
        <v>33</v>
      </c>
      <c r="G53" s="377" t="n">
        <v>5874750</v>
      </c>
      <c r="H53" s="377" t="n">
        <v>0</v>
      </c>
      <c r="I53" s="377" t="n">
        <v>1116203</v>
      </c>
      <c r="J53" s="377" t="n">
        <v>0</v>
      </c>
      <c r="K53" s="377" t="n">
        <v>6990953</v>
      </c>
    </row>
    <row r="54">
      <c r="A54" t="inlineStr">
        <is>
          <t>DTE Factura Afecta</t>
        </is>
      </c>
      <c r="B54" t="n">
        <v>9</v>
      </c>
      <c r="C54" t="n">
        <v>5118</v>
      </c>
      <c r="D54" t="inlineStr">
        <is>
          <t>'99557160-9</t>
        </is>
      </c>
      <c r="E54" t="inlineStr">
        <is>
          <t>CINECOLOR FILMS CHILE SPA</t>
        </is>
      </c>
      <c r="F54" t="n">
        <v>33</v>
      </c>
      <c r="G54" s="377" t="n">
        <v>352976</v>
      </c>
      <c r="H54" s="377" t="n">
        <v>0</v>
      </c>
      <c r="I54" s="377" t="n">
        <v>67065</v>
      </c>
      <c r="J54" s="377" t="n">
        <v>0</v>
      </c>
      <c r="K54" s="377" t="n">
        <v>420041</v>
      </c>
    </row>
    <row r="55">
      <c r="A55" t="inlineStr">
        <is>
          <t>DTE Factura Afecta</t>
        </is>
      </c>
      <c r="B55" t="n">
        <v>9</v>
      </c>
      <c r="C55" t="n">
        <v>5119</v>
      </c>
      <c r="D55" t="inlineStr">
        <is>
          <t>'99557160-9</t>
        </is>
      </c>
      <c r="E55" t="inlineStr">
        <is>
          <t>CINECOLOR FILMS CHILE SPA</t>
        </is>
      </c>
      <c r="F55" t="n">
        <v>33</v>
      </c>
      <c r="G55" s="377" t="n">
        <v>117495</v>
      </c>
      <c r="H55" s="377" t="n">
        <v>0</v>
      </c>
      <c r="I55" s="377" t="n">
        <v>22324</v>
      </c>
      <c r="J55" s="377" t="n">
        <v>0</v>
      </c>
      <c r="K55" s="377" t="n">
        <v>139819</v>
      </c>
    </row>
    <row r="56">
      <c r="A56" t="inlineStr">
        <is>
          <t>DTE Factura Afecta</t>
        </is>
      </c>
      <c r="B56" t="n">
        <v>9</v>
      </c>
      <c r="C56" t="n">
        <v>5120</v>
      </c>
      <c r="D56" t="inlineStr">
        <is>
          <t>'99557160-9</t>
        </is>
      </c>
      <c r="E56" t="inlineStr">
        <is>
          <t>CINECOLOR FILMS CHILE SPA</t>
        </is>
      </c>
      <c r="F56" t="n">
        <v>33</v>
      </c>
      <c r="G56" s="377" t="n">
        <v>1762425</v>
      </c>
      <c r="H56" s="377" t="n">
        <v>0</v>
      </c>
      <c r="I56" s="377" t="n">
        <v>334861</v>
      </c>
      <c r="J56" s="377" t="n">
        <v>0</v>
      </c>
      <c r="K56" s="377" t="n">
        <v>2097286</v>
      </c>
    </row>
    <row r="57">
      <c r="A57" t="inlineStr">
        <is>
          <t>DTE Factura Afecta</t>
        </is>
      </c>
      <c r="B57" t="n">
        <v>9</v>
      </c>
      <c r="C57" t="n">
        <v>5121</v>
      </c>
      <c r="D57" t="inlineStr">
        <is>
          <t>'99557160-9</t>
        </is>
      </c>
      <c r="E57" t="inlineStr">
        <is>
          <t>CINECOLOR FILMS CHILE SPA</t>
        </is>
      </c>
      <c r="F57" t="n">
        <v>33</v>
      </c>
      <c r="G57" s="377" t="n">
        <v>4927671</v>
      </c>
      <c r="H57" s="377" t="n">
        <v>0</v>
      </c>
      <c r="I57" s="377" t="n">
        <v>936257</v>
      </c>
      <c r="J57" s="377" t="n">
        <v>0</v>
      </c>
      <c r="K57" s="377" t="n">
        <v>5863928</v>
      </c>
    </row>
    <row r="58">
      <c r="A58" t="inlineStr">
        <is>
          <t>DTE Factura Afecta</t>
        </is>
      </c>
      <c r="B58" t="n">
        <v>9</v>
      </c>
      <c r="C58" t="n">
        <v>5122</v>
      </c>
      <c r="D58" t="inlineStr">
        <is>
          <t>'99557160-9</t>
        </is>
      </c>
      <c r="E58" t="inlineStr">
        <is>
          <t>CINECOLOR FILMS CHILE SPA</t>
        </is>
      </c>
      <c r="F58" t="n">
        <v>33</v>
      </c>
      <c r="G58" s="377" t="n">
        <v>6974503</v>
      </c>
      <c r="H58" s="377" t="n">
        <v>0</v>
      </c>
      <c r="I58" s="377" t="n">
        <v>1325156</v>
      </c>
      <c r="J58" s="377" t="n">
        <v>0</v>
      </c>
      <c r="K58" s="377" t="n">
        <v>8299659</v>
      </c>
    </row>
    <row r="59">
      <c r="G59" s="381" t="n"/>
      <c r="H59" s="381" t="n"/>
      <c r="I59" s="381" t="n"/>
      <c r="J59" s="381" t="n"/>
      <c r="K59" s="381" t="n"/>
    </row>
    <row r="60">
      <c r="A60" t="inlineStr">
        <is>
          <t>DTE Factura Afecta</t>
        </is>
      </c>
      <c r="B60" t="n">
        <v>6</v>
      </c>
      <c r="C60" t="n">
        <v>5152</v>
      </c>
      <c r="D60" t="inlineStr">
        <is>
          <t>'99557160-9</t>
        </is>
      </c>
      <c r="E60" t="inlineStr">
        <is>
          <t>CINECOLOR FILMS CHILE SPA</t>
        </is>
      </c>
      <c r="F60" t="n">
        <v>33</v>
      </c>
      <c r="G60" s="377" t="n">
        <v>2258430</v>
      </c>
      <c r="H60" s="377" t="n">
        <v>0</v>
      </c>
      <c r="I60" s="377" t="n">
        <v>429102</v>
      </c>
      <c r="J60" s="377" t="n">
        <v>0</v>
      </c>
      <c r="K60" s="377" t="n">
        <v>2687532</v>
      </c>
    </row>
    <row r="61">
      <c r="A61" t="inlineStr">
        <is>
          <t>DTE Factura Afecta</t>
        </is>
      </c>
      <c r="B61" t="n">
        <v>8</v>
      </c>
      <c r="C61" t="n">
        <v>5157</v>
      </c>
      <c r="D61" t="inlineStr">
        <is>
          <t>'99557160-9</t>
        </is>
      </c>
      <c r="E61" t="inlineStr">
        <is>
          <t>CINECOLOR FILMS CHILE SPA</t>
        </is>
      </c>
      <c r="F61" t="n">
        <v>33</v>
      </c>
      <c r="G61" s="377" t="n">
        <v>4582013</v>
      </c>
      <c r="H61" s="377" t="n">
        <v>0</v>
      </c>
      <c r="I61" s="377" t="n">
        <v>870582</v>
      </c>
      <c r="J61" s="377" t="n">
        <v>0</v>
      </c>
      <c r="K61" s="377" t="n">
        <v>5452595</v>
      </c>
    </row>
    <row r="62">
      <c r="A62" t="inlineStr">
        <is>
          <t>DTE Factura Afecta</t>
        </is>
      </c>
      <c r="B62" t="n">
        <v>8</v>
      </c>
      <c r="C62" t="n">
        <v>5158</v>
      </c>
      <c r="D62" t="inlineStr">
        <is>
          <t>'99557160-9</t>
        </is>
      </c>
      <c r="E62" t="inlineStr">
        <is>
          <t>CINECOLOR FILMS CHILE SPA</t>
        </is>
      </c>
      <c r="F62" t="n">
        <v>33</v>
      </c>
      <c r="G62" s="377" t="n">
        <v>5131854</v>
      </c>
      <c r="H62" s="377" t="n">
        <v>0</v>
      </c>
      <c r="I62" s="377" t="n">
        <v>975052</v>
      </c>
      <c r="J62" s="377" t="n">
        <v>0</v>
      </c>
      <c r="K62" s="377" t="n">
        <v>6106906</v>
      </c>
    </row>
    <row r="63">
      <c r="A63" t="inlineStr">
        <is>
          <t>DTE Factura Afecta</t>
        </is>
      </c>
      <c r="B63" t="n">
        <v>15</v>
      </c>
      <c r="C63" t="n">
        <v>5162</v>
      </c>
      <c r="D63" t="inlineStr">
        <is>
          <t>'99557160-9</t>
        </is>
      </c>
      <c r="E63" t="inlineStr">
        <is>
          <t>CINECOLOR FILMS CHILE SPA</t>
        </is>
      </c>
      <c r="F63" t="n">
        <v>33</v>
      </c>
      <c r="G63" s="377" t="n">
        <v>5681525</v>
      </c>
      <c r="H63" s="377" t="n">
        <v>0</v>
      </c>
      <c r="I63" s="377" t="n">
        <v>1079490</v>
      </c>
      <c r="J63" s="377" t="n">
        <v>0</v>
      </c>
      <c r="K63" s="377" t="n">
        <v>6761015</v>
      </c>
    </row>
    <row r="64">
      <c r="A64" t="inlineStr">
        <is>
          <t>DTE Factura Afecta</t>
        </is>
      </c>
      <c r="B64" t="n">
        <v>15</v>
      </c>
      <c r="C64" t="n">
        <v>5163</v>
      </c>
      <c r="D64" t="inlineStr">
        <is>
          <t>'99557160-9</t>
        </is>
      </c>
      <c r="E64" t="inlineStr">
        <is>
          <t>CINECOLOR FILMS CHILE SPA</t>
        </is>
      </c>
      <c r="F64" t="n">
        <v>33</v>
      </c>
      <c r="G64" s="377" t="n">
        <v>4999742</v>
      </c>
      <c r="H64" s="377" t="n">
        <v>0</v>
      </c>
      <c r="I64" s="377" t="n">
        <v>949951</v>
      </c>
      <c r="J64" s="377" t="n">
        <v>0</v>
      </c>
      <c r="K64" s="377" t="n">
        <v>5949693</v>
      </c>
    </row>
    <row r="65">
      <c r="A65" t="inlineStr">
        <is>
          <t>DTE Factura Afecta</t>
        </is>
      </c>
      <c r="B65" t="n">
        <v>15</v>
      </c>
      <c r="C65" t="n">
        <v>5164</v>
      </c>
      <c r="D65" t="inlineStr">
        <is>
          <t>'99557160-9</t>
        </is>
      </c>
      <c r="E65" t="inlineStr">
        <is>
          <t>CINECOLOR FILMS CHILE SPA</t>
        </is>
      </c>
      <c r="F65" t="n">
        <v>33</v>
      </c>
      <c r="G65" s="377" t="n">
        <v>5681525</v>
      </c>
      <c r="H65" s="377" t="n">
        <v>0</v>
      </c>
      <c r="I65" s="377" t="n">
        <v>1079490</v>
      </c>
      <c r="J65" s="377" t="n">
        <v>0</v>
      </c>
      <c r="K65" s="377" t="n">
        <v>6761015</v>
      </c>
    </row>
    <row r="66">
      <c r="A66" t="inlineStr">
        <is>
          <t>DTE Factura Afecta</t>
        </is>
      </c>
      <c r="B66" t="n">
        <v>15</v>
      </c>
      <c r="C66" t="n">
        <v>5165</v>
      </c>
      <c r="D66" t="inlineStr">
        <is>
          <t>'99557160-9</t>
        </is>
      </c>
      <c r="E66" t="inlineStr">
        <is>
          <t>CINECOLOR FILMS CHILE SPA</t>
        </is>
      </c>
      <c r="F66" t="n">
        <v>33</v>
      </c>
      <c r="G66" s="377" t="n">
        <v>4999742</v>
      </c>
      <c r="H66" s="377" t="n">
        <v>0</v>
      </c>
      <c r="I66" s="377" t="n">
        <v>949951</v>
      </c>
      <c r="J66" s="377" t="n">
        <v>0</v>
      </c>
      <c r="K66" s="377" t="n">
        <v>5949693</v>
      </c>
    </row>
    <row r="67">
      <c r="A67" t="inlineStr">
        <is>
          <t>DTE Factura Afecta</t>
        </is>
      </c>
      <c r="B67" t="n">
        <v>15</v>
      </c>
      <c r="C67" t="n">
        <v>5166</v>
      </c>
      <c r="D67" t="inlineStr">
        <is>
          <t>'99557160-9</t>
        </is>
      </c>
      <c r="E67" t="inlineStr">
        <is>
          <t>CINECOLOR FILMS CHILE SPA</t>
        </is>
      </c>
      <c r="F67" t="n">
        <v>33</v>
      </c>
      <c r="G67" s="377" t="n">
        <v>1692369</v>
      </c>
      <c r="H67" s="377" t="n">
        <v>0</v>
      </c>
      <c r="I67" s="377" t="n">
        <v>321550</v>
      </c>
      <c r="J67" s="377" t="n">
        <v>0</v>
      </c>
      <c r="K67" s="377" t="n">
        <v>2013919</v>
      </c>
    </row>
    <row r="68">
      <c r="A68" t="inlineStr">
        <is>
          <t>DTE Factura Afecta</t>
        </is>
      </c>
      <c r="B68" t="n">
        <v>15</v>
      </c>
      <c r="C68" t="n">
        <v>5167</v>
      </c>
      <c r="D68" t="inlineStr">
        <is>
          <t>'99557160-9</t>
        </is>
      </c>
      <c r="E68" t="inlineStr">
        <is>
          <t>CINECOLOR FILMS CHILE SPA</t>
        </is>
      </c>
      <c r="F68" t="n">
        <v>33</v>
      </c>
      <c r="G68" s="377" t="n">
        <v>1692369</v>
      </c>
      <c r="H68" s="377" t="n">
        <v>0</v>
      </c>
      <c r="I68" s="377" t="n">
        <v>321550</v>
      </c>
      <c r="J68" s="377" t="n">
        <v>0</v>
      </c>
      <c r="K68" s="377" t="n">
        <v>2013919</v>
      </c>
    </row>
    <row r="69">
      <c r="A69" t="inlineStr">
        <is>
          <t>DTE Factura Afecta</t>
        </is>
      </c>
      <c r="B69" t="n">
        <v>15</v>
      </c>
      <c r="C69" t="n">
        <v>5168</v>
      </c>
      <c r="D69" t="inlineStr">
        <is>
          <t>'99557160-9</t>
        </is>
      </c>
      <c r="E69" t="inlineStr">
        <is>
          <t>CINECOLOR FILMS CHILE SPA</t>
        </is>
      </c>
      <c r="F69" t="n">
        <v>33</v>
      </c>
      <c r="G69" s="377" t="n">
        <v>1489285</v>
      </c>
      <c r="H69" s="377" t="n">
        <v>0</v>
      </c>
      <c r="I69" s="377" t="n">
        <v>282964</v>
      </c>
      <c r="J69" s="377" t="n">
        <v>0</v>
      </c>
      <c r="K69" s="377" t="n">
        <v>1772249</v>
      </c>
    </row>
    <row r="70">
      <c r="A70" t="inlineStr">
        <is>
          <t>DTE Factura Afecta</t>
        </is>
      </c>
      <c r="B70" t="n">
        <v>28</v>
      </c>
      <c r="C70" t="n">
        <v>5185</v>
      </c>
      <c r="D70" t="inlineStr">
        <is>
          <t>'99557160-9</t>
        </is>
      </c>
      <c r="E70" t="inlineStr">
        <is>
          <t>CINECOLOR FILMS CHILE SPA</t>
        </is>
      </c>
      <c r="F70" t="n">
        <v>33</v>
      </c>
      <c r="G70" s="377" t="n">
        <v>40000</v>
      </c>
      <c r="H70" s="377" t="n">
        <v>0</v>
      </c>
      <c r="I70" s="377" t="n">
        <v>7600</v>
      </c>
      <c r="J70" s="377" t="n">
        <v>0</v>
      </c>
      <c r="K70" s="377" t="n">
        <v>47600</v>
      </c>
    </row>
    <row r="71">
      <c r="A71" t="inlineStr">
        <is>
          <t>DTE Factura Afecta</t>
        </is>
      </c>
      <c r="B71" t="n">
        <v>29</v>
      </c>
      <c r="C71" t="n">
        <v>5187</v>
      </c>
      <c r="D71" t="inlineStr">
        <is>
          <t>'99557160-9</t>
        </is>
      </c>
      <c r="E71" t="inlineStr">
        <is>
          <t>CINECOLOR FILMS CHILE SPA</t>
        </is>
      </c>
      <c r="F71" t="n">
        <v>33</v>
      </c>
      <c r="G71" s="377" t="n">
        <v>287500</v>
      </c>
      <c r="H71" s="377" t="n">
        <v>0</v>
      </c>
      <c r="I71" s="377" t="n">
        <v>54625</v>
      </c>
      <c r="J71" s="377" t="n">
        <v>0</v>
      </c>
      <c r="K71" s="377" t="n">
        <v>342125</v>
      </c>
    </row>
    <row r="72">
      <c r="A72" t="inlineStr">
        <is>
          <t>DTE Factura Afecta</t>
        </is>
      </c>
      <c r="B72" t="n">
        <v>31</v>
      </c>
      <c r="C72" t="n">
        <v>5189</v>
      </c>
      <c r="D72" t="inlineStr">
        <is>
          <t>'99557160-9</t>
        </is>
      </c>
      <c r="E72" t="inlineStr">
        <is>
          <t>CINECOLOR FILMS CHILE SPA</t>
        </is>
      </c>
      <c r="F72" t="n">
        <v>33</v>
      </c>
      <c r="G72" s="377" t="n">
        <v>40000</v>
      </c>
      <c r="H72" s="377" t="n">
        <v>0</v>
      </c>
      <c r="I72" s="377" t="n">
        <v>7600</v>
      </c>
      <c r="J72" s="377" t="n">
        <v>0</v>
      </c>
      <c r="K72" s="377" t="n">
        <v>47600</v>
      </c>
    </row>
    <row r="73">
      <c r="A73" t="inlineStr">
        <is>
          <t>DTE Factura Afecta</t>
        </is>
      </c>
      <c r="B73" t="n">
        <v>31</v>
      </c>
      <c r="C73" t="n">
        <v>5190</v>
      </c>
      <c r="D73" t="inlineStr">
        <is>
          <t>'99557160-9</t>
        </is>
      </c>
      <c r="E73" t="inlineStr">
        <is>
          <t>CINECOLOR FILMS CHILE SPA</t>
        </is>
      </c>
      <c r="F73" t="n">
        <v>33</v>
      </c>
      <c r="G73" s="377" t="n">
        <v>40000</v>
      </c>
      <c r="H73" s="377" t="n">
        <v>0</v>
      </c>
      <c r="I73" s="377" t="n">
        <v>7600</v>
      </c>
      <c r="J73" s="377" t="n">
        <v>0</v>
      </c>
      <c r="K73" s="377" t="n">
        <v>47600</v>
      </c>
    </row>
    <row r="74">
      <c r="G74" s="381" t="n"/>
      <c r="H74" s="381" t="n"/>
      <c r="I74" s="381" t="n"/>
      <c r="J74" s="381" t="n"/>
      <c r="K74" s="381" t="n"/>
    </row>
    <row r="75">
      <c r="A75" t="inlineStr">
        <is>
          <t>DTE Factura Afecta</t>
        </is>
      </c>
      <c r="B75" t="n">
        <v>8</v>
      </c>
      <c r="C75" t="n">
        <v>5195</v>
      </c>
      <c r="D75" t="inlineStr">
        <is>
          <t>'99557160-9</t>
        </is>
      </c>
      <c r="E75" t="inlineStr">
        <is>
          <t>CINECOLOR FILMS CHILE SPA</t>
        </is>
      </c>
      <c r="F75" t="n">
        <v>33</v>
      </c>
      <c r="G75" s="381" t="n">
        <v>5833152</v>
      </c>
      <c r="H75" s="381" t="n">
        <v>0</v>
      </c>
      <c r="I75" s="381" t="n">
        <v>1108299</v>
      </c>
      <c r="J75" s="381" t="n">
        <v>0</v>
      </c>
      <c r="K75" s="381" t="n">
        <v>6941451</v>
      </c>
    </row>
    <row r="76">
      <c r="A76" t="inlineStr">
        <is>
          <t>DTE Factura Afecta</t>
        </is>
      </c>
      <c r="B76" t="n">
        <v>8</v>
      </c>
      <c r="C76" t="n">
        <v>5196</v>
      </c>
      <c r="D76" t="inlineStr">
        <is>
          <t>'99557160-9</t>
        </is>
      </c>
      <c r="E76" t="inlineStr">
        <is>
          <t>CINECOLOR FILMS CHILE SPA</t>
        </is>
      </c>
      <c r="F76" t="n">
        <v>33</v>
      </c>
      <c r="G76" s="381" t="n">
        <v>5026233</v>
      </c>
      <c r="H76" s="381" t="n">
        <v>0</v>
      </c>
      <c r="I76" s="381" t="n">
        <v>954984</v>
      </c>
      <c r="J76" s="381" t="n">
        <v>0</v>
      </c>
      <c r="K76" s="381" t="n">
        <v>5981217</v>
      </c>
    </row>
    <row r="77">
      <c r="A77" t="inlineStr">
        <is>
          <t>DTE Factura Afecta</t>
        </is>
      </c>
      <c r="B77" t="n">
        <v>8</v>
      </c>
      <c r="C77" t="n">
        <v>5197</v>
      </c>
      <c r="D77" t="inlineStr">
        <is>
          <t>'99557160-9</t>
        </is>
      </c>
      <c r="E77" t="inlineStr">
        <is>
          <t>CINECOLOR FILMS CHILE SPA</t>
        </is>
      </c>
      <c r="F77" t="n">
        <v>33</v>
      </c>
      <c r="G77" s="381" t="n">
        <v>123027</v>
      </c>
      <c r="H77" s="381" t="n">
        <v>0</v>
      </c>
      <c r="I77" s="381" t="n">
        <v>23375</v>
      </c>
      <c r="J77" s="381" t="n">
        <v>0</v>
      </c>
      <c r="K77" s="381" t="n">
        <v>146402</v>
      </c>
    </row>
    <row r="78">
      <c r="A78" t="inlineStr">
        <is>
          <t>DTE Factura Afecta</t>
        </is>
      </c>
      <c r="B78" t="n">
        <v>8</v>
      </c>
      <c r="C78" t="n">
        <v>5198</v>
      </c>
      <c r="D78" t="inlineStr">
        <is>
          <t>'99557160-9</t>
        </is>
      </c>
      <c r="E78" t="inlineStr">
        <is>
          <t>CINECOLOR FILMS CHILE SPA</t>
        </is>
      </c>
      <c r="F78" t="n">
        <v>33</v>
      </c>
      <c r="G78" s="381" t="n">
        <v>6319248</v>
      </c>
      <c r="H78" s="381" t="n">
        <v>0</v>
      </c>
      <c r="I78" s="381" t="n">
        <v>1200657</v>
      </c>
      <c r="J78" s="381" t="n">
        <v>0</v>
      </c>
      <c r="K78" s="381" t="n">
        <v>7519905</v>
      </c>
    </row>
    <row r="79">
      <c r="A79" t="inlineStr">
        <is>
          <t>DTE Factura Afecta</t>
        </is>
      </c>
      <c r="B79" t="n">
        <v>8</v>
      </c>
      <c r="C79" t="n">
        <v>5199</v>
      </c>
      <c r="D79" t="inlineStr">
        <is>
          <t>'99557160-9</t>
        </is>
      </c>
      <c r="E79" t="inlineStr">
        <is>
          <t>CINECOLOR FILMS CHILE SPA</t>
        </is>
      </c>
      <c r="F79" t="n">
        <v>33</v>
      </c>
      <c r="G79" s="381" t="n">
        <v>121524</v>
      </c>
      <c r="H79" s="381" t="n">
        <v>0</v>
      </c>
      <c r="I79" s="381" t="n">
        <v>23090</v>
      </c>
      <c r="J79" s="381" t="n">
        <v>0</v>
      </c>
      <c r="K79" s="381" t="n">
        <v>144614</v>
      </c>
    </row>
    <row r="80">
      <c r="A80" t="inlineStr">
        <is>
          <t>DTE Factura Afecta</t>
        </is>
      </c>
      <c r="B80" t="n">
        <v>8</v>
      </c>
      <c r="C80" t="n">
        <v>5200</v>
      </c>
      <c r="D80" t="inlineStr">
        <is>
          <t>'99557160-9</t>
        </is>
      </c>
      <c r="E80" t="inlineStr">
        <is>
          <t>CINECOLOR FILMS CHILE SPA</t>
        </is>
      </c>
      <c r="F80" t="n">
        <v>33</v>
      </c>
      <c r="G80" s="381" t="n">
        <v>1592331</v>
      </c>
      <c r="H80" s="381" t="n">
        <v>0</v>
      </c>
      <c r="I80" s="381" t="n">
        <v>302543</v>
      </c>
      <c r="J80" s="381" t="n">
        <v>0</v>
      </c>
      <c r="K80" s="381" t="n">
        <v>1894874</v>
      </c>
    </row>
    <row r="81">
      <c r="A81" t="inlineStr">
        <is>
          <t>DTE Factura Afecta</t>
        </is>
      </c>
      <c r="B81" t="n">
        <v>8</v>
      </c>
      <c r="C81" t="n">
        <v>5201</v>
      </c>
      <c r="D81" t="inlineStr">
        <is>
          <t>'99557160-9</t>
        </is>
      </c>
      <c r="E81" t="inlineStr">
        <is>
          <t>CINECOLOR FILMS CHILE SPA</t>
        </is>
      </c>
      <c r="F81" t="n">
        <v>33</v>
      </c>
      <c r="G81" s="381" t="n">
        <v>2419650</v>
      </c>
      <c r="H81" s="381" t="n">
        <v>0</v>
      </c>
      <c r="I81" s="381" t="n">
        <v>459734</v>
      </c>
      <c r="J81" s="381" t="n">
        <v>0</v>
      </c>
      <c r="K81" s="381" t="n">
        <v>2879384</v>
      </c>
    </row>
    <row r="82">
      <c r="A82" t="inlineStr">
        <is>
          <t>DTE Factura Afecta</t>
        </is>
      </c>
      <c r="B82" t="n">
        <v>8</v>
      </c>
      <c r="C82" t="n">
        <v>5202</v>
      </c>
      <c r="D82" t="inlineStr">
        <is>
          <t>'99557160-9</t>
        </is>
      </c>
      <c r="E82" t="inlineStr">
        <is>
          <t>CINECOLOR FILMS CHILE SPA</t>
        </is>
      </c>
      <c r="F82" t="n">
        <v>33</v>
      </c>
      <c r="G82" s="381" t="n">
        <v>120821</v>
      </c>
      <c r="H82" s="381" t="n">
        <v>0</v>
      </c>
      <c r="I82" s="381" t="n">
        <v>22956</v>
      </c>
      <c r="J82" s="381" t="n">
        <v>0</v>
      </c>
      <c r="K82" s="381" t="n">
        <v>143777</v>
      </c>
    </row>
    <row r="83">
      <c r="A83" t="inlineStr">
        <is>
          <t>DTE Factura Afecta</t>
        </is>
      </c>
      <c r="B83" t="n">
        <v>8</v>
      </c>
      <c r="C83" t="n">
        <v>5203</v>
      </c>
      <c r="D83" t="inlineStr">
        <is>
          <t>'99557160-9</t>
        </is>
      </c>
      <c r="E83" t="inlineStr">
        <is>
          <t>CINECOLOR FILMS CHILE SPA</t>
        </is>
      </c>
      <c r="F83" t="n">
        <v>33</v>
      </c>
      <c r="G83" s="381" t="n">
        <v>123044</v>
      </c>
      <c r="H83" s="381" t="n">
        <v>0</v>
      </c>
      <c r="I83" s="381" t="n">
        <v>23378</v>
      </c>
      <c r="J83" s="381" t="n">
        <v>0</v>
      </c>
      <c r="K83" s="381" t="n">
        <v>146422</v>
      </c>
    </row>
    <row r="84">
      <c r="A84" t="inlineStr">
        <is>
          <t>DTE Factura Afecta</t>
        </is>
      </c>
      <c r="B84" t="n">
        <v>9</v>
      </c>
      <c r="C84" t="n">
        <v>5204</v>
      </c>
      <c r="D84" t="inlineStr">
        <is>
          <t>'99557160-9</t>
        </is>
      </c>
      <c r="E84" t="inlineStr">
        <is>
          <t>CINECOLOR FILMS CHILE SPA</t>
        </is>
      </c>
      <c r="F84" t="n">
        <v>33</v>
      </c>
      <c r="G84" s="381" t="n">
        <v>2286444</v>
      </c>
      <c r="H84" s="381" t="n">
        <v>0</v>
      </c>
      <c r="I84" s="381" t="n">
        <v>434424</v>
      </c>
      <c r="J84" s="381" t="n">
        <v>0</v>
      </c>
      <c r="K84" s="381" t="n">
        <v>2720868</v>
      </c>
    </row>
    <row r="85">
      <c r="A85" t="inlineStr">
        <is>
          <t>DTE Factura Afecta</t>
        </is>
      </c>
      <c r="B85" t="n">
        <v>16</v>
      </c>
      <c r="C85" t="n">
        <v>5211</v>
      </c>
      <c r="D85" t="inlineStr">
        <is>
          <t>'99557160-9</t>
        </is>
      </c>
      <c r="E85" t="inlineStr">
        <is>
          <t>CINECOLOR FILMS CHILE SPA</t>
        </is>
      </c>
      <c r="F85" t="n">
        <v>33</v>
      </c>
      <c r="G85" s="381" t="n">
        <v>902321</v>
      </c>
      <c r="H85" s="381" t="n">
        <v>0</v>
      </c>
      <c r="I85" s="381" t="n">
        <v>171441</v>
      </c>
      <c r="J85" s="381" t="n">
        <v>0</v>
      </c>
      <c r="K85" s="381" t="n">
        <v>1073762</v>
      </c>
    </row>
    <row r="86">
      <c r="A86" t="inlineStr">
        <is>
          <t>DTE Factura Afecta</t>
        </is>
      </c>
      <c r="B86" t="n">
        <v>29</v>
      </c>
      <c r="C86" t="n">
        <v>5224</v>
      </c>
      <c r="D86" t="inlineStr">
        <is>
          <t>'99557160-9</t>
        </is>
      </c>
      <c r="E86" t="inlineStr">
        <is>
          <t>CINECOLOR FILMS CHILE SPA</t>
        </is>
      </c>
      <c r="F86" t="n">
        <v>33</v>
      </c>
      <c r="G86" s="381" t="n">
        <v>3669840</v>
      </c>
      <c r="H86" s="381" t="n">
        <v>0</v>
      </c>
      <c r="I86" s="381" t="n">
        <v>697270</v>
      </c>
      <c r="J86" s="381" t="n">
        <v>0</v>
      </c>
      <c r="K86" s="381" t="n">
        <v>4367110</v>
      </c>
    </row>
    <row r="87">
      <c r="A87" t="inlineStr">
        <is>
          <t>DTE Factura Afecta</t>
        </is>
      </c>
      <c r="B87" t="n">
        <v>29</v>
      </c>
      <c r="C87" t="n">
        <v>5225</v>
      </c>
      <c r="D87" t="inlineStr">
        <is>
          <t>'99557160-9</t>
        </is>
      </c>
      <c r="E87" t="inlineStr">
        <is>
          <t>CINECOLOR FILMS CHILE SPA</t>
        </is>
      </c>
      <c r="F87" t="n">
        <v>33</v>
      </c>
      <c r="G87" s="381" t="n">
        <v>2935872</v>
      </c>
      <c r="H87" s="381" t="n">
        <v>0</v>
      </c>
      <c r="I87" s="381" t="n">
        <v>557816</v>
      </c>
      <c r="J87" s="381" t="n">
        <v>0</v>
      </c>
      <c r="K87" s="381" t="n">
        <v>3493688</v>
      </c>
    </row>
    <row r="88">
      <c r="A88" t="inlineStr">
        <is>
          <t>DTE Factura Afecta</t>
        </is>
      </c>
      <c r="B88" t="n">
        <v>29</v>
      </c>
      <c r="C88" t="n">
        <v>5226</v>
      </c>
      <c r="D88" t="inlineStr">
        <is>
          <t>'99557160-9</t>
        </is>
      </c>
      <c r="E88" t="inlineStr">
        <is>
          <t>CINECOLOR FILMS CHILE SPA</t>
        </is>
      </c>
      <c r="F88" t="n">
        <v>33</v>
      </c>
      <c r="G88" s="381" t="n">
        <v>5863830</v>
      </c>
      <c r="H88" s="381" t="n">
        <v>0</v>
      </c>
      <c r="I88" s="381" t="n">
        <v>1114128</v>
      </c>
      <c r="J88" s="381" t="n">
        <v>0</v>
      </c>
      <c r="K88" s="381" t="n">
        <v>6977958</v>
      </c>
    </row>
    <row r="89">
      <c r="A89" t="inlineStr">
        <is>
          <t>DTE Factura Afecta</t>
        </is>
      </c>
      <c r="B89" t="n">
        <v>29</v>
      </c>
      <c r="C89" t="n">
        <v>5227</v>
      </c>
      <c r="D89" t="inlineStr">
        <is>
          <t>'99557160-9</t>
        </is>
      </c>
      <c r="E89" t="inlineStr">
        <is>
          <t>CINECOLOR FILMS CHILE SPA</t>
        </is>
      </c>
      <c r="F89" t="n">
        <v>33</v>
      </c>
      <c r="G89" s="381" t="n">
        <v>2273730</v>
      </c>
      <c r="H89" s="381" t="n">
        <v>0</v>
      </c>
      <c r="I89" s="381" t="n">
        <v>432009</v>
      </c>
      <c r="J89" s="381" t="n">
        <v>0</v>
      </c>
      <c r="K89" s="381" t="n">
        <v>2705739</v>
      </c>
    </row>
    <row r="90">
      <c r="A90" t="inlineStr">
        <is>
          <t>DTE Factura Afecta</t>
        </is>
      </c>
      <c r="B90" t="n">
        <v>29</v>
      </c>
      <c r="C90" t="n">
        <v>5228</v>
      </c>
      <c r="D90" t="inlineStr">
        <is>
          <t>'99557160-9</t>
        </is>
      </c>
      <c r="E90" t="inlineStr">
        <is>
          <t>CINECOLOR FILMS CHILE SPA</t>
        </is>
      </c>
      <c r="F90" t="n">
        <v>33</v>
      </c>
      <c r="G90" s="381" t="n">
        <v>469106</v>
      </c>
      <c r="H90" s="381" t="n">
        <v>0</v>
      </c>
      <c r="I90" s="381" t="n">
        <v>89130</v>
      </c>
      <c r="J90" s="381" t="n">
        <v>0</v>
      </c>
      <c r="K90" s="381" t="n">
        <v>558236</v>
      </c>
    </row>
    <row r="91">
      <c r="A91" t="inlineStr">
        <is>
          <t>DTE Factura Afecta</t>
        </is>
      </c>
      <c r="B91" t="n">
        <v>29</v>
      </c>
      <c r="C91" t="n">
        <v>5229</v>
      </c>
      <c r="D91" t="inlineStr">
        <is>
          <t>'99557160-9</t>
        </is>
      </c>
      <c r="E91" t="inlineStr">
        <is>
          <t>CINECOLOR FILMS CHILE SPA</t>
        </is>
      </c>
      <c r="F91" t="n">
        <v>33</v>
      </c>
      <c r="G91" s="381" t="n">
        <v>121860</v>
      </c>
      <c r="H91" s="381" t="n">
        <v>0</v>
      </c>
      <c r="I91" s="381" t="n">
        <v>23153</v>
      </c>
      <c r="J91" s="381" t="n">
        <v>0</v>
      </c>
      <c r="K91" s="381" t="n">
        <v>145013</v>
      </c>
    </row>
    <row r="92">
      <c r="A92" t="inlineStr">
        <is>
          <t>DTE NC Afecta</t>
        </is>
      </c>
      <c r="B92" t="n">
        <v>15</v>
      </c>
      <c r="C92" t="n">
        <v>494</v>
      </c>
      <c r="D92" t="inlineStr">
        <is>
          <t>'99557160-9</t>
        </is>
      </c>
      <c r="E92" t="inlineStr">
        <is>
          <t>CINECOLOR FILMS CHILE SPA</t>
        </is>
      </c>
      <c r="F92" t="n">
        <v>61</v>
      </c>
      <c r="G92" s="383" t="n">
        <v>-1592331</v>
      </c>
      <c r="H92" s="383" t="n">
        <v>0</v>
      </c>
      <c r="I92" s="383" t="n">
        <v>-302543</v>
      </c>
      <c r="J92" s="383" t="n">
        <v>0</v>
      </c>
      <c r="K92" s="383" t="n">
        <v>-1894874</v>
      </c>
    </row>
    <row r="93">
      <c r="G93" s="381" t="n"/>
      <c r="H93" s="381" t="n"/>
      <c r="I93" s="381" t="n"/>
      <c r="J93" s="381" t="n"/>
      <c r="K93" s="381" t="n"/>
    </row>
    <row r="94">
      <c r="A94" t="inlineStr">
        <is>
          <t>DTE Factura Afecta</t>
        </is>
      </c>
      <c r="B94" t="n">
        <v>9</v>
      </c>
      <c r="C94" t="n">
        <v>5239</v>
      </c>
      <c r="D94" t="inlineStr">
        <is>
          <t>'99557160-9</t>
        </is>
      </c>
      <c r="E94" t="inlineStr">
        <is>
          <t>CINECOLOR FILMS CHILE SPA</t>
        </is>
      </c>
      <c r="F94" t="n">
        <v>33</v>
      </c>
      <c r="G94" s="377" t="n">
        <v>1857583</v>
      </c>
      <c r="H94" s="377" t="n">
        <v>0</v>
      </c>
      <c r="I94" s="377" t="n">
        <v>352941</v>
      </c>
      <c r="J94" s="377" t="n">
        <v>0</v>
      </c>
      <c r="K94" s="377" t="n">
        <v>2210524</v>
      </c>
    </row>
    <row r="95">
      <c r="A95" t="inlineStr">
        <is>
          <t>DTE Factura Afecta</t>
        </is>
      </c>
      <c r="B95" t="n">
        <v>9</v>
      </c>
      <c r="C95" t="n">
        <v>5240</v>
      </c>
      <c r="D95" t="inlineStr">
        <is>
          <t>'99557160-9</t>
        </is>
      </c>
      <c r="E95" t="inlineStr">
        <is>
          <t>CINECOLOR FILMS CHILE SPA</t>
        </is>
      </c>
      <c r="F95" t="n">
        <v>33</v>
      </c>
      <c r="G95" s="377" t="n">
        <v>885163</v>
      </c>
      <c r="H95" s="377" t="n">
        <v>0</v>
      </c>
      <c r="I95" s="377" t="n">
        <v>168181</v>
      </c>
      <c r="J95" s="377" t="n">
        <v>0</v>
      </c>
      <c r="K95" s="377" t="n">
        <v>1053344</v>
      </c>
    </row>
    <row r="96">
      <c r="A96" t="inlineStr">
        <is>
          <t>DTE Factura Afecta</t>
        </is>
      </c>
      <c r="B96" t="n">
        <v>9</v>
      </c>
      <c r="C96" t="n">
        <v>5241</v>
      </c>
      <c r="D96" t="inlineStr">
        <is>
          <t>'99557160-9</t>
        </is>
      </c>
      <c r="E96" t="inlineStr">
        <is>
          <t>CINECOLOR FILMS CHILE SPA</t>
        </is>
      </c>
      <c r="F96" t="n">
        <v>33</v>
      </c>
      <c r="G96" s="377" t="n">
        <v>1126781</v>
      </c>
      <c r="H96" s="377" t="n">
        <v>0</v>
      </c>
      <c r="I96" s="377" t="n">
        <v>214088</v>
      </c>
      <c r="J96" s="377" t="n">
        <v>0</v>
      </c>
      <c r="K96" s="377" t="n">
        <v>1340869</v>
      </c>
    </row>
    <row r="97">
      <c r="A97" t="inlineStr">
        <is>
          <t>DTE Factura Afecta</t>
        </is>
      </c>
      <c r="B97" t="n">
        <v>17</v>
      </c>
      <c r="C97" t="n">
        <v>5266</v>
      </c>
      <c r="D97" t="inlineStr">
        <is>
          <t>'99557160-9</t>
        </is>
      </c>
      <c r="E97" t="inlineStr">
        <is>
          <t>CINECOLOR FILMS CHILE SPA</t>
        </is>
      </c>
      <c r="F97" t="n">
        <v>33</v>
      </c>
      <c r="G97" s="377" t="n">
        <v>2319151</v>
      </c>
      <c r="H97" s="377" t="n">
        <v>0</v>
      </c>
      <c r="I97" s="377" t="n">
        <v>440639</v>
      </c>
      <c r="J97" s="377" t="n">
        <v>0</v>
      </c>
      <c r="K97" s="377" t="n">
        <v>2759790</v>
      </c>
    </row>
    <row r="98">
      <c r="A98" t="inlineStr">
        <is>
          <t>DTE Factura Afecta</t>
        </is>
      </c>
      <c r="B98" t="n">
        <v>17</v>
      </c>
      <c r="C98" t="n">
        <v>5273</v>
      </c>
      <c r="D98" t="inlineStr">
        <is>
          <t>'99557160-9</t>
        </is>
      </c>
      <c r="E98" t="inlineStr">
        <is>
          <t>CINECOLOR FILMS CHILE SPA</t>
        </is>
      </c>
      <c r="F98" t="n">
        <v>33</v>
      </c>
      <c r="G98" s="377" t="n">
        <v>119670</v>
      </c>
      <c r="H98" s="377" t="n">
        <v>0</v>
      </c>
      <c r="I98" s="377" t="n">
        <v>22737</v>
      </c>
      <c r="J98" s="377" t="n">
        <v>0</v>
      </c>
      <c r="K98" s="377" t="n">
        <v>142407</v>
      </c>
    </row>
    <row r="99">
      <c r="A99" t="inlineStr">
        <is>
          <t>DTE Factura Afecta</t>
        </is>
      </c>
      <c r="B99" t="n">
        <v>17</v>
      </c>
      <c r="C99" t="n">
        <v>5274</v>
      </c>
      <c r="D99" t="inlineStr">
        <is>
          <t>'99557160-9</t>
        </is>
      </c>
      <c r="E99" t="inlineStr">
        <is>
          <t>CINECOLOR FILMS CHILE SPA</t>
        </is>
      </c>
      <c r="F99" t="n">
        <v>33</v>
      </c>
      <c r="G99" s="377" t="n">
        <v>125186</v>
      </c>
      <c r="H99" s="377" t="n">
        <v>0</v>
      </c>
      <c r="I99" s="377" t="n">
        <v>23785</v>
      </c>
      <c r="J99" s="377" t="n">
        <v>0</v>
      </c>
      <c r="K99" s="377" t="n">
        <v>148971</v>
      </c>
    </row>
    <row r="100">
      <c r="A100" t="inlineStr">
        <is>
          <t>DTE Factura Afecta</t>
        </is>
      </c>
      <c r="B100" t="n">
        <v>17</v>
      </c>
      <c r="C100" t="n">
        <v>5275</v>
      </c>
      <c r="D100" t="inlineStr">
        <is>
          <t>'99557160-9</t>
        </is>
      </c>
      <c r="E100" t="inlineStr">
        <is>
          <t>CINECOLOR FILMS CHILE SPA</t>
        </is>
      </c>
      <c r="F100" t="n">
        <v>33</v>
      </c>
      <c r="G100" s="377" t="n">
        <v>121491</v>
      </c>
      <c r="H100" s="377" t="n">
        <v>0</v>
      </c>
      <c r="I100" s="377" t="n">
        <v>23083</v>
      </c>
      <c r="J100" s="377" t="n">
        <v>0</v>
      </c>
      <c r="K100" s="377" t="n">
        <v>144574</v>
      </c>
    </row>
    <row r="101">
      <c r="A101" t="inlineStr">
        <is>
          <t>DTE Factura Afecta</t>
        </is>
      </c>
      <c r="B101" t="n">
        <v>17</v>
      </c>
      <c r="C101" t="n">
        <v>5276</v>
      </c>
      <c r="D101" t="inlineStr">
        <is>
          <t>'99557160-9</t>
        </is>
      </c>
      <c r="E101" t="inlineStr">
        <is>
          <t>CINECOLOR FILMS CHILE SPA</t>
        </is>
      </c>
      <c r="F101" t="n">
        <v>33</v>
      </c>
      <c r="G101" s="377" t="n">
        <v>119670</v>
      </c>
      <c r="H101" s="377" t="n">
        <v>0</v>
      </c>
      <c r="I101" s="377" t="n">
        <v>22737</v>
      </c>
      <c r="J101" s="377" t="n">
        <v>0</v>
      </c>
      <c r="K101" s="377" t="n">
        <v>142407</v>
      </c>
    </row>
    <row r="102">
      <c r="A102" t="inlineStr">
        <is>
          <t>DTE Factura Afecta</t>
        </is>
      </c>
      <c r="B102" t="n">
        <v>17</v>
      </c>
      <c r="C102" t="n">
        <v>5277</v>
      </c>
      <c r="D102" t="inlineStr">
        <is>
          <t>'99557160-9</t>
        </is>
      </c>
      <c r="E102" t="inlineStr">
        <is>
          <t>CINECOLOR FILMS CHILE SPA</t>
        </is>
      </c>
      <c r="F102" t="n">
        <v>33</v>
      </c>
      <c r="G102" s="377" t="n">
        <v>3894608</v>
      </c>
      <c r="H102" s="377" t="n">
        <v>0</v>
      </c>
      <c r="I102" s="377" t="n">
        <v>739976</v>
      </c>
      <c r="J102" s="377" t="n">
        <v>0</v>
      </c>
      <c r="K102" s="377" t="n">
        <v>4634584</v>
      </c>
    </row>
    <row r="103">
      <c r="A103" t="inlineStr">
        <is>
          <t>DTE Factura Afecta</t>
        </is>
      </c>
      <c r="B103" t="n">
        <v>21</v>
      </c>
      <c r="C103" t="n">
        <v>5293</v>
      </c>
      <c r="D103" t="inlineStr">
        <is>
          <t>'99557160-9</t>
        </is>
      </c>
      <c r="E103" t="inlineStr">
        <is>
          <t>CINECOLOR FILMS CHILE SPA</t>
        </is>
      </c>
      <c r="F103" t="n">
        <v>33</v>
      </c>
      <c r="G103" s="377" t="n">
        <v>45000</v>
      </c>
      <c r="H103" s="377" t="n">
        <v>0</v>
      </c>
      <c r="I103" s="377" t="n">
        <v>8550</v>
      </c>
      <c r="J103" s="377" t="n">
        <v>0</v>
      </c>
      <c r="K103" s="377" t="n">
        <v>53550</v>
      </c>
    </row>
    <row r="104">
      <c r="A104" t="inlineStr">
        <is>
          <t>DTE Factura Afecta</t>
        </is>
      </c>
      <c r="B104" t="n">
        <v>21</v>
      </c>
      <c r="C104" t="n">
        <v>5294</v>
      </c>
      <c r="D104" t="inlineStr">
        <is>
          <t>'99557160-9</t>
        </is>
      </c>
      <c r="E104" t="inlineStr">
        <is>
          <t>CINECOLOR FILMS CHILE SPA</t>
        </is>
      </c>
      <c r="F104" t="n">
        <v>33</v>
      </c>
      <c r="G104" s="377" t="n">
        <v>1075000</v>
      </c>
      <c r="H104" s="377" t="n">
        <v>0</v>
      </c>
      <c r="I104" s="377" t="n">
        <v>204250</v>
      </c>
      <c r="J104" s="377" t="n">
        <v>0</v>
      </c>
      <c r="K104" s="377" t="n">
        <v>1279250</v>
      </c>
    </row>
    <row r="105">
      <c r="A105" t="inlineStr">
        <is>
          <t>DTE Factura Afecta</t>
        </is>
      </c>
      <c r="B105" t="n">
        <v>21</v>
      </c>
      <c r="C105" t="n">
        <v>5295</v>
      </c>
      <c r="D105" t="inlineStr">
        <is>
          <t>'99557160-9</t>
        </is>
      </c>
      <c r="E105" t="inlineStr">
        <is>
          <t>CINECOLOR FILMS CHILE SPA</t>
        </is>
      </c>
      <c r="F105" t="n">
        <v>33</v>
      </c>
      <c r="G105" s="377" t="n">
        <v>40000</v>
      </c>
      <c r="H105" s="377" t="n">
        <v>0</v>
      </c>
      <c r="I105" s="377" t="n">
        <v>7600</v>
      </c>
      <c r="J105" s="377" t="n">
        <v>0</v>
      </c>
      <c r="K105" s="377" t="n">
        <v>47600</v>
      </c>
    </row>
    <row r="106">
      <c r="A106" t="inlineStr">
        <is>
          <t>DTE Factura Afecta</t>
        </is>
      </c>
      <c r="B106" t="n">
        <v>30</v>
      </c>
      <c r="C106" t="n">
        <v>5302</v>
      </c>
      <c r="D106" t="inlineStr">
        <is>
          <t>'99557160-9</t>
        </is>
      </c>
      <c r="E106" t="inlineStr">
        <is>
          <t>CINECOLOR FILMS CHILE SPA</t>
        </is>
      </c>
      <c r="F106" t="n">
        <v>33</v>
      </c>
      <c r="G106" s="377" t="n">
        <v>725000</v>
      </c>
      <c r="H106" s="377" t="n">
        <v>0</v>
      </c>
      <c r="I106" s="377" t="n">
        <v>137750</v>
      </c>
      <c r="J106" s="377" t="n">
        <v>0</v>
      </c>
      <c r="K106" s="377" t="n">
        <v>862750</v>
      </c>
    </row>
    <row r="107">
      <c r="A107" t="inlineStr">
        <is>
          <t>DTE Factura Afecta</t>
        </is>
      </c>
      <c r="B107" t="n">
        <v>30</v>
      </c>
      <c r="C107" t="n">
        <v>5303</v>
      </c>
      <c r="D107" t="inlineStr">
        <is>
          <t>'99557160-9</t>
        </is>
      </c>
      <c r="E107" t="inlineStr">
        <is>
          <t>CINECOLOR FILMS CHILE SPA</t>
        </is>
      </c>
      <c r="F107" t="n">
        <v>33</v>
      </c>
      <c r="G107" s="377" t="n">
        <v>40000</v>
      </c>
      <c r="H107" s="377" t="n">
        <v>0</v>
      </c>
      <c r="I107" s="377" t="n">
        <v>7600</v>
      </c>
      <c r="J107" s="377" t="n">
        <v>0</v>
      </c>
      <c r="K107" s="377" t="n">
        <v>47600</v>
      </c>
    </row>
    <row r="108">
      <c r="G108" s="381" t="n"/>
      <c r="H108" s="381" t="n"/>
      <c r="I108" s="381" t="n"/>
      <c r="J108" s="381" t="n"/>
      <c r="K108" s="381" t="n"/>
    </row>
    <row r="109">
      <c r="G109" s="384">
        <f>SUM(G2:G108)</f>
        <v/>
      </c>
      <c r="H109" s="384">
        <f>SUM(H2:H108)</f>
        <v/>
      </c>
      <c r="I109" s="384">
        <f>SUM(I2:I108)</f>
        <v/>
      </c>
      <c r="J109" s="384">
        <f>SUM(J2:J108)</f>
        <v/>
      </c>
      <c r="K109" s="384">
        <f>SUM(K2:K108)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xmaldonado</dc:creator>
  <dcterms:created xsi:type="dcterms:W3CDTF">2013-05-03T14:17:17Z</dcterms:created>
  <dcterms:modified xsi:type="dcterms:W3CDTF">2023-12-09T18:38:51Z</dcterms:modified>
  <cp:lastModifiedBy>Usuario</cp:lastModifiedBy>
  <cp:lastPrinted>2023-06-06T17:29:41Z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D22917731C594B2DA5C3AB67204F17FC_13</vt:lpwstr>
  </property>
  <property name="KSOProductBuildVer" fmtid="{D5CDD505-2E9C-101B-9397-08002B2CF9AE}" pid="3">
    <vt:lpwstr>1033-12.2.0.13306</vt:lpwstr>
  </property>
</Properties>
</file>