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tasCtes" sheetId="5" state="hidden" r:id="rId5"/>
    <sheet name="Inv" sheetId="6" state="hidden" r:id="rId6"/>
    <sheet name="NoCon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'Resultado'!$A$1:$U$37</definedName>
  </definedNames>
  <calcPr calcId="144525" fullCalcOnLoad="1"/>
</workbook>
</file>

<file path=xl/styles.xml><?xml version="1.0" encoding="utf-8"?>
<styleSheet xmlns="http://schemas.openxmlformats.org/spreadsheetml/2006/main">
  <numFmts count="7">
    <numFmt numFmtId="164" formatCode="#,##0_ ;[Red]\-#,##0\ "/>
    <numFmt numFmtId="165" formatCode="0.000%"/>
    <numFmt numFmtId="166" formatCode="_-* #,##0_-;\-* #,##0_-;_-* &quot;-&quot;_-;_-@_-"/>
    <numFmt numFmtId="167" formatCode="#,##0_);\(\ #,##0\)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_-&quot;$&quot;\ * #,##0_-;\-&quot;$&quot;\ * #,##0_-;_-&quot;$&quot;\ * &quot;-&quot;_-;_-@_-"/>
  </numFmts>
  <fonts count="46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Arial"/>
      <charset val="0"/>
      <sz val="9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sz val="9"/>
    </font>
    <font>
      <name val="Arial"/>
      <charset val="0"/>
      <b val="1"/>
      <color indexed="8"/>
      <sz val="8"/>
    </font>
    <font>
      <name val="Arial"/>
      <charset val="0"/>
      <b val="1"/>
      <color theme="1"/>
      <sz val="9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Arial"/>
      <charset val="0"/>
      <color theme="0"/>
      <sz val="8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zcionka tekstu podstawowego"/>
      <charset val="238"/>
      <color indexed="9"/>
      <sz val="11"/>
    </font>
    <font>
      <name val="Arial"/>
      <charset val="0"/>
      <sz val="10"/>
    </font>
    <font>
      <name val="SimSun"/>
      <charset val="134"/>
      <sz val="10"/>
    </font>
  </fonts>
  <fills count="4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68" fontId="24" fillId="0" borderId="0"/>
    <xf numFmtId="169" fontId="24" fillId="0" borderId="0"/>
    <xf numFmtId="9" fontId="24" fillId="0" borderId="0"/>
    <xf numFmtId="166" fontId="24" fillId="0" borderId="0"/>
    <xf numFmtId="170" fontId="24" fillId="0" borderId="0"/>
    <xf numFmtId="0" fontId="25" fillId="0" borderId="0"/>
    <xf numFmtId="0" fontId="26" fillId="0" borderId="0"/>
    <xf numFmtId="0" fontId="24" fillId="21" borderId="13"/>
    <xf numFmtId="0" fontId="27" fillId="0" borderId="0"/>
    <xf numFmtId="0" fontId="28" fillId="0" borderId="0"/>
    <xf numFmtId="0" fontId="29" fillId="0" borderId="0"/>
    <xf numFmtId="0" fontId="30" fillId="0" borderId="14"/>
    <xf numFmtId="0" fontId="31" fillId="0" borderId="15"/>
    <xf numFmtId="0" fontId="32" fillId="0" borderId="16"/>
    <xf numFmtId="0" fontId="32" fillId="0" borderId="0"/>
    <xf numFmtId="0" fontId="33" fillId="22" borderId="17"/>
    <xf numFmtId="0" fontId="34" fillId="23" borderId="18"/>
    <xf numFmtId="0" fontId="35" fillId="23" borderId="17"/>
    <xf numFmtId="0" fontId="36" fillId="24" borderId="19"/>
    <xf numFmtId="0" fontId="37" fillId="0" borderId="20"/>
    <xf numFmtId="0" fontId="38" fillId="0" borderId="21"/>
    <xf numFmtId="0" fontId="39" fillId="25" borderId="0"/>
    <xf numFmtId="0" fontId="40" fillId="26" borderId="0"/>
    <xf numFmtId="0" fontId="41" fillId="27" borderId="0"/>
    <xf numFmtId="0" fontId="42" fillId="28" borderId="0"/>
    <xf numFmtId="0" fontId="0" fillId="29" borderId="0"/>
    <xf numFmtId="0" fontId="0" fillId="30" borderId="0"/>
    <xf numFmtId="0" fontId="42" fillId="31" borderId="0"/>
    <xf numFmtId="0" fontId="42" fillId="32" borderId="0"/>
    <xf numFmtId="0" fontId="0" fillId="33" borderId="0"/>
    <xf numFmtId="0" fontId="0" fillId="12" borderId="0"/>
    <xf numFmtId="0" fontId="42" fillId="34" borderId="0"/>
    <xf numFmtId="0" fontId="42" fillId="17" borderId="0"/>
    <xf numFmtId="0" fontId="0" fillId="35" borderId="0"/>
    <xf numFmtId="0" fontId="0" fillId="36" borderId="0"/>
    <xf numFmtId="0" fontId="42" fillId="11" borderId="0"/>
    <xf numFmtId="0" fontId="42" fillId="37" borderId="0"/>
    <xf numFmtId="0" fontId="0" fillId="19" borderId="0"/>
    <xf numFmtId="0" fontId="0" fillId="38" borderId="0"/>
    <xf numFmtId="0" fontId="42" fillId="39" borderId="0"/>
    <xf numFmtId="0" fontId="42" fillId="40" borderId="0"/>
    <xf numFmtId="0" fontId="0" fillId="41" borderId="0"/>
    <xf numFmtId="0" fontId="0" fillId="42" borderId="0"/>
    <xf numFmtId="0" fontId="42" fillId="43" borderId="0"/>
    <xf numFmtId="0" fontId="42" fillId="44" borderId="0"/>
    <xf numFmtId="0" fontId="0" fillId="45" borderId="0"/>
    <xf numFmtId="0" fontId="0" fillId="16" borderId="0"/>
    <xf numFmtId="0" fontId="42" fillId="14" borderId="0"/>
    <xf numFmtId="0" fontId="43" fillId="46" borderId="0"/>
    <xf numFmtId="166" fontId="24" fillId="0" borderId="0"/>
    <xf numFmtId="168" fontId="24" fillId="0" borderId="0"/>
    <xf numFmtId="0" fontId="44" fillId="0" borderId="0"/>
    <xf numFmtId="0" fontId="44" fillId="0" borderId="0"/>
    <xf numFmtId="0" fontId="44" fillId="0" borderId="0"/>
    <xf numFmtId="0" fontId="44" fillId="0" borderId="0"/>
  </cellStyleXfs>
  <cellXfs count="26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0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4" fontId="3" fillId="0" borderId="0" pivotButton="0" quotePrefix="0" xfId="0"/>
    <xf numFmtId="0" fontId="0" fillId="4" borderId="0" pivotButton="0" quotePrefix="0" xfId="0"/>
    <xf numFmtId="0" fontId="4" fillId="0" borderId="0" applyAlignment="1" pivotButton="0" quotePrefix="0" xfId="0">
      <alignment vertical="center"/>
    </xf>
    <xf numFmtId="3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6" fillId="8" borderId="1" applyAlignment="1" pivotButton="0" quotePrefix="0" xfId="49">
      <alignment horizontal="center" vertical="center"/>
    </xf>
    <xf numFmtId="3" fontId="6" fillId="8" borderId="1" applyAlignment="1" pivotButton="0" quotePrefix="0" xfId="49">
      <alignment horizontal="left" vertical="center"/>
    </xf>
    <xf numFmtId="0" fontId="1" fillId="7" borderId="0" applyAlignment="1" pivotButton="0" quotePrefix="0" xfId="49">
      <alignment horizontal="center" vertical="center"/>
    </xf>
    <xf numFmtId="0" fontId="6" fillId="8" borderId="2" applyAlignment="1" pivotButton="0" quotePrefix="0" xfId="49">
      <alignment horizontal="center" vertical="center"/>
    </xf>
    <xf numFmtId="0" fontId="7" fillId="9" borderId="3" applyAlignment="1" pivotButton="0" quotePrefix="0" xfId="0">
      <alignment vertical="center"/>
    </xf>
    <xf numFmtId="0" fontId="7" fillId="7" borderId="3" applyAlignment="1" pivotButton="0" quotePrefix="0" xfId="0">
      <alignment vertical="center"/>
    </xf>
    <xf numFmtId="3" fontId="7" fillId="9" borderId="3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2"/>
    </xf>
    <xf numFmtId="0" fontId="7" fillId="7" borderId="0" applyAlignment="1" pivotButton="0" quotePrefix="0" xfId="0">
      <alignment horizontal="left" vertical="center" indent="2"/>
    </xf>
    <xf numFmtId="3" fontId="4" fillId="0" borderId="0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4"/>
    </xf>
    <xf numFmtId="0" fontId="4" fillId="7" borderId="0" applyAlignment="1" pivotButton="0" quotePrefix="0" xfId="0">
      <alignment horizontal="left" vertical="center" indent="4"/>
    </xf>
    <xf numFmtId="3" fontId="4" fillId="0" borderId="3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indent="4"/>
    </xf>
    <xf numFmtId="0" fontId="7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8" fillId="6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4" fillId="3" borderId="0" applyAlignment="1" pivotButton="0" quotePrefix="0" xfId="0">
      <alignment horizontal="left" vertical="center" indent="4"/>
    </xf>
    <xf numFmtId="3" fontId="4" fillId="3" borderId="3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3"/>
    </xf>
    <xf numFmtId="0" fontId="4" fillId="7" borderId="0" applyAlignment="1" pivotButton="0" quotePrefix="0" xfId="0">
      <alignment horizontal="left" vertical="center" indent="3"/>
    </xf>
    <xf numFmtId="0" fontId="7" fillId="9" borderId="0" applyAlignment="1" pivotButton="0" quotePrefix="0" xfId="0">
      <alignment horizontal="left" vertical="center" indent="3"/>
    </xf>
    <xf numFmtId="0" fontId="7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8" fillId="0" borderId="0" applyAlignment="1" pivotButton="0" quotePrefix="0" xfId="0">
      <alignment vertical="center"/>
    </xf>
    <xf numFmtId="0" fontId="7" fillId="0" borderId="3" applyAlignment="1" pivotButton="0" quotePrefix="0" xfId="0">
      <alignment horizontal="left" vertical="center" indent="4"/>
    </xf>
    <xf numFmtId="3" fontId="4" fillId="5" borderId="3" applyAlignment="1" pivotButton="0" quotePrefix="0" xfId="0">
      <alignment vertical="center"/>
    </xf>
    <xf numFmtId="3" fontId="8" fillId="6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indent="4"/>
    </xf>
    <xf numFmtId="0" fontId="4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left" vertical="center" indent="4"/>
    </xf>
    <xf numFmtId="10" fontId="4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5" fontId="10" fillId="0" borderId="0" applyAlignment="1" pivotButton="0" quotePrefix="0" xfId="0">
      <alignment horizontal="right" vertical="center"/>
    </xf>
    <xf numFmtId="0" fontId="7" fillId="9" borderId="0" applyAlignment="1" pivotButton="0" quotePrefix="0" xfId="0">
      <alignment horizontal="left" vertical="center"/>
    </xf>
    <xf numFmtId="165" fontId="7" fillId="9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3" fontId="11" fillId="4" borderId="0" applyAlignment="1" pivotButton="0" quotePrefix="0" xfId="0">
      <alignment horizontal="right" vertical="center"/>
    </xf>
    <xf numFmtId="3" fontId="12" fillId="4" borderId="0" applyAlignment="1" pivotButton="0" quotePrefix="0" xfId="0">
      <alignment horizontal="right" vertical="center"/>
    </xf>
    <xf numFmtId="3" fontId="13" fillId="3" borderId="0" applyAlignment="1" pivotButton="0" quotePrefix="0" xfId="0">
      <alignment horizontal="right" vertical="center"/>
    </xf>
    <xf numFmtId="0" fontId="4" fillId="9" borderId="0" applyAlignment="1" pivotButton="0" quotePrefix="0" xfId="0">
      <alignment horizontal="left" vertical="center"/>
    </xf>
    <xf numFmtId="3" fontId="9" fillId="9" borderId="0" applyAlignment="1" pivotButton="0" quotePrefix="0" xfId="0">
      <alignment horizontal="right" vertical="center"/>
    </xf>
    <xf numFmtId="3" fontId="13" fillId="9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3" fontId="6" fillId="10" borderId="1" applyAlignment="1" pivotButton="0" quotePrefix="0" xfId="49">
      <alignment horizontal="center" vertical="center"/>
    </xf>
    <xf numFmtId="3" fontId="6" fillId="7" borderId="1" applyAlignment="1" pivotButton="0" quotePrefix="0" xfId="49">
      <alignment horizontal="center" vertical="center"/>
    </xf>
    <xf numFmtId="3" fontId="6" fillId="2" borderId="1" applyAlignment="1" pivotButton="0" quotePrefix="0" xfId="49">
      <alignment horizontal="center" vertical="center"/>
    </xf>
    <xf numFmtId="0" fontId="6" fillId="10" borderId="2" applyAlignment="1" pivotButton="0" quotePrefix="0" xfId="49">
      <alignment horizontal="center" vertical="center"/>
    </xf>
    <xf numFmtId="0" fontId="6" fillId="7" borderId="2" applyAlignment="1" pivotButton="0" quotePrefix="0" xfId="49">
      <alignment horizontal="center" vertical="center"/>
    </xf>
    <xf numFmtId="0" fontId="6" fillId="2" borderId="2" applyAlignment="1" pivotButton="0" quotePrefix="0" xfId="49">
      <alignment horizontal="center" vertical="center"/>
    </xf>
    <xf numFmtId="3" fontId="4" fillId="7" borderId="3" applyAlignment="1" pivotButton="0" quotePrefix="0" xfId="0">
      <alignment horizontal="center" vertical="center"/>
    </xf>
    <xf numFmtId="3" fontId="4" fillId="11" borderId="3" applyAlignment="1" pivotButton="0" quotePrefix="0" xfId="0">
      <alignment horizontal="center" vertical="center"/>
    </xf>
    <xf numFmtId="3" fontId="4" fillId="7" borderId="0" applyAlignment="1" pivotButton="0" quotePrefix="0" xfId="0">
      <alignment vertical="center"/>
    </xf>
    <xf numFmtId="3" fontId="4" fillId="7" borderId="3" applyAlignment="1" pivotButton="0" quotePrefix="0" xfId="0">
      <alignment vertical="center"/>
    </xf>
    <xf numFmtId="3" fontId="8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7" fillId="7" borderId="0" applyAlignment="1" pivotButton="0" quotePrefix="0" xfId="0">
      <alignment horizontal="left" vertical="center" indent="4"/>
    </xf>
    <xf numFmtId="3" fontId="7" fillId="7" borderId="3" applyAlignment="1" pivotButton="0" quotePrefix="0" xfId="0">
      <alignment horizontal="center" vertical="center"/>
    </xf>
    <xf numFmtId="0" fontId="14" fillId="12" borderId="0" applyAlignment="1" pivotButton="0" quotePrefix="0" xfId="0">
      <alignment vertical="center"/>
    </xf>
    <xf numFmtId="0" fontId="14" fillId="13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6" fillId="8" borderId="5" applyAlignment="1" pivotButton="0" quotePrefix="0" xfId="49">
      <alignment horizontal="center" vertical="center"/>
    </xf>
    <xf numFmtId="0" fontId="6" fillId="7" borderId="5" applyAlignment="1" pivotButton="0" quotePrefix="0" xfId="49">
      <alignment horizontal="center" vertical="center"/>
    </xf>
    <xf numFmtId="0" fontId="15" fillId="9" borderId="5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5" fillId="9" borderId="0" applyAlignment="1" pivotButton="0" quotePrefix="0" xfId="0">
      <alignment horizontal="left" vertical="center" indent="1"/>
    </xf>
    <xf numFmtId="3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4"/>
    </xf>
    <xf numFmtId="3" fontId="10" fillId="0" borderId="3" applyAlignment="1" pivotButton="0" quotePrefix="0" xfId="0">
      <alignment vertical="center"/>
    </xf>
    <xf numFmtId="0" fontId="10" fillId="14" borderId="0" applyAlignment="1" pivotButton="0" quotePrefix="0" xfId="0">
      <alignment horizontal="left" vertical="center" indent="4"/>
    </xf>
    <xf numFmtId="0" fontId="6" fillId="14" borderId="5" applyAlignment="1" pivotButton="0" quotePrefix="0" xfId="49">
      <alignment horizontal="center" vertical="center"/>
    </xf>
    <xf numFmtId="3" fontId="10" fillId="14" borderId="3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 wrapText="1" indent="3"/>
    </xf>
    <xf numFmtId="3" fontId="10" fillId="9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4"/>
    </xf>
    <xf numFmtId="0" fontId="15" fillId="15" borderId="0" applyAlignment="1" pivotButton="0" quotePrefix="0" xfId="0">
      <alignment horizontal="left" vertical="center" wrapText="1" indent="3"/>
    </xf>
    <xf numFmtId="3" fontId="15" fillId="15" borderId="3" applyAlignment="1" pivotButton="0" quotePrefix="0" xfId="0">
      <alignment vertical="center"/>
    </xf>
    <xf numFmtId="0" fontId="10" fillId="16" borderId="0" applyAlignment="1" pivotButton="0" quotePrefix="0" xfId="0">
      <alignment horizontal="left" vertical="center" wrapText="1" indent="3"/>
    </xf>
    <xf numFmtId="3" fontId="10" fillId="16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3"/>
    </xf>
    <xf numFmtId="0" fontId="10" fillId="3" borderId="0" applyAlignment="1" pivotButton="0" quotePrefix="0" xfId="0">
      <alignment horizontal="left" vertical="center" wrapText="1" indent="3"/>
    </xf>
    <xf numFmtId="3" fontId="10" fillId="3" borderId="3" applyAlignment="1" pivotButton="0" quotePrefix="0" xfId="0">
      <alignment vertical="center"/>
    </xf>
    <xf numFmtId="0" fontId="10" fillId="17" borderId="0" applyAlignment="1" pivotButton="0" quotePrefix="0" xfId="0">
      <alignment horizontal="left" vertical="center" wrapText="1" indent="3"/>
    </xf>
    <xf numFmtId="3" fontId="10" fillId="17" borderId="3" applyAlignment="1" pivotButton="0" quotePrefix="0" xfId="0">
      <alignment vertical="center"/>
    </xf>
    <xf numFmtId="0" fontId="15" fillId="15" borderId="0" applyAlignment="1" pivotButton="0" quotePrefix="0" xfId="0">
      <alignment horizontal="left" vertical="center" wrapText="1" indent="2"/>
    </xf>
    <xf numFmtId="0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1"/>
    </xf>
    <xf numFmtId="0" fontId="15" fillId="9" borderId="0" applyAlignment="1" pivotButton="0" quotePrefix="0" xfId="0">
      <alignment horizontal="left" vertical="center" wrapText="1" indent="3"/>
    </xf>
    <xf numFmtId="0" fontId="10" fillId="12" borderId="0" applyAlignment="1" pivotButton="0" quotePrefix="0" xfId="0">
      <alignment horizontal="left" vertical="center" indent="4"/>
    </xf>
    <xf numFmtId="3" fontId="10" fillId="12" borderId="3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 indent="4"/>
    </xf>
    <xf numFmtId="0" fontId="6" fillId="3" borderId="5" applyAlignment="1" pivotButton="0" quotePrefix="0" xfId="49">
      <alignment horizontal="center" vertical="center"/>
    </xf>
    <xf numFmtId="0" fontId="10" fillId="13" borderId="0" applyAlignment="1" pivotButton="0" quotePrefix="0" xfId="0">
      <alignment horizontal="left" vertical="center" indent="4"/>
    </xf>
    <xf numFmtId="3" fontId="10" fillId="13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4"/>
    </xf>
    <xf numFmtId="3" fontId="15" fillId="9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indent="4"/>
    </xf>
    <xf numFmtId="0" fontId="6" fillId="12" borderId="5" applyAlignment="1" pivotButton="0" quotePrefix="0" xfId="49">
      <alignment horizontal="center" vertical="center"/>
    </xf>
    <xf numFmtId="3" fontId="10" fillId="18" borderId="3" applyAlignment="1" pivotButton="0" quotePrefix="0" xfId="0">
      <alignment vertical="center"/>
    </xf>
    <xf numFmtId="0" fontId="6" fillId="13" borderId="5" applyAlignment="1" pivotButton="0" quotePrefix="0" xfId="49">
      <alignment horizontal="center" vertical="center"/>
    </xf>
    <xf numFmtId="0" fontId="16" fillId="8" borderId="0" applyAlignment="1" pivotButton="0" quotePrefix="0" xfId="0">
      <alignment horizontal="left" vertical="center" wrapText="1" indent="3"/>
    </xf>
    <xf numFmtId="3" fontId="16" fillId="8" borderId="3" applyAlignment="1" pivotButton="0" quotePrefix="0" xfId="0">
      <alignment vertical="center"/>
    </xf>
    <xf numFmtId="3" fontId="10" fillId="11" borderId="5" applyAlignment="1" pivotButton="0" quotePrefix="0" xfId="0">
      <alignment horizontal="center" vertical="center"/>
    </xf>
    <xf numFmtId="3" fontId="10" fillId="11" borderId="0" applyAlignment="1" pivotButton="0" quotePrefix="0" xfId="0">
      <alignment vertical="center"/>
    </xf>
    <xf numFmtId="3" fontId="6" fillId="14" borderId="1" applyAlignment="1" pivotButton="0" quotePrefix="0" xfId="49">
      <alignment horizontal="center" vertical="center"/>
    </xf>
    <xf numFmtId="3" fontId="10" fillId="11" borderId="3" applyAlignment="1" pivotButton="0" quotePrefix="0" xfId="0">
      <alignment vertical="center"/>
    </xf>
    <xf numFmtId="3" fontId="15" fillId="3" borderId="3" applyAlignment="1" pivotButton="0" quotePrefix="0" xfId="0">
      <alignment vertical="center"/>
    </xf>
    <xf numFmtId="3" fontId="6" fillId="3" borderId="1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3" fontId="6" fillId="12" borderId="1" applyAlignment="1" pivotButton="0" quotePrefix="0" xfId="49">
      <alignment horizontal="center" vertical="center"/>
    </xf>
    <xf numFmtId="3" fontId="6" fillId="13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7" fillId="0" borderId="3" applyAlignment="1" pivotButton="0" quotePrefix="0" xfId="0">
      <alignment vertical="center"/>
    </xf>
    <xf numFmtId="3" fontId="10" fillId="9" borderId="5" applyAlignment="1" pivotButton="0" quotePrefix="0" xfId="0">
      <alignment horizontal="center" vertical="center"/>
    </xf>
    <xf numFmtId="3" fontId="10" fillId="5" borderId="3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19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3" fontId="14" fillId="19" borderId="0" applyAlignment="1" pivotButton="0" quotePrefix="0" xfId="0">
      <alignment vertical="center"/>
    </xf>
    <xf numFmtId="3" fontId="10" fillId="0" borderId="6" applyAlignment="1" pivotButton="0" quotePrefix="0" xfId="0">
      <alignment vertical="center"/>
    </xf>
    <xf numFmtId="3" fontId="10" fillId="3" borderId="6" applyAlignment="1" pivotButton="0" quotePrefix="0" xfId="0">
      <alignment vertical="center"/>
    </xf>
    <xf numFmtId="3" fontId="18" fillId="19" borderId="0" applyAlignment="1" pivotButton="0" quotePrefix="0" xfId="0">
      <alignment horizontal="center"/>
    </xf>
    <xf numFmtId="0" fontId="18" fillId="19" borderId="0" applyAlignment="1" pivotButton="0" quotePrefix="0" xfId="0">
      <alignment horizontal="center"/>
    </xf>
    <xf numFmtId="0" fontId="19" fillId="20" borderId="0" applyAlignment="1" pivotButton="0" quotePrefix="0" xfId="0">
      <alignment horizontal="center"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0" fontId="16" fillId="8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1"/>
    </xf>
    <xf numFmtId="3" fontId="10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indent="4"/>
    </xf>
    <xf numFmtId="10" fontId="10" fillId="0" borderId="0" applyAlignment="1" pivotButton="0" quotePrefix="0" xfId="0">
      <alignment horizontal="right" vertical="center"/>
    </xf>
    <xf numFmtId="10" fontId="15" fillId="9" borderId="0" applyAlignment="1" pivotButton="0" quotePrefix="0" xfId="0">
      <alignment horizontal="right" vertical="center"/>
    </xf>
    <xf numFmtId="165" fontId="15" fillId="9" borderId="0" applyAlignment="1" pivotButton="0" quotePrefix="0" xfId="0">
      <alignment horizontal="right" vertical="center"/>
    </xf>
    <xf numFmtId="0" fontId="20" fillId="4" borderId="0" applyAlignment="1" pivotButton="0" quotePrefix="0" xfId="0">
      <alignment horizontal="left" vertical="center" indent="4"/>
    </xf>
    <xf numFmtId="3" fontId="20" fillId="4" borderId="0" applyAlignment="1" pivotButton="0" quotePrefix="0" xfId="0">
      <alignment horizontal="right" vertical="center"/>
    </xf>
    <xf numFmtId="3" fontId="21" fillId="4" borderId="0" applyAlignment="1" pivotButton="0" quotePrefix="0" xfId="0">
      <alignment horizontal="right" vertical="center"/>
    </xf>
    <xf numFmtId="166" fontId="21" fillId="4" borderId="0" applyAlignment="1" pivotButton="0" quotePrefix="0" xfId="4">
      <alignment horizontal="right" vertical="center"/>
    </xf>
    <xf numFmtId="0" fontId="22" fillId="3" borderId="0" applyAlignment="1" pivotButton="0" quotePrefix="0" xfId="0">
      <alignment horizontal="left" vertical="center" indent="4"/>
    </xf>
    <xf numFmtId="3" fontId="22" fillId="3" borderId="0" applyAlignment="1" pivotButton="0" quotePrefix="0" xfId="0">
      <alignment horizontal="right" vertical="center"/>
    </xf>
    <xf numFmtId="0" fontId="10" fillId="9" borderId="0" applyAlignment="1" pivotButton="0" quotePrefix="0" xfId="0">
      <alignment horizontal="left" vertical="center" indent="4"/>
    </xf>
    <xf numFmtId="3" fontId="10" fillId="9" borderId="0" applyAlignment="1" pivotButton="0" quotePrefix="0" xfId="0">
      <alignment horizontal="right" vertical="center"/>
    </xf>
    <xf numFmtId="4" fontId="10" fillId="0" borderId="0" applyAlignment="1" pivotButton="0" quotePrefix="0" xfId="0">
      <alignment vertical="center"/>
    </xf>
    <xf numFmtId="166" fontId="10" fillId="9" borderId="0" applyAlignment="1" pivotButton="0" quotePrefix="0" xfId="4">
      <alignment horizontal="right" vertical="center"/>
    </xf>
    <xf numFmtId="4" fontId="10" fillId="9" borderId="0" applyAlignment="1" pivotButton="0" quotePrefix="0" xfId="0">
      <alignment horizontal="right" vertical="center"/>
    </xf>
    <xf numFmtId="4" fontId="10" fillId="12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3" fontId="15" fillId="0" borderId="3" applyAlignment="1" pivotButton="0" quotePrefix="0" xfId="0">
      <alignment vertical="center"/>
    </xf>
    <xf numFmtId="3" fontId="22" fillId="3" borderId="3" applyAlignment="1" pivotButton="0" quotePrefix="0" xfId="0">
      <alignment vertical="center"/>
    </xf>
    <xf numFmtId="3" fontId="10" fillId="0" borderId="5" applyAlignment="1" pivotButton="0" quotePrefix="0" xfId="0">
      <alignment vertical="center"/>
    </xf>
    <xf numFmtId="3" fontId="10" fillId="0" borderId="7" applyAlignment="1" pivotButton="0" quotePrefix="0" xfId="0">
      <alignment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0" fillId="0" borderId="10" applyAlignment="1" pivotButton="0" quotePrefix="0" xfId="0">
      <alignment vertical="center"/>
    </xf>
    <xf numFmtId="3" fontId="14" fillId="0" borderId="11" applyAlignment="1" pivotButton="0" quotePrefix="0" xfId="0">
      <alignment vertical="center"/>
    </xf>
    <xf numFmtId="3" fontId="14" fillId="0" borderId="9" applyAlignment="1" pivotButton="0" quotePrefix="0" xfId="0">
      <alignment vertical="center"/>
    </xf>
    <xf numFmtId="3" fontId="6" fillId="7" borderId="3" applyAlignment="1" pivotButton="0" quotePrefix="0" xfId="49">
      <alignment horizontal="center" vertical="center"/>
    </xf>
    <xf numFmtId="3" fontId="14" fillId="0" borderId="12" applyAlignment="1" pivotButton="0" quotePrefix="0" xfId="0">
      <alignment vertical="center"/>
    </xf>
    <xf numFmtId="3" fontId="6" fillId="7" borderId="4" applyAlignment="1" pivotButton="0" quotePrefix="0" xfId="49">
      <alignment horizontal="center"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7" fontId="4" fillId="0" borderId="0" applyAlignment="1" pivotButton="0" quotePrefix="0" xfId="0">
      <alignment vertical="center"/>
    </xf>
    <xf numFmtId="167" fontId="4" fillId="0" borderId="3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7" fillId="9" borderId="5" applyAlignment="1" pivotButton="0" quotePrefix="0" xfId="0">
      <alignment vertical="center"/>
    </xf>
    <xf numFmtId="0" fontId="7" fillId="7" borderId="5" applyAlignment="1" pivotButton="0" quotePrefix="0" xfId="0">
      <alignment vertical="center"/>
    </xf>
    <xf numFmtId="3" fontId="4" fillId="9" borderId="5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1"/>
    </xf>
    <xf numFmtId="0" fontId="7" fillId="7" borderId="0" applyAlignment="1" pivotButton="0" quotePrefix="0" xfId="0">
      <alignment horizontal="left" vertical="center" indent="1"/>
    </xf>
    <xf numFmtId="3" fontId="4" fillId="9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2"/>
    </xf>
    <xf numFmtId="0" fontId="7" fillId="7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horizontal="left" vertical="center" wrapText="1" indent="3"/>
    </xf>
    <xf numFmtId="0" fontId="4" fillId="7" borderId="0" applyAlignment="1" pivotButton="0" quotePrefix="0" xfId="0">
      <alignment horizontal="left" vertical="center" wrapText="1" indent="3"/>
    </xf>
    <xf numFmtId="3" fontId="4" fillId="9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4"/>
    </xf>
    <xf numFmtId="0" fontId="4" fillId="7" borderId="0" applyAlignment="1" pivotButton="0" quotePrefix="0" xfId="0">
      <alignment horizontal="left" vertical="center" wrapText="1" indent="4"/>
    </xf>
    <xf numFmtId="0" fontId="7" fillId="15" borderId="0" applyAlignment="1" pivotButton="0" quotePrefix="0" xfId="0">
      <alignment horizontal="left" vertical="center" wrapText="1" indent="3"/>
    </xf>
    <xf numFmtId="0" fontId="7" fillId="7" borderId="0" applyAlignment="1" pivotButton="0" quotePrefix="0" xfId="0">
      <alignment horizontal="left" vertical="center" wrapText="1" indent="3"/>
    </xf>
    <xf numFmtId="3" fontId="7" fillId="15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3"/>
    </xf>
    <xf numFmtId="0" fontId="7" fillId="15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1"/>
    </xf>
    <xf numFmtId="0" fontId="7" fillId="7" borderId="0" applyAlignment="1" pivotButton="0" quotePrefix="0" xfId="0">
      <alignment horizontal="left" vertical="center" wrapText="1" indent="1"/>
    </xf>
    <xf numFmtId="0" fontId="7" fillId="9" borderId="0" applyAlignment="1" pivotButton="0" quotePrefix="0" xfId="0">
      <alignment horizontal="left" vertical="center" wrapText="1" indent="3"/>
    </xf>
    <xf numFmtId="0" fontId="7" fillId="9" borderId="0" applyAlignment="1" pivotButton="0" quotePrefix="0" xfId="0">
      <alignment horizontal="left" vertical="center" wrapText="1" indent="4"/>
    </xf>
    <xf numFmtId="0" fontId="7" fillId="7" borderId="0" applyAlignment="1" pivotButton="0" quotePrefix="0" xfId="0">
      <alignment horizontal="left" vertical="center" wrapText="1" indent="4"/>
    </xf>
    <xf numFmtId="3" fontId="7" fillId="9" borderId="3" applyAlignment="1" pivotButton="0" quotePrefix="0" xfId="0">
      <alignment vertical="center"/>
    </xf>
    <xf numFmtId="0" fontId="23" fillId="8" borderId="0" applyAlignment="1" pivotButton="0" quotePrefix="0" xfId="0">
      <alignment horizontal="left" vertical="center" wrapText="1" indent="3"/>
    </xf>
    <xf numFmtId="0" fontId="23" fillId="7" borderId="0" applyAlignment="1" pivotButton="0" quotePrefix="0" xfId="0">
      <alignment horizontal="left" vertical="center" wrapText="1" indent="3"/>
    </xf>
    <xf numFmtId="3" fontId="23" fillId="8" borderId="3" applyAlignment="1" pivotButton="0" quotePrefix="0" xfId="0">
      <alignment vertical="center"/>
    </xf>
    <xf numFmtId="0" fontId="23" fillId="8" borderId="0" applyAlignment="1" pivotButton="0" quotePrefix="0" xfId="0">
      <alignment horizontal="left" vertical="center" wrapText="1" indent="2"/>
    </xf>
    <xf numFmtId="0" fontId="23" fillId="7" borderId="0" applyAlignment="1" pivotButton="0" quotePrefix="0" xfId="0">
      <alignment horizontal="left" vertical="center" wrapText="1" indent="2"/>
    </xf>
    <xf numFmtId="167" fontId="4" fillId="0" borderId="3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165" fontId="10" fillId="0" borderId="0" applyAlignment="1" pivotButton="0" quotePrefix="0" xfId="0">
      <alignment horizontal="right" vertical="center"/>
    </xf>
    <xf numFmtId="166" fontId="14" fillId="0" borderId="0" applyAlignment="1" pivotButton="0" quotePrefix="0" xfId="0">
      <alignment vertical="center"/>
    </xf>
    <xf numFmtId="165" fontId="15" fillId="9" borderId="0" applyAlignment="1" pivotButton="0" quotePrefix="0" xfId="0">
      <alignment horizontal="right" vertical="center"/>
    </xf>
    <xf numFmtId="166" fontId="21" fillId="4" borderId="0" applyAlignment="1" pivotButton="0" quotePrefix="0" xfId="4">
      <alignment horizontal="right"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0" fillId="9" borderId="0" applyAlignment="1" pivotButton="0" quotePrefix="0" xfId="4">
      <alignment horizontal="right"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166" fontId="10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right" vertical="center"/>
    </xf>
    <xf numFmtId="165" fontId="7" fillId="9" borderId="0" applyAlignment="1" pivotButton="0" quotePrefix="0" xfId="0">
      <alignment horizontal="right" vertical="center"/>
    </xf>
    <xf numFmtId="164" fontId="3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externalLink" Target="/xl/externalLinks/externalLink7.xml" Id="rId14" /><Relationship Type="http://schemas.openxmlformats.org/officeDocument/2006/relationships/externalLink" Target="/xl/externalLinks/externalLink8.xml" Id="rId15" /><Relationship Type="http://schemas.openxmlformats.org/officeDocument/2006/relationships/externalLink" Target="/xl/externalLinks/externalLink9.xml" Id="rId16" /><Relationship Type="http://schemas.openxmlformats.org/officeDocument/2006/relationships/externalLink" Target="/xl/externalLinks/externalLink10.xml" Id="rId17" /><Relationship Type="http://schemas.openxmlformats.org/officeDocument/2006/relationships/externalLink" Target="/xl/externalLinks/externalLink11.xml" Id="rId18" /><Relationship Type="http://schemas.openxmlformats.org/officeDocument/2006/relationships/externalLink" Target="/xl/externalLinks/externalLink12.xml" Id="rId19" /><Relationship Type="http://schemas.openxmlformats.org/officeDocument/2006/relationships/externalLink" Target="/xl/externalLinks/externalLink13.xml" Id="rId20" /><Relationship Type="http://schemas.openxmlformats.org/officeDocument/2006/relationships/externalLink" Target="/xl/externalLinks/externalLink14.xml" Id="rId21" /><Relationship Type="http://schemas.openxmlformats.org/officeDocument/2006/relationships/externalLink" Target="/xl/externalLinks/externalLink15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L21" authorId="0" shapeId="0">
      <text>
        <t>Supervisor Contable:
Diferencia VP $77916732
Menos Dif. Cta. EERR 
$714</t>
      </text>
    </comment>
    <comment ref="Y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P19" authorId="0" shapeId="0">
      <text>
        <t>Supervisor Contable:
Globalgill en Sonus</t>
      </text>
    </comment>
    <comment ref="L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G37" authorId="0" shapeId="0">
      <text>
        <t>Supervisor Contable:
Conate</t>
      </text>
    </comment>
    <comment ref="M37" authorId="0" shapeId="0">
      <text>
        <t xml:space="preserve">Supervisor Contable:
Conate </t>
      </text>
    </comment>
    <comment ref="N37" authorId="0" shapeId="0">
      <text>
        <t>Supervisor Contable:
Sonus en Global</t>
      </text>
    </comment>
    <comment ref="O37" authorId="0" shapeId="0">
      <text>
        <t>Supervisor Contable:
Conate</t>
      </text>
    </comment>
    <comment ref="Q37" authorId="0" shapeId="0">
      <text>
        <t>Supervisor Contable:
Conate</t>
      </text>
    </comment>
    <comment ref="R37" authorId="0" shapeId="0">
      <text>
        <t>Supervisor Contable:
Conate</t>
      </text>
    </comment>
    <comment ref="D43" authorId="0" shapeId="0">
      <text>
        <t>Supervisor Contable:
Conate II</t>
      </text>
    </comment>
    <comment ref="F43" authorId="0" shapeId="0">
      <text>
        <t>Supervisor Contable:
Conate II</t>
      </text>
    </comment>
    <comment ref="G43" authorId="0" shapeId="0">
      <text>
        <t>Supervisor Contable:
Conate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F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H37">
            <v>-577378133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</sheetData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53">
          <cell r="D253">
            <v>160133604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33">
          <cell r="C33">
            <v>1024616468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AC23">
            <v>16800</v>
          </cell>
        </row>
      </sheetData>
      <sheetData sheetId="1"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23" min="1" max="1"/>
    <col width="1.45714285714286" customWidth="1" style="23" min="2" max="2"/>
    <col width="16.5428571428571" customWidth="1" style="25" min="3" max="3"/>
    <col width="2.18095238095238" customWidth="1" style="25" min="4" max="4"/>
    <col width="16.5428571428571" customWidth="1" style="25" min="5" max="5"/>
    <col width="11.4571428571429" customWidth="1" style="25" min="6" max="16384"/>
  </cols>
  <sheetData>
    <row r="1">
      <c r="A1" s="204" t="inlineStr">
        <is>
          <t>CHILE FILMS SPA Y  AFILIADAS</t>
        </is>
      </c>
      <c r="B1" s="27" t="n"/>
      <c r="C1" s="205" t="inlineStr">
        <is>
          <t>TOTAL</t>
        </is>
      </c>
      <c r="E1" s="205" t="inlineStr">
        <is>
          <t>TOTAL</t>
        </is>
      </c>
    </row>
    <row r="2">
      <c r="A2" s="204" t="inlineStr">
        <is>
          <t>Estado Financiero Consolidado</t>
        </is>
      </c>
      <c r="B2" s="30" t="n"/>
      <c r="C2" s="206" t="n">
        <v>2022</v>
      </c>
      <c r="E2" s="206" t="n">
        <v>2021</v>
      </c>
    </row>
    <row r="3">
      <c r="A3" s="207" t="inlineStr">
        <is>
          <t>Estado de Situación Financiera</t>
        </is>
      </c>
      <c r="B3" s="208" t="n"/>
      <c r="C3" s="209" t="inlineStr">
        <is>
          <t>M$</t>
        </is>
      </c>
      <c r="E3" s="209" t="inlineStr">
        <is>
          <t>M$</t>
        </is>
      </c>
    </row>
    <row r="4">
      <c r="A4" s="210" t="inlineStr">
        <is>
          <t xml:space="preserve">Activos </t>
        </is>
      </c>
      <c r="B4" s="211" t="n"/>
      <c r="C4" s="212" t="n"/>
      <c r="E4" s="212" t="n"/>
    </row>
    <row r="5">
      <c r="A5" s="213" t="inlineStr">
        <is>
          <t>Activos corrientes</t>
        </is>
      </c>
      <c r="B5" s="214" t="n"/>
      <c r="C5" s="212" t="n"/>
      <c r="E5" s="212" t="n"/>
    </row>
    <row r="6">
      <c r="A6" s="60" t="inlineStr">
        <is>
          <t>Efectivo y Equivalentes al Efectivo</t>
        </is>
      </c>
      <c r="B6" s="39" t="n"/>
      <c r="C6" s="40">
        <f>+ROUND(Estado!V6/1000,0)</f>
        <v/>
      </c>
      <c r="E6" s="40" t="n">
        <v>29488803</v>
      </c>
    </row>
    <row r="7">
      <c r="A7" s="60" t="inlineStr">
        <is>
          <t>Otros activos financieros corrientes</t>
        </is>
      </c>
      <c r="B7" s="39" t="n"/>
      <c r="C7" s="40">
        <f>+ROUND(Estado!V7/1000,0)</f>
        <v/>
      </c>
      <c r="E7" s="40" t="n">
        <v>0</v>
      </c>
    </row>
    <row r="8">
      <c r="A8" s="60" t="inlineStr">
        <is>
          <t>Otros Activos No Financieros, Corriente</t>
        </is>
      </c>
      <c r="B8" s="39" t="n"/>
      <c r="C8" s="40">
        <f>+ROUND(Estado!V8/1000,0)</f>
        <v/>
      </c>
      <c r="E8" s="40" t="n">
        <v>1400465</v>
      </c>
    </row>
    <row r="9">
      <c r="A9" s="60" t="inlineStr">
        <is>
          <t>Deudores comerciales y otras cuentas por cobrar corrientes</t>
        </is>
      </c>
      <c r="B9" s="39" t="n"/>
      <c r="C9" s="40">
        <f>+ROUND(Estado!V9/1000,0)</f>
        <v/>
      </c>
      <c r="E9" s="40" t="n">
        <v>10108889</v>
      </c>
    </row>
    <row r="10">
      <c r="A10" s="60" t="inlineStr">
        <is>
          <t>Cuentas por Cobrar a Entidades Relacionadas, Corriente</t>
        </is>
      </c>
      <c r="B10" s="39" t="n"/>
      <c r="C10" s="40">
        <f>+ROUND(Estado!V10/1000,0)</f>
        <v/>
      </c>
      <c r="E10" s="40" t="n">
        <v>0</v>
      </c>
    </row>
    <row r="11">
      <c r="A11" s="60" t="inlineStr">
        <is>
          <t>Inventarios</t>
        </is>
      </c>
      <c r="B11" s="39" t="n"/>
      <c r="C11" s="40">
        <f>+ROUND(Estado!V11/1000,0)</f>
        <v/>
      </c>
      <c r="E11" s="40" t="n">
        <v>1150322</v>
      </c>
    </row>
    <row r="12">
      <c r="A12" s="60" t="inlineStr">
        <is>
          <t>Activos biológicos corrientes</t>
        </is>
      </c>
      <c r="B12" s="39" t="n"/>
      <c r="C12" s="40">
        <f>+ROUND(Estado!V12/1000,0)</f>
        <v/>
      </c>
      <c r="E12" s="40" t="n">
        <v>0</v>
      </c>
    </row>
    <row r="13">
      <c r="A13" s="60" t="inlineStr">
        <is>
          <t>Activos por impuestos corrientes</t>
        </is>
      </c>
      <c r="B13" s="39" t="n"/>
      <c r="C13" s="40">
        <f>+ROUND(Estado!V13/1000,0)</f>
        <v/>
      </c>
      <c r="E13" s="40" t="n">
        <v>1353039</v>
      </c>
    </row>
    <row r="14" ht="33.75" customHeight="1">
      <c r="A14" s="21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16" t="n"/>
      <c r="C14" s="217">
        <f>SUM(C6:C13)</f>
        <v/>
      </c>
      <c r="E14" s="217" t="n">
        <v>43501518</v>
      </c>
    </row>
    <row r="15" ht="22.5" customHeight="1">
      <c r="A15" s="218" t="inlineStr">
        <is>
          <t xml:space="preserve">Activos no corrientes o grupos de activos para su disposición clasificados como mantenidos para la venta </t>
        </is>
      </c>
      <c r="B15" s="219" t="n"/>
      <c r="C15" s="40">
        <f>+ROUND(Estado!V15/1000,0)</f>
        <v/>
      </c>
      <c r="E15" s="40" t="n">
        <v>0</v>
      </c>
    </row>
    <row r="16" ht="22.5" customHeight="1">
      <c r="A16" s="218" t="inlineStr">
        <is>
          <t>Activos no corrientes o grupos de activos para su disposición clasificados como mantenidos para distribuir a los propietarios</t>
        </is>
      </c>
      <c r="B16" s="219" t="n"/>
      <c r="C16" s="40">
        <f>+ROUND(Estado!V16/1000,0)</f>
        <v/>
      </c>
      <c r="E16" s="40" t="n">
        <v>0</v>
      </c>
    </row>
    <row r="17" ht="33.75" customHeight="1">
      <c r="A17" s="215" t="inlineStr">
        <is>
          <t>Activos no corrientes o grupos de activos para su disposición clasificados como mantenidos para la venta o como mantenidos para distribuir a los propietarios</t>
        </is>
      </c>
      <c r="B17" s="216" t="n"/>
      <c r="C17" s="217">
        <f>+C15+C16</f>
        <v/>
      </c>
      <c r="E17" s="217" t="n">
        <v>0</v>
      </c>
    </row>
    <row r="18">
      <c r="A18" s="220" t="inlineStr">
        <is>
          <t>Activos corrientes totales</t>
        </is>
      </c>
      <c r="B18" s="221" t="n"/>
      <c r="C18" s="222">
        <f>+C14+C17</f>
        <v/>
      </c>
      <c r="E18" s="222" t="n">
        <v>43501518</v>
      </c>
    </row>
    <row r="19">
      <c r="A19" s="213" t="inlineStr">
        <is>
          <t>Activos no corrientes</t>
        </is>
      </c>
      <c r="B19" s="214" t="n"/>
      <c r="C19" s="212" t="n"/>
      <c r="E19" s="212" t="n"/>
    </row>
    <row r="20">
      <c r="A20" s="223" t="inlineStr">
        <is>
          <t>Otros activos financieros no corrientes</t>
        </is>
      </c>
      <c r="B20" s="216" t="n"/>
      <c r="C20" s="40">
        <f>+ROUND(Estado!V20/1000,0)</f>
        <v/>
      </c>
      <c r="E20" s="40" t="n">
        <v>18602861</v>
      </c>
    </row>
    <row r="21">
      <c r="A21" s="223" t="inlineStr">
        <is>
          <t>Otros activos no financieros no corrientes</t>
        </is>
      </c>
      <c r="B21" s="216" t="n"/>
      <c r="C21" s="40">
        <f>+ROUND(Estado!V21/1000,0)</f>
        <v/>
      </c>
      <c r="E21" s="40" t="n">
        <v>1514553</v>
      </c>
    </row>
    <row r="22">
      <c r="A22" s="223" t="inlineStr">
        <is>
          <t>Derechos por cobrar no corrientes</t>
        </is>
      </c>
      <c r="B22" s="216" t="n"/>
      <c r="C22" s="40">
        <f>+ROUND(Estado!V22/1000,0)</f>
        <v/>
      </c>
      <c r="E22" s="40" t="n">
        <v>471786</v>
      </c>
    </row>
    <row r="23" ht="22.5" customHeight="1">
      <c r="A23" s="223" t="inlineStr">
        <is>
          <t>Cuentas por Cobrar a Entidades Relacionadas, No Corriente</t>
        </is>
      </c>
      <c r="B23" s="216" t="n"/>
      <c r="C23" s="40">
        <f>+ROUND(Estado!V23/1000,0)</f>
        <v/>
      </c>
      <c r="E23" s="40" t="n">
        <v>9503096</v>
      </c>
    </row>
    <row r="24" ht="22.5" customHeight="1">
      <c r="A24" s="223" t="inlineStr">
        <is>
          <t>Inversiones contabilizadas utilizando el método de la participación</t>
        </is>
      </c>
      <c r="B24" s="216" t="n"/>
      <c r="C24" s="40">
        <f>+ROUND(Estado!V24/1000,0)</f>
        <v/>
      </c>
      <c r="E24" s="40" t="n">
        <v>9574975</v>
      </c>
    </row>
    <row r="25">
      <c r="A25" s="223" t="inlineStr">
        <is>
          <t>Activos intangibles distintos de la plusvalía</t>
        </is>
      </c>
      <c r="B25" s="216" t="n"/>
      <c r="C25" s="40">
        <f>+ROUND(Estado!V25/1000,0)</f>
        <v/>
      </c>
      <c r="E25" s="40" t="n">
        <v>1493304</v>
      </c>
    </row>
    <row r="26">
      <c r="A26" s="223" t="inlineStr">
        <is>
          <t>Plusvalía</t>
        </is>
      </c>
      <c r="B26" s="216" t="n"/>
      <c r="C26" s="40">
        <f>+ROUND(Estado!V26/1000,0)</f>
        <v/>
      </c>
      <c r="E26" s="40" t="n">
        <v>374</v>
      </c>
    </row>
    <row r="27">
      <c r="A27" s="223" t="inlineStr">
        <is>
          <t>Propiedades, Planta y Equipo</t>
        </is>
      </c>
      <c r="B27" s="216" t="n"/>
      <c r="C27" s="40">
        <f>+ROUND(Estado!V27/1000,0)</f>
        <v/>
      </c>
      <c r="E27" s="40" t="n">
        <v>20757731</v>
      </c>
    </row>
    <row r="28">
      <c r="A28" s="223" t="inlineStr">
        <is>
          <t>Activos biológicos, no corrientes</t>
        </is>
      </c>
      <c r="B28" s="216" t="n"/>
      <c r="C28" s="40">
        <f>+ROUND(Estado!V28/1000,0)</f>
        <v/>
      </c>
      <c r="E28" s="40" t="n">
        <v>0</v>
      </c>
    </row>
    <row r="29">
      <c r="A29" s="223" t="inlineStr">
        <is>
          <t>Propiedad de inversión</t>
        </is>
      </c>
      <c r="B29" s="216" t="n"/>
      <c r="C29" s="40">
        <f>+ROUND(Estado!V29/1000,0)</f>
        <v/>
      </c>
      <c r="E29" s="40" t="n">
        <v>1339006</v>
      </c>
    </row>
    <row r="30">
      <c r="A30" s="223" t="inlineStr">
        <is>
          <t>Activos por impuestos diferidos</t>
        </is>
      </c>
      <c r="B30" s="216" t="n"/>
      <c r="C30" s="40">
        <f>+ROUND(Estado!V30/1000,0)</f>
        <v/>
      </c>
      <c r="E30" s="40" t="n">
        <v>3493551</v>
      </c>
    </row>
    <row r="31">
      <c r="A31" s="215" t="inlineStr">
        <is>
          <t>Total de activos no corrientes</t>
        </is>
      </c>
      <c r="B31" s="216" t="n"/>
      <c r="C31" s="217">
        <f>SUM(C20:C30)</f>
        <v/>
      </c>
      <c r="E31" s="217" t="n">
        <v>66751237</v>
      </c>
    </row>
    <row r="32">
      <c r="A32" s="224" t="inlineStr">
        <is>
          <t>Total de activos</t>
        </is>
      </c>
      <c r="B32" s="214" t="n"/>
      <c r="C32" s="222">
        <f>+C18+C31</f>
        <v/>
      </c>
      <c r="E32" s="222" t="n">
        <v>110252755</v>
      </c>
    </row>
    <row r="33">
      <c r="A33" s="225" t="n"/>
      <c r="B33" s="226" t="n"/>
      <c r="C33" s="212" t="n"/>
      <c r="E33" s="212" t="n"/>
    </row>
    <row r="34">
      <c r="A34" s="227" t="inlineStr">
        <is>
          <t>Patrimonio y pasivos</t>
        </is>
      </c>
      <c r="B34" s="228" t="n"/>
      <c r="C34" s="212" t="n"/>
      <c r="E34" s="212" t="n"/>
    </row>
    <row r="35">
      <c r="A35" s="213" t="inlineStr">
        <is>
          <t>Pasivos</t>
        </is>
      </c>
      <c r="B35" s="214" t="n"/>
      <c r="C35" s="212" t="n"/>
      <c r="E35" s="212" t="n"/>
    </row>
    <row r="36">
      <c r="A36" s="229" t="inlineStr">
        <is>
          <t>Pasivos corrientes</t>
        </is>
      </c>
      <c r="B36" s="221" t="n"/>
      <c r="C36" s="212" t="n"/>
      <c r="E36" s="212" t="n"/>
    </row>
    <row r="37">
      <c r="A37" s="60" t="inlineStr">
        <is>
          <t>Otros pasivos financieros corrientes</t>
        </is>
      </c>
      <c r="B37" s="39" t="n"/>
      <c r="C37" s="40">
        <f>+ROUND(Estado!V37/1000,0)</f>
        <v/>
      </c>
      <c r="E37" s="40" t="n">
        <v>1746845</v>
      </c>
    </row>
    <row r="38">
      <c r="A38" s="60" t="inlineStr">
        <is>
          <t>Cuentas por pagar comerciales y otras cuentas por pagar</t>
        </is>
      </c>
      <c r="B38" s="39" t="n"/>
      <c r="C38" s="40">
        <f>+ROUND(Estado!V38/1000,0)</f>
        <v/>
      </c>
      <c r="E38" s="40" t="n">
        <v>9519667</v>
      </c>
    </row>
    <row r="39">
      <c r="A39" s="60" t="inlineStr">
        <is>
          <t>Cuentas por Pagar a Entidades Relacionadas, Corriente</t>
        </is>
      </c>
      <c r="B39" s="39" t="n"/>
      <c r="C39" s="40" t="n"/>
      <c r="E39" s="40" t="n"/>
    </row>
    <row r="40">
      <c r="A40" s="60" t="inlineStr">
        <is>
          <t>Otras provisiones a corto plazo</t>
        </is>
      </c>
      <c r="B40" s="39" t="n"/>
      <c r="C40" s="40">
        <f>+ROUND(Estado!V40/1000,0)</f>
        <v/>
      </c>
      <c r="E40" s="40" t="n">
        <v>410301</v>
      </c>
    </row>
    <row r="41">
      <c r="A41" s="60" t="inlineStr">
        <is>
          <t>Pasivos por Impuestos corrientes</t>
        </is>
      </c>
      <c r="B41" s="39" t="n"/>
      <c r="C41" s="40">
        <f>+ROUND(Estado!V41/1000,0)</f>
        <v/>
      </c>
      <c r="E41" s="40" t="n">
        <v>1968084</v>
      </c>
    </row>
    <row r="42">
      <c r="A42" s="60" t="inlineStr">
        <is>
          <t>Provisiones corrientes por beneficios a los empleados</t>
        </is>
      </c>
      <c r="B42" s="39" t="n"/>
      <c r="C42" s="40">
        <f>+ROUND(Estado!V42/1000,0)+1</f>
        <v/>
      </c>
      <c r="E42" s="40" t="n">
        <v>1249892</v>
      </c>
    </row>
    <row r="43">
      <c r="A43" s="60" t="inlineStr">
        <is>
          <t>Otros pasivos no financieros corrientes</t>
        </is>
      </c>
      <c r="B43" s="39" t="n"/>
      <c r="C43" s="40">
        <f>+ROUND(Estado!V43/1000,0)</f>
        <v/>
      </c>
      <c r="E43" s="40" t="n">
        <v>3240163</v>
      </c>
    </row>
    <row r="44" ht="33.75" customHeight="1">
      <c r="A44" s="230" t="inlineStr">
        <is>
          <t>Total de pasivos corrientes distintos de los pasivos incluidos en grupos de activos para su disposición clasificados como mantenidos para la venta</t>
        </is>
      </c>
      <c r="B44" s="231" t="n"/>
      <c r="C44" s="232">
        <f>SUM(C37:C43)</f>
        <v/>
      </c>
      <c r="E44" s="232" t="n">
        <v>18134952</v>
      </c>
    </row>
    <row r="45" ht="22.5" customHeight="1">
      <c r="A45" s="218" t="inlineStr">
        <is>
          <t>Pasivos incluidos en grupos de activos para su disposición clasificados como mantenidos para la venta</t>
        </is>
      </c>
      <c r="B45" s="219" t="n"/>
      <c r="C45" s="40">
        <f>+ROUND(Estado!V45/1000,0)</f>
        <v/>
      </c>
      <c r="E45" s="40" t="n">
        <v>0</v>
      </c>
    </row>
    <row r="46">
      <c r="A46" s="41" t="inlineStr">
        <is>
          <t>Pasivos corrientes totales</t>
        </is>
      </c>
      <c r="B46" s="42" t="n"/>
      <c r="C46" s="232">
        <f>+C44+C45</f>
        <v/>
      </c>
      <c r="E46" s="232" t="n">
        <v>18134952</v>
      </c>
    </row>
    <row r="47">
      <c r="A47" s="229" t="inlineStr">
        <is>
          <t>Pasivos no corrientes</t>
        </is>
      </c>
      <c r="B47" s="221" t="n"/>
      <c r="C47" s="212" t="n"/>
      <c r="E47" s="212" t="n"/>
    </row>
    <row r="48">
      <c r="A48" s="60" t="inlineStr">
        <is>
          <t>Otros pasivos financieros no corrientes</t>
        </is>
      </c>
      <c r="B48" s="39" t="n"/>
      <c r="C48" s="40">
        <f>+ROUND(Estado!V48/1000,0)</f>
        <v/>
      </c>
      <c r="E48" s="40" t="n">
        <v>2537675</v>
      </c>
    </row>
    <row r="49">
      <c r="A49" s="60" t="inlineStr">
        <is>
          <t>Pasivos no corrientes</t>
        </is>
      </c>
      <c r="B49" s="39" t="n"/>
      <c r="C49" s="40">
        <f>+ROUND(Estado!V49/1000,0)</f>
        <v/>
      </c>
      <c r="E49" s="40" t="n">
        <v>0</v>
      </c>
    </row>
    <row r="50">
      <c r="A50" s="60" t="inlineStr">
        <is>
          <t>Cuentas por Pagar a Entidades Relacionadas, no corriente</t>
        </is>
      </c>
      <c r="B50" s="39" t="n"/>
      <c r="C50" s="40">
        <f>+ROUND((Estado!V50+Estado!V39)/1000,0)</f>
        <v/>
      </c>
      <c r="E50" s="40" t="n">
        <v>10818034</v>
      </c>
    </row>
    <row r="51">
      <c r="A51" s="60" t="inlineStr">
        <is>
          <t>Otras provisiones a largo plazo</t>
        </is>
      </c>
      <c r="B51" s="39" t="n"/>
      <c r="C51" s="40">
        <f>+ROUND(Estado!V51/1000,0)</f>
        <v/>
      </c>
      <c r="E51" s="40" t="n">
        <v>126704</v>
      </c>
    </row>
    <row r="52">
      <c r="A52" s="60" t="inlineStr">
        <is>
          <t>Pasivo por impuestos diferidos</t>
        </is>
      </c>
      <c r="B52" s="39" t="n"/>
      <c r="C52" s="40">
        <f>+ROUND(Estado!V52/1000,0)</f>
        <v/>
      </c>
      <c r="E52" s="40" t="n">
        <v>1985504</v>
      </c>
    </row>
    <row r="53">
      <c r="A53" s="60" t="inlineStr">
        <is>
          <t>Provisiones no corrientes por beneficios a los empleados</t>
        </is>
      </c>
      <c r="B53" s="39" t="n"/>
      <c r="C53" s="40">
        <f>+ROUND(Estado!V53/1000,0)</f>
        <v/>
      </c>
      <c r="E53" s="40" t="n">
        <v>0</v>
      </c>
    </row>
    <row r="54">
      <c r="A54" s="60" t="inlineStr">
        <is>
          <t>Otros pasivos no financieros no corrientes</t>
        </is>
      </c>
      <c r="B54" s="39" t="n"/>
      <c r="C54" s="40">
        <f>+ROUND(Estado!V54/1000,0)</f>
        <v/>
      </c>
      <c r="E54" s="40" t="n">
        <v>1424361</v>
      </c>
    </row>
    <row r="55">
      <c r="A55" s="41" t="inlineStr">
        <is>
          <t>Total de pasivos no corrientes</t>
        </is>
      </c>
      <c r="B55" s="42" t="n"/>
      <c r="C55" s="232">
        <f>SUM(C48:C54)</f>
        <v/>
      </c>
      <c r="E55" s="232" t="n">
        <v>16892278</v>
      </c>
    </row>
    <row r="56">
      <c r="A56" s="233" t="inlineStr">
        <is>
          <t>Total pasivos</t>
        </is>
      </c>
      <c r="B56" s="234" t="n"/>
      <c r="C56" s="235">
        <f>+C46+C55</f>
        <v/>
      </c>
      <c r="E56" s="235" t="n">
        <v>35027230</v>
      </c>
    </row>
    <row r="57">
      <c r="A57" s="213" t="inlineStr">
        <is>
          <t>Patrimonio</t>
        </is>
      </c>
      <c r="B57" s="214" t="n"/>
      <c r="C57" s="212" t="n"/>
      <c r="E57" s="212" t="n"/>
    </row>
    <row r="58">
      <c r="A58" s="218" t="inlineStr">
        <is>
          <t>Capital emitido</t>
        </is>
      </c>
      <c r="B58" s="216" t="n"/>
      <c r="C58" s="40">
        <f>+ROUND(Estado!V58/1000,0)</f>
        <v/>
      </c>
      <c r="E58" s="40" t="n">
        <v>28380294</v>
      </c>
    </row>
    <row r="59">
      <c r="A59" s="218" t="inlineStr">
        <is>
          <t>Ganancias (pérdidas) acumuladas</t>
        </is>
      </c>
      <c r="B59" s="216" t="n"/>
      <c r="C59" s="40">
        <f>+ROUND(Estado!V59/1000,0)</f>
        <v/>
      </c>
      <c r="E59" s="40" t="n">
        <v>46838093</v>
      </c>
    </row>
    <row r="60">
      <c r="A60" s="218" t="inlineStr">
        <is>
          <t>Primas de emisión</t>
        </is>
      </c>
      <c r="B60" s="216" t="n"/>
      <c r="C60" s="40">
        <f>+ROUND(Estado!V60/1000,0)</f>
        <v/>
      </c>
      <c r="E60" s="40" t="n">
        <v>0</v>
      </c>
    </row>
    <row r="61">
      <c r="A61" s="218" t="inlineStr">
        <is>
          <t>Acciones propias en cartera</t>
        </is>
      </c>
      <c r="B61" s="216" t="n"/>
      <c r="C61" s="40">
        <f>+ROUND(Estado!V61/1000,0)</f>
        <v/>
      </c>
      <c r="E61" s="40" t="n">
        <v>0</v>
      </c>
    </row>
    <row r="62">
      <c r="A62" s="218" t="inlineStr">
        <is>
          <t>Otras participaciones en el patrimonio</t>
        </is>
      </c>
      <c r="B62" s="216" t="n"/>
      <c r="C62" s="40">
        <f>+ROUND(Estado!V62/1000,0)</f>
        <v/>
      </c>
      <c r="E62" s="40" t="n">
        <v>0</v>
      </c>
    </row>
    <row r="63">
      <c r="A63" s="218" t="inlineStr">
        <is>
          <t>Otras reservas</t>
        </is>
      </c>
      <c r="B63" s="216" t="n"/>
      <c r="C63" s="238">
        <f>+ROUND(Estado!V63/1000,0)</f>
        <v/>
      </c>
      <c r="E63" s="40" t="n">
        <v>-964006</v>
      </c>
    </row>
    <row r="64" ht="22.5" customHeight="1">
      <c r="A64" s="213" t="inlineStr">
        <is>
          <t>Patrimonio atribuible a los propietarios de la controladora</t>
        </is>
      </c>
      <c r="B64" s="221" t="n"/>
      <c r="C64" s="232">
        <f>SUM(C58:C63)</f>
        <v/>
      </c>
      <c r="E64" s="232" t="n">
        <v>74254381</v>
      </c>
    </row>
    <row r="65">
      <c r="A65" s="218" t="inlineStr">
        <is>
          <t>Participaciones no controladoras</t>
        </is>
      </c>
      <c r="B65" s="216" t="n"/>
      <c r="C65" s="40">
        <f>+ROUND(Estado!V65/1000,0)</f>
        <v/>
      </c>
      <c r="E65" s="40" t="n">
        <v>971143</v>
      </c>
    </row>
    <row r="66">
      <c r="A66" s="213" t="inlineStr">
        <is>
          <t>Patrimonio total</t>
        </is>
      </c>
      <c r="B66" s="221" t="n"/>
      <c r="C66" s="232">
        <f>+C64+C65</f>
        <v/>
      </c>
      <c r="E66" s="232" t="n">
        <v>75225524</v>
      </c>
    </row>
    <row r="67">
      <c r="A67" s="236" t="inlineStr">
        <is>
          <t>Total de patrimonio y pasivos</t>
        </is>
      </c>
      <c r="B67" s="237" t="n"/>
      <c r="C67" s="235">
        <f>+C56+C66</f>
        <v/>
      </c>
      <c r="E67" s="235" t="n">
        <v>110252754</v>
      </c>
    </row>
    <row r="68">
      <c r="C68" s="24" t="n"/>
      <c r="E68" s="24" t="n"/>
    </row>
    <row r="69">
      <c r="C69" s="24">
        <f>+C32-C67</f>
        <v/>
      </c>
      <c r="E69" s="24" t="n">
        <v>1</v>
      </c>
    </row>
    <row r="71">
      <c r="C71" s="25">
        <f>+C69/2</f>
        <v/>
      </c>
      <c r="E71" s="25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3.5428571428571" customWidth="1" style="24" min="3" max="3"/>
    <col width="2.81904761904762" customWidth="1" style="25" min="4" max="4"/>
    <col width="11.4571428571429" customWidth="1" style="25" min="5" max="16384"/>
  </cols>
  <sheetData>
    <row r="1">
      <c r="A1" s="26">
        <f>+Estado!A1</f>
        <v/>
      </c>
      <c r="B1" s="27" t="n"/>
      <c r="C1" s="197" t="inlineStr">
        <is>
          <t>TOTAL</t>
        </is>
      </c>
      <c r="E1" s="197" t="inlineStr">
        <is>
          <t>TOTAL</t>
        </is>
      </c>
    </row>
    <row r="2">
      <c r="A2" s="26" t="inlineStr">
        <is>
          <t>Estado de Resultados Integrales Consolidado</t>
        </is>
      </c>
      <c r="B2" s="30" t="n"/>
      <c r="C2" s="198" t="n">
        <v>2022</v>
      </c>
      <c r="E2" s="198" t="n">
        <v>2021</v>
      </c>
    </row>
    <row r="3">
      <c r="A3" s="32" t="n"/>
      <c r="B3" s="33" t="n"/>
      <c r="C3" s="34" t="inlineStr">
        <is>
          <t>M$</t>
        </is>
      </c>
      <c r="E3" s="34" t="inlineStr">
        <is>
          <t>M$</t>
        </is>
      </c>
    </row>
    <row r="4">
      <c r="A4" s="35" t="inlineStr">
        <is>
          <t>Ganancia (perdida)</t>
        </is>
      </c>
      <c r="B4" s="36" t="n"/>
      <c r="C4" s="239" t="n"/>
      <c r="E4" s="239" t="n"/>
    </row>
    <row r="5">
      <c r="A5" s="38" t="inlineStr">
        <is>
          <t>Ingresos de actividaes ordinarias</t>
        </is>
      </c>
      <c r="B5" s="39" t="n"/>
      <c r="C5" s="238">
        <f>+ROUND(Resultado!U5/1000,0)</f>
        <v/>
      </c>
      <c r="E5" s="238" t="n">
        <v>46991750</v>
      </c>
    </row>
    <row r="6">
      <c r="A6" s="38" t="n"/>
      <c r="B6" s="39" t="n"/>
      <c r="C6" s="238" t="n"/>
      <c r="E6" s="238" t="n"/>
    </row>
    <row r="7">
      <c r="A7" s="38" t="inlineStr">
        <is>
          <t>Costos de ventas</t>
        </is>
      </c>
      <c r="B7" s="39" t="n"/>
      <c r="C7" s="238">
        <f>+ROUND(Resultado!U7/1000,0)</f>
        <v/>
      </c>
      <c r="E7" s="238" t="n">
        <v>34034069</v>
      </c>
    </row>
    <row r="8">
      <c r="A8" s="41" t="n"/>
      <c r="B8" s="42" t="n"/>
      <c r="C8" s="238" t="n"/>
      <c r="E8" s="238" t="n"/>
    </row>
    <row r="9">
      <c r="A9" s="43" t="inlineStr">
        <is>
          <t>Ganancia bruta</t>
        </is>
      </c>
      <c r="B9" s="44" t="n"/>
      <c r="C9" s="240">
        <f>+C5-C7</f>
        <v/>
      </c>
      <c r="E9" s="240" t="n">
        <v>12957681</v>
      </c>
    </row>
    <row r="10">
      <c r="A10" s="41" t="n"/>
      <c r="B10" s="42" t="n"/>
      <c r="C10" s="238" t="n"/>
      <c r="E10" s="238" t="n"/>
    </row>
    <row r="11">
      <c r="A11" s="38" t="inlineStr">
        <is>
          <t>Gastos de administracion</t>
        </is>
      </c>
      <c r="B11" s="39" t="n"/>
      <c r="C11" s="238">
        <f>+ROUND(Resultado!U11/1000,0)</f>
        <v/>
      </c>
      <c r="E11" s="238" t="n">
        <v>6217567</v>
      </c>
    </row>
    <row r="12">
      <c r="A12" s="38" t="inlineStr">
        <is>
          <t>Depreciacion y/o Amortizacion</t>
        </is>
      </c>
      <c r="B12" s="42" t="n"/>
      <c r="C12" s="238">
        <f>+ROUND(Resultado!U12/1000,0)</f>
        <v/>
      </c>
      <c r="E12" s="238" t="n">
        <v>1798705</v>
      </c>
    </row>
    <row r="13">
      <c r="A13" s="43" t="inlineStr">
        <is>
          <t xml:space="preserve">Ganancia (perdida) de actividades operacionales </t>
        </is>
      </c>
      <c r="B13" s="44" t="n"/>
      <c r="C13" s="240">
        <f>+C9-C11-C12</f>
        <v/>
      </c>
      <c r="E13" s="240" t="n">
        <v>4941409</v>
      </c>
    </row>
    <row r="14">
      <c r="A14" s="41" t="n"/>
      <c r="B14" s="42" t="n"/>
      <c r="C14" s="238" t="n"/>
      <c r="E14" s="238" t="n"/>
    </row>
    <row r="15">
      <c r="A15" s="38" t="inlineStr">
        <is>
          <t>Ingresos financieros</t>
        </is>
      </c>
      <c r="B15" s="39" t="n"/>
      <c r="C15" s="238">
        <f>+ROUND(Resultado!U15/1000,0)</f>
        <v/>
      </c>
      <c r="E15" s="238" t="n">
        <v>512445</v>
      </c>
    </row>
    <row r="16">
      <c r="A16" s="38" t="n"/>
      <c r="B16" s="39" t="n"/>
      <c r="C16" s="238" t="n"/>
      <c r="E16" s="238" t="n"/>
    </row>
    <row r="17">
      <c r="A17" s="38" t="inlineStr">
        <is>
          <t>Costos financieros</t>
        </is>
      </c>
      <c r="B17" s="39" t="n"/>
      <c r="C17" s="238">
        <f>+ROUND(Resultado!U17/1000,0)</f>
        <v/>
      </c>
      <c r="E17" s="238" t="n">
        <v>-202228</v>
      </c>
    </row>
    <row r="18">
      <c r="A18" s="38" t="n"/>
      <c r="B18" s="39" t="n"/>
      <c r="C18" s="238" t="n"/>
      <c r="E18" s="238" t="n"/>
    </row>
    <row r="19">
      <c r="A19" s="38" t="inlineStr">
        <is>
          <t>Participacion en las ganancias (perdidas) de asociadas y negocios conjunto</t>
        </is>
      </c>
      <c r="B19" s="39" t="n"/>
      <c r="C19" s="238">
        <f>+ROUND(Resultado!U19/1000,0)</f>
        <v/>
      </c>
      <c r="E19" s="238" t="n">
        <v>122935</v>
      </c>
    </row>
    <row r="20">
      <c r="A20" s="49" t="n"/>
      <c r="B20" s="50" t="n"/>
      <c r="C20" s="238" t="n"/>
      <c r="E20" s="238" t="n"/>
    </row>
    <row r="21">
      <c r="A21" s="38" t="inlineStr">
        <is>
          <t>Otros ingresos</t>
        </is>
      </c>
      <c r="B21" s="39" t="n"/>
      <c r="C21" s="238">
        <f>+ROUND(Resultado!U21/1000,0)-1</f>
        <v/>
      </c>
      <c r="E21" s="238" t="n">
        <v>2846792</v>
      </c>
    </row>
    <row r="22">
      <c r="A22" s="38" t="n"/>
      <c r="B22" s="39" t="n"/>
      <c r="C22" s="238" t="n"/>
      <c r="E22" s="238" t="n"/>
    </row>
    <row r="23">
      <c r="A23" s="38" t="inlineStr">
        <is>
          <t>Otros egresos</t>
        </is>
      </c>
      <c r="B23" s="39" t="n"/>
      <c r="C23" s="238">
        <f>+ROUND(Resultado!U23/1000,0)</f>
        <v/>
      </c>
      <c r="E23" s="238" t="n">
        <v>-2263575</v>
      </c>
    </row>
    <row r="24">
      <c r="A24" s="38" t="n"/>
      <c r="B24" s="39" t="n"/>
      <c r="C24" s="238" t="n"/>
      <c r="E24" s="238" t="n"/>
    </row>
    <row r="25">
      <c r="A25" s="38" t="inlineStr">
        <is>
          <t>Diferencias de cambio</t>
        </is>
      </c>
      <c r="B25" s="39" t="n"/>
      <c r="C25" s="238">
        <f>+ROUND(Resultado!U25/1000,0)+1</f>
        <v/>
      </c>
      <c r="E25" s="238" t="n">
        <v>-3803161</v>
      </c>
    </row>
    <row r="26">
      <c r="A26" s="38" t="n"/>
      <c r="B26" s="39" t="n"/>
      <c r="C26" s="238" t="n"/>
      <c r="E26" s="238" t="n"/>
    </row>
    <row r="27">
      <c r="A27" s="38" t="inlineStr">
        <is>
          <t>Resultado por unidades de reajuste</t>
        </is>
      </c>
      <c r="B27" s="39" t="n"/>
      <c r="C27" s="238">
        <f>+ROUND(Resultado!U27/1000,0)</f>
        <v/>
      </c>
      <c r="E27" s="238" t="n">
        <v>-9875546</v>
      </c>
    </row>
    <row r="28">
      <c r="A28" s="51" t="n"/>
      <c r="B28" s="52" t="n"/>
      <c r="C28" s="238" t="n"/>
      <c r="E28" s="238" t="n"/>
    </row>
    <row r="29">
      <c r="A29" s="43" t="inlineStr">
        <is>
          <t>Ganancia (perdida) antes de impuestos</t>
        </is>
      </c>
      <c r="B29" s="44" t="n"/>
      <c r="C29" s="240">
        <f>SUM(C13:C28)</f>
        <v/>
      </c>
      <c r="E29" s="240" t="n">
        <v>-7720929</v>
      </c>
    </row>
    <row r="30">
      <c r="A30" s="51" t="n"/>
      <c r="B30" s="52" t="n"/>
      <c r="C30" s="238" t="n"/>
      <c r="E30" s="238" t="n"/>
    </row>
    <row r="31">
      <c r="A31" s="38" t="inlineStr">
        <is>
          <t>Gasto por impuestos a las ganancias</t>
        </is>
      </c>
      <c r="B31" s="39" t="n"/>
      <c r="C31" s="238">
        <f>+ROUND(Resultado!U31/1000,0)</f>
        <v/>
      </c>
      <c r="E31" s="238" t="n">
        <v>-2046344</v>
      </c>
    </row>
    <row r="32">
      <c r="A32" s="41" t="n"/>
      <c r="B32" s="42" t="n"/>
      <c r="C32" s="238" t="n"/>
      <c r="E32" s="238" t="n"/>
    </row>
    <row r="33">
      <c r="A33" s="43" t="inlineStr">
        <is>
          <t>Ganancia (perdida)</t>
        </is>
      </c>
      <c r="B33" s="44" t="n"/>
      <c r="C33" s="240">
        <f>+C29+C31</f>
        <v/>
      </c>
      <c r="E33" s="240" t="n">
        <v>-9767273</v>
      </c>
    </row>
    <row r="34">
      <c r="A34" s="53" t="n"/>
      <c r="B34" s="44" t="n"/>
      <c r="C34" s="241" t="n"/>
      <c r="E34" s="241" t="n"/>
    </row>
    <row r="35">
      <c r="A35" s="55" t="inlineStr">
        <is>
          <t>Ganancia (perdida) atribuible a los propietarios de la controladora</t>
        </is>
      </c>
      <c r="B35" s="44" t="n"/>
      <c r="C35" s="238">
        <f>+ROUND(Resultado!U35/1000,0)</f>
        <v/>
      </c>
      <c r="E35" s="238" t="n">
        <v>-9730843</v>
      </c>
    </row>
    <row r="36">
      <c r="A36" s="53" t="n"/>
      <c r="B36" s="44" t="n"/>
      <c r="C36" s="241" t="n"/>
      <c r="E36" s="241" t="n"/>
    </row>
    <row r="37">
      <c r="A37" s="55" t="inlineStr">
        <is>
          <t>Ganancia (perdida) atribuible a participaciones no controladoras</t>
        </is>
      </c>
      <c r="B37" s="44" t="n"/>
      <c r="C37" s="238">
        <f>+ROUND(Resultado!U37/1000,0)</f>
        <v/>
      </c>
      <c r="E37" s="238" t="n">
        <v>-36428</v>
      </c>
    </row>
    <row r="38">
      <c r="A38" s="53" t="n"/>
      <c r="B38" s="44" t="n"/>
      <c r="C38" s="241" t="n"/>
      <c r="E38" s="241" t="n"/>
    </row>
    <row r="39">
      <c r="A39" s="43" t="inlineStr">
        <is>
          <t>Ganancia (perdida)</t>
        </is>
      </c>
      <c r="B39" s="44" t="n"/>
      <c r="C39" s="242">
        <f>+C35+C37</f>
        <v/>
      </c>
      <c r="E39" s="242" t="n">
        <v>-9767271</v>
      </c>
    </row>
    <row r="40">
      <c r="E40" s="24" t="n"/>
    </row>
    <row r="41">
      <c r="C41" s="24">
        <f>+C33-C39</f>
        <v/>
      </c>
      <c r="E41" s="24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91"/>
  <sheetViews>
    <sheetView tabSelected="1" zoomScaleSheetLayoutView="60" workbookViewId="0">
      <pane xSplit="3" ySplit="5" topLeftCell="D53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92" min="1" max="1"/>
    <col width="0.542857142857143" customWidth="1" style="92" min="2" max="2"/>
    <col width="13.4571428571429" customWidth="1" style="92" min="3" max="3"/>
    <col width="14.5428571428571" customWidth="1" style="92" min="4" max="4"/>
    <col width="15.8190476190476" customWidth="1" style="92" min="5" max="6"/>
    <col width="19.8190476190476" customWidth="1" style="92" min="7" max="7"/>
    <col width="14.5428571428571" customWidth="1" style="92" min="8" max="8"/>
    <col width="14" customWidth="1" style="92" min="9" max="9"/>
    <col width="18" customWidth="1" style="92" min="10" max="10"/>
    <col width="0.542857142857143" customWidth="1" style="92" min="11" max="11"/>
    <col width="15.5428571428571" customWidth="1" style="92" min="12" max="13"/>
    <col width="15.4571428571429" customWidth="1" style="92" min="14" max="14"/>
    <col width="13.5428571428571" customWidth="1" style="92" min="15" max="15"/>
    <col width="14.5428571428571" customWidth="1" style="92" min="16" max="17"/>
    <col width="12.4571428571429" customWidth="1" style="92" min="18" max="18"/>
    <col width="14.5428571428571" customWidth="1" style="92" min="19" max="19"/>
    <col hidden="1" width="16.4571428571429" customWidth="1" style="93" min="20" max="20"/>
    <col width="0.542857142857143" customWidth="1" style="93" min="21" max="21"/>
    <col width="14.5428571428571" customWidth="1" style="94" min="22" max="22"/>
    <col width="15.1809523809524" customWidth="1" style="94" min="23" max="23"/>
    <col width="13.8190476190476" customWidth="1" style="94" min="24" max="24"/>
    <col width="14.4571428571429" customWidth="1" style="94" min="25" max="25"/>
    <col width="15" customWidth="1" style="94" min="26" max="26"/>
    <col width="16.8190476190476" customWidth="1" style="94" min="27" max="27"/>
    <col width="14.1809523809524" customWidth="1" style="94" min="28" max="28"/>
    <col width="17.1809523809524" customWidth="1" style="94" min="29" max="29"/>
    <col width="15.4571428571429" customWidth="1" style="94" min="30" max="30"/>
    <col width="17.5428571428571" customWidth="1" style="94" min="31" max="31"/>
    <col width="11.4571428571429" customWidth="1" style="94" min="32" max="16384"/>
  </cols>
  <sheetData>
    <row r="1">
      <c r="A1" s="95" t="inlineStr">
        <is>
          <t>CHILE FILMS SPA Y AFILIADAS</t>
        </is>
      </c>
      <c r="B1" s="96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8" t="inlineStr">
        <is>
          <t>Servicios Integra</t>
        </is>
      </c>
      <c r="I1" s="28" t="inlineStr">
        <is>
          <t>Serviart</t>
        </is>
      </c>
      <c r="J1" s="28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>
        <f>+J1</f>
        <v/>
      </c>
      <c r="T1" s="78" t="n"/>
      <c r="U1" s="77" t="n"/>
      <c r="V1" s="28" t="inlineStr">
        <is>
          <t>TOTAL</t>
        </is>
      </c>
    </row>
    <row r="2">
      <c r="A2" s="95" t="inlineStr">
        <is>
          <t>Estado Financiero Consolidado</t>
        </is>
      </c>
      <c r="B2" s="96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28" t="inlineStr">
        <is>
          <t>Consolidado</t>
        </is>
      </c>
      <c r="K2" s="77" t="n"/>
      <c r="L2" s="81">
        <f>+C2</f>
        <v/>
      </c>
      <c r="M2" s="81">
        <f>+D2</f>
        <v/>
      </c>
      <c r="N2" s="81">
        <f>+E2</f>
        <v/>
      </c>
      <c r="O2" s="81" t="inlineStr">
        <is>
          <t>Individual</t>
        </is>
      </c>
      <c r="P2" s="81">
        <f>+G2</f>
        <v/>
      </c>
      <c r="Q2" s="81">
        <f>+H2</f>
        <v/>
      </c>
      <c r="R2" s="81">
        <f>+I2</f>
        <v/>
      </c>
      <c r="S2" s="81">
        <f>+J2</f>
        <v/>
      </c>
      <c r="T2" s="81" t="n"/>
      <c r="U2" s="77" t="n"/>
      <c r="V2" s="31" t="inlineStr">
        <is>
          <t>Consolidado</t>
        </is>
      </c>
    </row>
    <row r="3">
      <c r="A3" s="97" t="inlineStr">
        <is>
          <t>Estado de Situación Financiera</t>
        </is>
      </c>
      <c r="B3" s="96" t="n"/>
      <c r="C3" s="98" t="inlineStr">
        <is>
          <t>Matriz</t>
        </is>
      </c>
      <c r="D3" s="98" t="inlineStr">
        <is>
          <t>Filiales</t>
        </is>
      </c>
      <c r="E3" s="98" t="inlineStr">
        <is>
          <t>Filiales</t>
        </is>
      </c>
      <c r="F3" s="98" t="inlineStr">
        <is>
          <t>Filiales</t>
        </is>
      </c>
      <c r="G3" s="98" t="n"/>
      <c r="H3" s="98" t="inlineStr">
        <is>
          <t>Filiales</t>
        </is>
      </c>
      <c r="I3" s="98" t="inlineStr">
        <is>
          <t>Filiales</t>
        </is>
      </c>
      <c r="J3" s="98" t="n"/>
      <c r="K3" s="77" t="n"/>
      <c r="L3" s="137" t="inlineStr">
        <is>
          <t>Ajuste</t>
        </is>
      </c>
      <c r="M3" s="137" t="inlineStr">
        <is>
          <t>Ajuste</t>
        </is>
      </c>
      <c r="N3" s="137" t="inlineStr">
        <is>
          <t>Ajuste</t>
        </is>
      </c>
      <c r="O3" s="137" t="inlineStr">
        <is>
          <t>Ajuste</t>
        </is>
      </c>
      <c r="P3" s="137" t="inlineStr">
        <is>
          <t>Ajuste</t>
        </is>
      </c>
      <c r="Q3" s="137" t="inlineStr">
        <is>
          <t>Ajuste</t>
        </is>
      </c>
      <c r="R3" s="137" t="inlineStr">
        <is>
          <t>Ajuste</t>
        </is>
      </c>
      <c r="S3" s="137" t="n"/>
      <c r="T3" s="137" t="inlineStr">
        <is>
          <t>Ajuste</t>
        </is>
      </c>
      <c r="U3" s="77" t="n"/>
      <c r="V3" s="148" t="n"/>
    </row>
    <row r="4">
      <c r="A4" s="99" t="inlineStr">
        <is>
          <t xml:space="preserve">Activos </t>
        </is>
      </c>
      <c r="B4" s="96" t="n"/>
      <c r="C4" s="100" t="n"/>
      <c r="D4" s="100" t="n"/>
      <c r="E4" s="100" t="n"/>
      <c r="F4" s="100" t="n"/>
      <c r="G4" s="100" t="n"/>
      <c r="H4" s="100" t="n"/>
      <c r="I4" s="100" t="n"/>
      <c r="J4" s="100" t="n"/>
      <c r="K4" s="77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77" t="n"/>
      <c r="V4" s="100" t="n"/>
    </row>
    <row r="5">
      <c r="A5" s="101" t="inlineStr">
        <is>
          <t>Activos corrientes</t>
        </is>
      </c>
      <c r="B5" s="96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77" t="n"/>
      <c r="L5" s="138" t="n"/>
      <c r="M5" s="138" t="n"/>
      <c r="N5" s="138" t="n"/>
      <c r="O5" s="138" t="n"/>
      <c r="P5" s="138" t="n"/>
      <c r="Q5" s="138" t="n"/>
      <c r="R5" s="138" t="n"/>
      <c r="S5" s="138" t="n"/>
      <c r="T5" s="138" t="n"/>
      <c r="U5" s="77" t="n"/>
      <c r="V5" s="100" t="n"/>
    </row>
    <row r="6">
      <c r="A6" s="102" t="inlineStr">
        <is>
          <t>Efectivo y Equivalentes al Efectivo</t>
        </is>
      </c>
      <c r="B6" s="96" t="n"/>
      <c r="C6" s="103" t="n"/>
      <c r="D6" s="103" t="n"/>
      <c r="E6" s="103" t="n"/>
      <c r="F6" s="103" t="n"/>
      <c r="G6" s="103" t="n"/>
      <c r="H6" s="103" t="n"/>
      <c r="I6" s="103" t="n"/>
      <c r="J6" s="103" t="n"/>
      <c r="K6" s="77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>
        <v>0</v>
      </c>
      <c r="U6" s="77" t="n"/>
      <c r="V6" s="103">
        <f>SUM(C6:T6)</f>
        <v/>
      </c>
    </row>
    <row r="7">
      <c r="A7" s="102" t="inlineStr">
        <is>
          <t>Otros activos financieros corrientes</t>
        </is>
      </c>
      <c r="B7" s="96" t="n"/>
      <c r="C7" s="103" t="n"/>
      <c r="D7" s="103" t="n"/>
      <c r="E7" s="103" t="n"/>
      <c r="F7" s="103" t="n"/>
      <c r="G7" s="103" t="n"/>
      <c r="H7" s="103" t="n"/>
      <c r="I7" s="103" t="n"/>
      <c r="J7" s="103" t="n"/>
      <c r="K7" s="77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>
        <v>0</v>
      </c>
      <c r="U7" s="77" t="n"/>
      <c r="V7" s="103">
        <f>SUM(C7:T7)</f>
        <v/>
      </c>
    </row>
    <row r="8" ht="15" customHeight="1">
      <c r="A8" s="102" t="inlineStr">
        <is>
          <t>Otros Activos No Financieros, Corriente</t>
        </is>
      </c>
      <c r="B8" s="96" t="n"/>
      <c r="C8" s="103" t="n"/>
      <c r="D8" s="103" t="n"/>
      <c r="E8" s="103" t="n"/>
      <c r="F8" s="103" t="n"/>
      <c r="G8" s="103" t="n"/>
      <c r="H8" s="103" t="n"/>
      <c r="I8" s="103" t="n"/>
      <c r="J8" s="103" t="n"/>
      <c r="K8" s="77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>
        <v>0</v>
      </c>
      <c r="U8" s="77" t="n"/>
      <c r="V8" s="103">
        <f>SUM(C8:T8)</f>
        <v/>
      </c>
    </row>
    <row r="9">
      <c r="A9" s="102" t="inlineStr">
        <is>
          <t>Deudores comerciales y otras cuentas por cobrar corrientes</t>
        </is>
      </c>
      <c r="B9" s="96" t="n"/>
      <c r="C9" s="103" t="n"/>
      <c r="D9" s="103" t="n"/>
      <c r="E9" s="103" t="n"/>
      <c r="F9" s="103" t="n"/>
      <c r="G9" s="103" t="n"/>
      <c r="H9" s="103" t="n"/>
      <c r="I9" s="103" t="n"/>
      <c r="J9" s="103" t="n"/>
      <c r="K9" s="77" t="n"/>
      <c r="L9" s="116" t="n"/>
      <c r="M9" s="103" t="n"/>
      <c r="N9" s="103" t="n"/>
      <c r="O9" s="103" t="n"/>
      <c r="P9" s="103" t="n"/>
      <c r="Q9" s="103" t="n"/>
      <c r="R9" s="103" t="n"/>
      <c r="S9" s="103" t="n"/>
      <c r="T9" s="103" t="n">
        <v>0</v>
      </c>
      <c r="U9" s="77" t="n"/>
      <c r="V9" s="103">
        <f>SUM(C9:T9)</f>
        <v/>
      </c>
    </row>
    <row r="10">
      <c r="A10" s="104" t="inlineStr">
        <is>
          <t>Cuentas por Cobrar a Entidades Relacionadas, Corriente</t>
        </is>
      </c>
      <c r="B10" s="105" t="n"/>
      <c r="C10" s="106" t="n"/>
      <c r="D10" s="106" t="n"/>
      <c r="E10" s="106" t="n"/>
      <c r="F10" s="106" t="n"/>
      <c r="G10" s="106" t="n"/>
      <c r="H10" s="106" t="n"/>
      <c r="I10" s="106" t="n"/>
      <c r="J10" s="106" t="n"/>
      <c r="K10" s="139" t="n"/>
      <c r="L10" s="106" t="n"/>
      <c r="M10" s="106" t="n"/>
      <c r="N10" s="106" t="n"/>
      <c r="O10" s="106" t="n"/>
      <c r="P10" s="106" t="n"/>
      <c r="Q10" s="106" t="n"/>
      <c r="R10" s="106" t="n"/>
      <c r="S10" s="106" t="n"/>
      <c r="T10" s="106" t="n">
        <v>0</v>
      </c>
      <c r="U10" s="139" t="n"/>
      <c r="V10" s="106">
        <f>SUM(C10:T10)</f>
        <v/>
      </c>
    </row>
    <row r="11">
      <c r="A11" s="102" t="inlineStr">
        <is>
          <t>Inventarios</t>
        </is>
      </c>
      <c r="B11" s="96" t="n"/>
      <c r="C11" s="103" t="n"/>
      <c r="D11" s="103" t="n"/>
      <c r="E11" s="103" t="n"/>
      <c r="F11" s="103" t="n"/>
      <c r="G11" s="103" t="n"/>
      <c r="H11" s="103" t="n"/>
      <c r="I11" s="103" t="n"/>
      <c r="J11" s="103" t="n"/>
      <c r="K11" s="77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>
        <v>0</v>
      </c>
      <c r="U11" s="77" t="n"/>
      <c r="V11" s="103">
        <f>SUM(C11:T11)</f>
        <v/>
      </c>
    </row>
    <row r="12">
      <c r="A12" s="102" t="inlineStr">
        <is>
          <t>Activos biológicos corrientes</t>
        </is>
      </c>
      <c r="B12" s="96" t="n"/>
      <c r="C12" s="103" t="n"/>
      <c r="D12" s="103" t="n"/>
      <c r="E12" s="103" t="n"/>
      <c r="F12" s="103" t="n"/>
      <c r="G12" s="103" t="n"/>
      <c r="H12" s="103" t="n"/>
      <c r="I12" s="103" t="n"/>
      <c r="J12" s="103" t="n"/>
      <c r="K12" s="77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>
        <v>0</v>
      </c>
      <c r="U12" s="77" t="n"/>
      <c r="V12" s="103">
        <f>SUM(C12:T12)</f>
        <v/>
      </c>
    </row>
    <row r="13">
      <c r="A13" s="102" t="inlineStr">
        <is>
          <t>Activos por impuestos corrientes</t>
        </is>
      </c>
      <c r="B13" s="96" t="n"/>
      <c r="C13" s="103" t="n"/>
      <c r="D13" s="103" t="n"/>
      <c r="E13" s="103" t="n"/>
      <c r="F13" s="103" t="n"/>
      <c r="G13" s="103" t="n"/>
      <c r="H13" s="103" t="n"/>
      <c r="I13" s="103" t="n"/>
      <c r="J13" s="103" t="n"/>
      <c r="K13" s="77" t="n"/>
      <c r="L13" s="103" t="n"/>
      <c r="M13" s="103" t="n"/>
      <c r="N13" s="103" t="n"/>
      <c r="O13" s="103" t="n"/>
      <c r="P13" s="103" t="n"/>
      <c r="Q13" s="103" t="n"/>
      <c r="R13" s="103" t="n"/>
      <c r="S13" s="103" t="n"/>
      <c r="T13" s="103" t="n">
        <v>0</v>
      </c>
      <c r="U13" s="77" t="n"/>
      <c r="V13" s="103">
        <f>SUM(C13:T13)</f>
        <v/>
      </c>
    </row>
    <row r="14" ht="36" customHeight="1">
      <c r="A14" s="107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96" t="n"/>
      <c r="C14" s="108">
        <f>SUM(C6:C13)</f>
        <v/>
      </c>
      <c r="D14" s="108">
        <f>SUM(D6:D13)</f>
        <v/>
      </c>
      <c r="E14" s="108">
        <f>SUM(E6:E13)</f>
        <v/>
      </c>
      <c r="F14" s="108">
        <f>SUM(F6:F13)</f>
        <v/>
      </c>
      <c r="G14" s="108">
        <f>SUM(G6:G13)</f>
        <v/>
      </c>
      <c r="H14" s="108">
        <f>SUM(H6:H13)</f>
        <v/>
      </c>
      <c r="I14" s="108">
        <f>SUM(I6:I13)</f>
        <v/>
      </c>
      <c r="J14" s="108">
        <f>SUM(J6:J13)</f>
        <v/>
      </c>
      <c r="K14" s="77" t="n"/>
      <c r="L14" s="140">
        <f>SUM(L6:L13)</f>
        <v/>
      </c>
      <c r="M14" s="140">
        <f>SUM(M6:M13)</f>
        <v/>
      </c>
      <c r="N14" s="140">
        <f>SUM(N6:N13)</f>
        <v/>
      </c>
      <c r="O14" s="140">
        <f>SUM(O6:O13)</f>
        <v/>
      </c>
      <c r="P14" s="140">
        <f>SUM(P6:P13)</f>
        <v/>
      </c>
      <c r="Q14" s="140">
        <f>SUM(Q6:Q13)</f>
        <v/>
      </c>
      <c r="R14" s="140">
        <f>SUM(R6:R13)</f>
        <v/>
      </c>
      <c r="S14" s="140" t="n"/>
      <c r="T14" s="140">
        <f>SUM(T6:T13)</f>
        <v/>
      </c>
      <c r="U14" s="77" t="n"/>
      <c r="V14" s="108">
        <f>SUM(V6:V13)</f>
        <v/>
      </c>
    </row>
    <row r="15" ht="24" customHeight="1">
      <c r="A15" s="109" t="inlineStr">
        <is>
          <t xml:space="preserve">Activos no corrientes o grupos de activos para su disposición clasificados como mantenidos para la venta </t>
        </is>
      </c>
      <c r="B15" s="96" t="n"/>
      <c r="C15" s="103" t="n"/>
      <c r="D15" s="103" t="n"/>
      <c r="E15" s="103" t="n"/>
      <c r="F15" s="103" t="n"/>
      <c r="G15" s="103" t="n"/>
      <c r="H15" s="103" t="n"/>
      <c r="I15" s="103" t="n"/>
      <c r="J15" s="103" t="n"/>
      <c r="K15" s="77" t="n"/>
      <c r="L15" s="103" t="n"/>
      <c r="M15" s="103" t="n"/>
      <c r="N15" s="103" t="n"/>
      <c r="O15" s="103" t="n"/>
      <c r="P15" s="103" t="n"/>
      <c r="Q15" s="103" t="n"/>
      <c r="R15" s="103" t="n"/>
      <c r="S15" s="103" t="n"/>
      <c r="T15" s="103" t="n">
        <v>0</v>
      </c>
      <c r="U15" s="77" t="n"/>
      <c r="V15" s="103">
        <f>SUM(C15:T15)</f>
        <v/>
      </c>
    </row>
    <row r="16" ht="24" customHeight="1">
      <c r="A16" s="109" t="inlineStr">
        <is>
          <t>Activos no corrientes o grupos de activos para su disposición clasificados como mantenidos para distribuir a los propietarios</t>
        </is>
      </c>
      <c r="B16" s="96" t="n"/>
      <c r="C16" s="103" t="n"/>
      <c r="D16" s="103" t="n"/>
      <c r="E16" s="103" t="n"/>
      <c r="F16" s="103" t="n"/>
      <c r="G16" s="103" t="n"/>
      <c r="H16" s="103" t="n"/>
      <c r="I16" s="103" t="n"/>
      <c r="J16" s="103" t="n"/>
      <c r="K16" s="77" t="n"/>
      <c r="L16" s="103" t="n"/>
      <c r="M16" s="103" t="n"/>
      <c r="N16" s="103" t="n"/>
      <c r="O16" s="103" t="n"/>
      <c r="P16" s="103" t="n"/>
      <c r="Q16" s="103" t="n"/>
      <c r="R16" s="103" t="n"/>
      <c r="S16" s="103" t="n"/>
      <c r="T16" s="103" t="n">
        <v>0</v>
      </c>
      <c r="U16" s="77" t="n"/>
      <c r="V16" s="103">
        <f>SUM(C16:T16)</f>
        <v/>
      </c>
    </row>
    <row r="17" ht="36" customHeight="1">
      <c r="A17" s="107" t="inlineStr">
        <is>
          <t>Activos no corrientes o grupos de activos para su disposición clasificados como mantenidos para la venta o como mantenidos para distribuir a los propietarios</t>
        </is>
      </c>
      <c r="B17" s="96" t="n"/>
      <c r="C17" s="108">
        <f>+C15+C16</f>
        <v/>
      </c>
      <c r="D17" s="108">
        <f>+D15+D16</f>
        <v/>
      </c>
      <c r="E17" s="108">
        <f>+E15+E16</f>
        <v/>
      </c>
      <c r="F17" s="108">
        <f>+F15+F16</f>
        <v/>
      </c>
      <c r="G17" s="108">
        <f>+G15+G16</f>
        <v/>
      </c>
      <c r="H17" s="108">
        <f>+H15+H16</f>
        <v/>
      </c>
      <c r="I17" s="108">
        <f>+I15+I16</f>
        <v/>
      </c>
      <c r="J17" s="108" t="n"/>
      <c r="K17" s="77" t="n"/>
      <c r="L17" s="140">
        <f>+L15+L16</f>
        <v/>
      </c>
      <c r="M17" s="140">
        <f>+M15+M16</f>
        <v/>
      </c>
      <c r="N17" s="140">
        <f>+N15+N16</f>
        <v/>
      </c>
      <c r="O17" s="140">
        <f>+O15+O16</f>
        <v/>
      </c>
      <c r="P17" s="140">
        <f>+P15+P16</f>
        <v/>
      </c>
      <c r="Q17" s="140">
        <f>+Q15+Q16</f>
        <v/>
      </c>
      <c r="R17" s="140">
        <f>+R15+R16</f>
        <v/>
      </c>
      <c r="S17" s="140" t="n"/>
      <c r="T17" s="140">
        <f>+T15+T16</f>
        <v/>
      </c>
      <c r="U17" s="77" t="n"/>
      <c r="V17" s="108">
        <f>+V15+V16</f>
        <v/>
      </c>
    </row>
    <row r="18" ht="15" customHeight="1">
      <c r="A18" s="110" t="inlineStr">
        <is>
          <t>Activos corrientes totales</t>
        </is>
      </c>
      <c r="B18" s="96" t="n"/>
      <c r="C18" s="111">
        <f>+C14+C17</f>
        <v/>
      </c>
      <c r="D18" s="111">
        <f>+D14+D17</f>
        <v/>
      </c>
      <c r="E18" s="111">
        <f>+E14+E17</f>
        <v/>
      </c>
      <c r="F18" s="111">
        <f>+F14+F17</f>
        <v/>
      </c>
      <c r="G18" s="111">
        <f>+G14+G17</f>
        <v/>
      </c>
      <c r="H18" s="111">
        <f>+H14+H17</f>
        <v/>
      </c>
      <c r="I18" s="111">
        <f>+I14+I17</f>
        <v/>
      </c>
      <c r="J18" s="111">
        <f>+J14+J17</f>
        <v/>
      </c>
      <c r="K18" s="77" t="n"/>
      <c r="L18" s="111">
        <f>+L14+L17</f>
        <v/>
      </c>
      <c r="M18" s="111">
        <f>+M14+M17</f>
        <v/>
      </c>
      <c r="N18" s="111">
        <f>+N14+N17</f>
        <v/>
      </c>
      <c r="O18" s="111">
        <f>+O14+O17</f>
        <v/>
      </c>
      <c r="P18" s="111">
        <f>+P14+P17</f>
        <v/>
      </c>
      <c r="Q18" s="111">
        <f>+Q14+Q17</f>
        <v/>
      </c>
      <c r="R18" s="111">
        <f>+R14+R17</f>
        <v/>
      </c>
      <c r="S18" s="111" t="n"/>
      <c r="T18" s="111">
        <f>+T14+T17</f>
        <v/>
      </c>
      <c r="U18" s="77" t="n"/>
      <c r="V18" s="111">
        <f>+V14+V17</f>
        <v/>
      </c>
    </row>
    <row r="19" ht="45" customHeight="1">
      <c r="A19" s="101" t="inlineStr">
        <is>
          <t>Activos no corrientes</t>
        </is>
      </c>
      <c r="B19" s="96" t="n"/>
      <c r="C19" s="100" t="n"/>
      <c r="D19" s="100" t="n"/>
      <c r="E19" s="100" t="n"/>
      <c r="F19" s="100" t="n"/>
      <c r="G19" s="100" t="n"/>
      <c r="H19" s="100" t="n"/>
      <c r="I19" s="100" t="n"/>
      <c r="J19" s="100" t="n"/>
      <c r="K19" s="77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77" t="n"/>
      <c r="V19" s="100" t="n"/>
    </row>
    <row r="20">
      <c r="A20" s="112" t="inlineStr">
        <is>
          <t>Otros activos financieros no corrientes</t>
        </is>
      </c>
      <c r="B20" s="96" t="n"/>
      <c r="C20" s="113" t="n"/>
      <c r="D20" s="113" t="n"/>
      <c r="E20" s="113" t="n"/>
      <c r="F20" s="113" t="n"/>
      <c r="G20" s="113" t="n"/>
      <c r="H20" s="113" t="n"/>
      <c r="I20" s="113" t="n"/>
      <c r="J20" s="113" t="n"/>
      <c r="K20" s="77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03" t="n">
        <v>0</v>
      </c>
      <c r="U20" s="77" t="n"/>
      <c r="V20" s="113">
        <f>SUM(C20:T20)</f>
        <v/>
      </c>
    </row>
    <row r="21">
      <c r="A21" s="114" t="inlineStr">
        <is>
          <t>Otros activos no financieros no corrientes</t>
        </is>
      </c>
      <c r="B21" s="96" t="n"/>
      <c r="C21" s="103" t="n"/>
      <c r="D21" s="103" t="n"/>
      <c r="E21" s="103" t="n"/>
      <c r="F21" s="103" t="n"/>
      <c r="G21" s="103" t="n"/>
      <c r="H21" s="103" t="n"/>
      <c r="I21" s="103" t="n"/>
      <c r="J21" s="103" t="n"/>
      <c r="K21" s="77" t="n"/>
      <c r="L21" s="141" t="n"/>
      <c r="M21" s="103" t="n"/>
      <c r="N21" s="103" t="n"/>
      <c r="O21" s="103" t="n"/>
      <c r="P21" s="103" t="n"/>
      <c r="Q21" s="149" t="n"/>
      <c r="R21" s="103" t="n"/>
      <c r="S21" s="149" t="n"/>
      <c r="T21" s="103" t="n">
        <v>0</v>
      </c>
      <c r="U21" s="77" t="n"/>
      <c r="V21" s="103">
        <f>SUM(C21:T21)</f>
        <v/>
      </c>
      <c r="W21" s="150" t="inlineStr">
        <is>
          <t>Sonus</t>
        </is>
      </c>
    </row>
    <row r="22" ht="15" customHeight="1">
      <c r="A22" s="114" t="inlineStr">
        <is>
          <t>Derechos por cobrar no corrientes</t>
        </is>
      </c>
      <c r="B22" s="96" t="n"/>
      <c r="C22" s="103" t="n"/>
      <c r="D22" s="103" t="n"/>
      <c r="E22" s="103" t="n"/>
      <c r="F22" s="103" t="n"/>
      <c r="G22" s="103" t="n"/>
      <c r="H22" s="103" t="n"/>
      <c r="I22" s="103" t="n"/>
      <c r="J22" s="103" t="n"/>
      <c r="K22" s="77" t="n"/>
      <c r="M22" s="103" t="n"/>
      <c r="N22" s="103" t="n"/>
      <c r="O22" s="103" t="n"/>
      <c r="P22" s="103" t="n"/>
      <c r="Q22" s="103" t="n"/>
      <c r="R22" s="103" t="n"/>
      <c r="S22" s="103" t="n"/>
      <c r="T22" s="103" t="n">
        <v>0</v>
      </c>
      <c r="U22" s="77" t="n"/>
      <c r="V22" s="103">
        <f>SUM(C22:T22)</f>
        <v/>
      </c>
      <c r="W22" s="150" t="inlineStr">
        <is>
          <t>Fundación</t>
        </is>
      </c>
      <c r="X22" s="151">
        <f>+'[4]Estado$'!$AG$22</f>
        <v/>
      </c>
      <c r="Y22" s="151">
        <f>+'[4]Estado$'!$AL$22</f>
        <v/>
      </c>
      <c r="Z22" s="153">
        <f>+'[4]Estado$'!$AM$22</f>
        <v/>
      </c>
      <c r="AA22" s="156" t="inlineStr">
        <is>
          <t>Surface</t>
        </is>
      </c>
      <c r="AB22" s="157">
        <f>+'[4]Estado$'!$AE$22</f>
        <v/>
      </c>
      <c r="AD22" s="158" t="inlineStr">
        <is>
          <t>Total</t>
        </is>
      </c>
    </row>
    <row r="23" ht="12.75" customHeight="1">
      <c r="A23" s="115" t="inlineStr">
        <is>
          <t>Cuentas por Cobrar a Entidades Relacionadas, No Corriente</t>
        </is>
      </c>
      <c r="B23" s="9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42" t="n"/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>
        <v>0</v>
      </c>
      <c r="U23" s="77" t="n"/>
      <c r="V23" s="116">
        <f>SUM(C23:T23)</f>
        <v/>
      </c>
      <c r="W23" s="243">
        <f>+[8]Estado!$AC$23</f>
        <v/>
      </c>
      <c r="X23" s="153" t="n"/>
      <c r="Y23" s="153">
        <f>+'[11]Estado$'!$AL$23+'[11]Estado$'!$AP$23+'[11]Estado$'!$AR$23</f>
        <v/>
      </c>
      <c r="Z23" s="153" t="n"/>
      <c r="AA23" s="244">
        <f>+'[11]Estado$'!$AN$23</f>
        <v/>
      </c>
      <c r="AB23" s="153">
        <f>+'[11]Estado$'!$AE$23</f>
        <v/>
      </c>
      <c r="AC23" s="243" t="n"/>
      <c r="AD23" s="245">
        <f>SUM(W23:AC23)</f>
        <v/>
      </c>
      <c r="AE23" s="243">
        <f>+V23-AD23</f>
        <v/>
      </c>
      <c r="AF23" s="93">
        <f>+'[12]Detalle Cta Cte  Reclasi(Final)'!$BM$43</f>
        <v/>
      </c>
      <c r="AG23" s="93">
        <f>+AE23-AF23</f>
        <v/>
      </c>
    </row>
    <row r="24" ht="24.75" customHeight="1">
      <c r="A24" s="117" t="inlineStr">
        <is>
          <t>Inversiones contabilizadas utilizando el método de la participación</t>
        </is>
      </c>
      <c r="B24" s="96" t="n"/>
      <c r="C24" s="118" t="n"/>
      <c r="D24" s="118" t="n"/>
      <c r="E24" s="118" t="n"/>
      <c r="F24" s="118" t="n"/>
      <c r="G24" s="118" t="n"/>
      <c r="H24" s="118" t="n"/>
      <c r="I24" s="118" t="n"/>
      <c r="J24" s="118" t="n"/>
      <c r="K24" s="77" t="n"/>
      <c r="L24" s="143" t="n"/>
      <c r="M24" s="141" t="n"/>
      <c r="N24" s="143" t="n"/>
      <c r="O24" s="143" t="n"/>
      <c r="P24" s="143" t="n"/>
      <c r="Q24" s="143" t="n"/>
      <c r="R24" s="143" t="n"/>
      <c r="S24" s="143" t="n"/>
      <c r="T24" s="143">
        <f>-#REF!</f>
        <v/>
      </c>
      <c r="U24" s="77" t="n"/>
      <c r="V24" s="116">
        <f>SUM(B24:S24)</f>
        <v/>
      </c>
      <c r="AE24" s="243">
        <f>+#REF!</f>
        <v/>
      </c>
    </row>
    <row r="25" ht="15" customHeight="1">
      <c r="A25" s="114" t="inlineStr">
        <is>
          <t>Activos intangibles distintos de la plusvalía</t>
        </is>
      </c>
      <c r="B25" s="96" t="n"/>
      <c r="C25" s="103" t="n"/>
      <c r="D25" s="103" t="n"/>
      <c r="E25" s="103" t="n"/>
      <c r="F25" s="103" t="n"/>
      <c r="G25" s="103" t="n"/>
      <c r="H25" s="103" t="n"/>
      <c r="I25" s="103" t="n"/>
      <c r="J25" s="103" t="n"/>
      <c r="K25" s="77" t="n"/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>
        <v>0</v>
      </c>
      <c r="U25" s="77" t="n"/>
      <c r="V25" s="103">
        <f>SUM(C25:T25)</f>
        <v/>
      </c>
      <c r="X25" s="151" t="n"/>
      <c r="AE25" s="243">
        <f>+AE23-AE24</f>
        <v/>
      </c>
    </row>
    <row r="26" ht="15" customHeight="1">
      <c r="A26" s="114" t="inlineStr">
        <is>
          <t>Plusvalía</t>
        </is>
      </c>
      <c r="B26" s="96" t="n"/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77" t="n"/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>
        <v>0</v>
      </c>
      <c r="U26" s="77" t="n"/>
      <c r="V26" s="103">
        <f>SUM(C26:T26)</f>
        <v/>
      </c>
      <c r="X26" s="153" t="n"/>
    </row>
    <row r="27">
      <c r="A27" s="114" t="inlineStr">
        <is>
          <t>Propiedades, Planta y Equipo</t>
        </is>
      </c>
      <c r="B27" s="96" t="n"/>
      <c r="C27" s="103" t="n"/>
      <c r="D27" s="103" t="n"/>
      <c r="E27" s="103" t="n"/>
      <c r="F27" s="103" t="n"/>
      <c r="G27" s="103" t="n"/>
      <c r="H27" s="103" t="n"/>
      <c r="I27" s="103" t="n"/>
      <c r="J27" s="103" t="n"/>
      <c r="K27" s="77" t="n"/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>
        <v>0</v>
      </c>
      <c r="U27" s="77" t="n"/>
      <c r="V27" s="103">
        <f>SUM(C27:T27)</f>
        <v/>
      </c>
      <c r="AB27" s="94" t="inlineStr">
        <is>
          <t>x cobrar</t>
        </is>
      </c>
      <c r="AC27" s="94" t="n">
        <v>20453842507.58</v>
      </c>
    </row>
    <row r="28">
      <c r="A28" s="114" t="inlineStr">
        <is>
          <t>Activos biológicos, no corrientes</t>
        </is>
      </c>
      <c r="B28" s="96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77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>
        <v>0</v>
      </c>
      <c r="U28" s="77" t="n"/>
      <c r="V28" s="103">
        <f>SUM(C28:T28)</f>
        <v/>
      </c>
      <c r="AB28" s="94" t="inlineStr">
        <is>
          <t>x Pagar</t>
        </is>
      </c>
      <c r="AC28" s="94" t="n">
        <v>16810190106</v>
      </c>
    </row>
    <row r="29">
      <c r="A29" s="114" t="inlineStr">
        <is>
          <t>Propiedad de inversión</t>
        </is>
      </c>
      <c r="B29" s="96" t="n"/>
      <c r="C29" s="103" t="n"/>
      <c r="D29" s="103" t="n"/>
      <c r="E29" s="103" t="n"/>
      <c r="F29" s="103" t="n"/>
      <c r="G29" s="103" t="n"/>
      <c r="H29" s="103" t="n"/>
      <c r="I29" s="103" t="n"/>
      <c r="J29" s="103" t="n"/>
      <c r="K29" s="77" t="n"/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>
        <v>0</v>
      </c>
      <c r="U29" s="77" t="n"/>
      <c r="V29" s="103">
        <f>SUM(C29:T29)</f>
        <v/>
      </c>
      <c r="AB29" s="94" t="inlineStr">
        <is>
          <t>Diferencia a reclasificar</t>
        </is>
      </c>
      <c r="AC29" s="94" t="n">
        <v>3643652401.58</v>
      </c>
    </row>
    <row r="30">
      <c r="A30" s="114" t="inlineStr">
        <is>
          <t>Activos por impuestos diferidos</t>
        </is>
      </c>
      <c r="B30" s="96" t="n"/>
      <c r="C30" s="103" t="n"/>
      <c r="D30" s="103" t="n"/>
      <c r="E30" s="103" t="n"/>
      <c r="F30" s="103" t="n"/>
      <c r="G30" s="103" t="n"/>
      <c r="H30" s="103" t="n"/>
      <c r="I30" s="103" t="n"/>
      <c r="J30" s="103" t="n"/>
      <c r="K30" s="77" t="n"/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>
        <v>0</v>
      </c>
      <c r="U30" s="77" t="n"/>
      <c r="V30" s="103">
        <f>SUM(C30:T30)</f>
        <v/>
      </c>
    </row>
    <row r="31">
      <c r="A31" s="107" t="inlineStr">
        <is>
          <t>Total de activos no corrientes</t>
        </is>
      </c>
      <c r="B31" s="96" t="n"/>
      <c r="C31" s="108">
        <f>SUM(C20:C30)</f>
        <v/>
      </c>
      <c r="D31" s="108">
        <f>SUM(D20:D30)</f>
        <v/>
      </c>
      <c r="E31" s="108">
        <f>SUM(E20:E30)</f>
        <v/>
      </c>
      <c r="F31" s="108">
        <f>SUM(F20:F30)</f>
        <v/>
      </c>
      <c r="G31" s="108">
        <f>SUM(G20:G30)</f>
        <v/>
      </c>
      <c r="H31" s="108">
        <f>SUM(H20:H30)</f>
        <v/>
      </c>
      <c r="I31" s="108">
        <f>SUM(I20:I30)</f>
        <v/>
      </c>
      <c r="J31" s="108">
        <f>SUM(J20:J30)</f>
        <v/>
      </c>
      <c r="K31" s="77" t="n"/>
      <c r="L31" s="140">
        <f>SUM(L20:L30)</f>
        <v/>
      </c>
      <c r="M31" s="140">
        <f>SUM(M20:M30)</f>
        <v/>
      </c>
      <c r="N31" s="140">
        <f>SUM(N20:N30)</f>
        <v/>
      </c>
      <c r="O31" s="140">
        <f>SUM(O20:O30)</f>
        <v/>
      </c>
      <c r="P31" s="140">
        <f>SUM(P20:P30)</f>
        <v/>
      </c>
      <c r="Q31" s="140">
        <f>SUM(Q20:Q30)</f>
        <v/>
      </c>
      <c r="R31" s="140">
        <f>SUM(R20:R30)</f>
        <v/>
      </c>
      <c r="S31" s="140">
        <f>SUM(S20:S30)</f>
        <v/>
      </c>
      <c r="T31" s="140">
        <f>SUM(T20:T30)</f>
        <v/>
      </c>
      <c r="U31" s="77" t="n"/>
      <c r="V31" s="108">
        <f>SUM(V20:V30)</f>
        <v/>
      </c>
    </row>
    <row r="32">
      <c r="A32" s="119" t="inlineStr">
        <is>
          <t>Total de activos</t>
        </is>
      </c>
      <c r="B32" s="96" t="n"/>
      <c r="C32" s="111">
        <f>+C18+C31</f>
        <v/>
      </c>
      <c r="D32" s="111">
        <f>+D18+D31</f>
        <v/>
      </c>
      <c r="E32" s="111">
        <f>+E18+E31</f>
        <v/>
      </c>
      <c r="F32" s="111">
        <f>+F18+F31</f>
        <v/>
      </c>
      <c r="G32" s="111">
        <f>+G18+G31</f>
        <v/>
      </c>
      <c r="H32" s="111">
        <f>+H18+H31</f>
        <v/>
      </c>
      <c r="I32" s="111">
        <f>+I18+I31</f>
        <v/>
      </c>
      <c r="J32" s="111">
        <f>+J18+J31</f>
        <v/>
      </c>
      <c r="K32" s="77" t="n"/>
      <c r="L32" s="111">
        <f>+L18+L31</f>
        <v/>
      </c>
      <c r="M32" s="111">
        <f>+M18+M31</f>
        <v/>
      </c>
      <c r="N32" s="111">
        <f>+N18+N31</f>
        <v/>
      </c>
      <c r="O32" s="111">
        <f>+O18+O31</f>
        <v/>
      </c>
      <c r="P32" s="111">
        <f>+P18+P31</f>
        <v/>
      </c>
      <c r="Q32" s="111">
        <f>+Q18+Q31</f>
        <v/>
      </c>
      <c r="R32" s="111">
        <f>+R18+R31</f>
        <v/>
      </c>
      <c r="S32" s="111">
        <f>+S18+S31</f>
        <v/>
      </c>
      <c r="T32" s="111">
        <f>+T18+T31</f>
        <v/>
      </c>
      <c r="U32" s="77" t="n"/>
      <c r="V32" s="111">
        <f>+V18+V31</f>
        <v/>
      </c>
    </row>
    <row r="33">
      <c r="A33" s="120" t="n"/>
      <c r="B33" s="96" t="n"/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77" t="n"/>
      <c r="L33" s="138" t="n"/>
      <c r="M33" s="138" t="n"/>
      <c r="N33" s="138" t="n"/>
      <c r="O33" s="138" t="n"/>
      <c r="P33" s="138" t="n"/>
      <c r="Q33" s="138" t="n"/>
      <c r="R33" s="138" t="n"/>
      <c r="S33" s="138" t="n"/>
      <c r="T33" s="138" t="n"/>
      <c r="U33" s="77" t="n"/>
      <c r="V33" s="100" t="n"/>
    </row>
    <row r="34">
      <c r="A34" s="121" t="inlineStr">
        <is>
          <t>Patrimonio y pasivos</t>
        </is>
      </c>
      <c r="B34" s="96" t="n"/>
      <c r="C34" s="100" t="n"/>
      <c r="D34" s="100" t="n"/>
      <c r="E34" s="100" t="n"/>
      <c r="F34" s="100" t="n"/>
      <c r="G34" s="100" t="n"/>
      <c r="H34" s="100" t="n"/>
      <c r="I34" s="100" t="n"/>
      <c r="J34" s="100" t="n"/>
      <c r="K34" s="77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77" t="n"/>
      <c r="V34" s="100" t="n"/>
    </row>
    <row r="35">
      <c r="A35" s="101" t="inlineStr">
        <is>
          <t>Pasivos</t>
        </is>
      </c>
      <c r="B35" s="96" t="n"/>
      <c r="C35" s="100" t="n"/>
      <c r="D35" s="100" t="n"/>
      <c r="E35" s="100" t="n"/>
      <c r="F35" s="100" t="n"/>
      <c r="G35" s="100" t="n"/>
      <c r="H35" s="100" t="n"/>
      <c r="I35" s="100" t="n"/>
      <c r="J35" s="100" t="n"/>
      <c r="K35" s="77" t="n"/>
      <c r="L35" s="138" t="n"/>
      <c r="M35" s="138" t="n"/>
      <c r="N35" s="138" t="n"/>
      <c r="O35" s="138" t="n"/>
      <c r="P35" s="138" t="n"/>
      <c r="Q35" s="138" t="n"/>
      <c r="R35" s="138" t="n"/>
      <c r="S35" s="138" t="n"/>
      <c r="T35" s="138" t="n"/>
      <c r="U35" s="77" t="n"/>
      <c r="V35" s="100" t="n"/>
    </row>
    <row r="36">
      <c r="A36" s="122" t="inlineStr">
        <is>
          <t>Pasivos corrientes</t>
        </is>
      </c>
      <c r="B36" s="96" t="n"/>
      <c r="C36" s="100" t="n"/>
      <c r="D36" s="100" t="n"/>
      <c r="E36" s="100" t="n"/>
      <c r="F36" s="100" t="n"/>
      <c r="G36" s="100" t="n"/>
      <c r="H36" s="100" t="n"/>
      <c r="I36" s="100" t="n"/>
      <c r="J36" s="100" t="n"/>
      <c r="K36" s="77" t="n"/>
      <c r="L36" s="138" t="n"/>
      <c r="M36" s="138" t="n"/>
      <c r="N36" s="138" t="n"/>
      <c r="O36" s="138" t="n"/>
      <c r="P36" s="138" t="n"/>
      <c r="Q36" s="138" t="n"/>
      <c r="R36" s="138" t="n"/>
      <c r="S36" s="138" t="n"/>
      <c r="T36" s="138" t="n"/>
      <c r="U36" s="77" t="n"/>
      <c r="V36" s="100" t="n"/>
    </row>
    <row r="37" customFormat="1" s="90">
      <c r="A37" s="123" t="inlineStr">
        <is>
          <t>Otros pasivos financieros corrientes</t>
        </is>
      </c>
      <c r="B37" s="96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4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>
        <v>0</v>
      </c>
      <c r="U37" s="144" t="n"/>
      <c r="V37" s="124">
        <f>SUM(C37:T37)</f>
        <v/>
      </c>
    </row>
    <row r="38">
      <c r="A38" s="102" t="inlineStr">
        <is>
          <t>Cuentas por pagar comerciales y otras cuentas por pagar</t>
        </is>
      </c>
      <c r="B38" s="96" t="n"/>
      <c r="C38" s="103" t="n"/>
      <c r="D38" s="103" t="n"/>
      <c r="E38" s="103" t="n"/>
      <c r="F38" s="103" t="n"/>
      <c r="G38" s="103" t="n"/>
      <c r="H38" s="103" t="n"/>
      <c r="I38" s="103" t="n"/>
      <c r="J38" s="103" t="n"/>
      <c r="K38" s="77" t="n"/>
      <c r="L38" s="116" t="n"/>
      <c r="M38" s="103" t="n"/>
      <c r="N38" s="103" t="n"/>
      <c r="O38" s="103" t="n"/>
      <c r="P38" s="103" t="n"/>
      <c r="Q38" s="103" t="n"/>
      <c r="R38" s="103" t="n"/>
      <c r="S38" s="103" t="n"/>
      <c r="T38" s="103" t="n">
        <v>0</v>
      </c>
      <c r="U38" s="77" t="n"/>
      <c r="V38" s="154">
        <f>SUM(C38:T38)</f>
        <v/>
      </c>
    </row>
    <row r="39">
      <c r="A39" s="125" t="inlineStr">
        <is>
          <t>Cuentas por Pagar a Entidades Relacionadas, Corriente</t>
        </is>
      </c>
      <c r="B39" s="126" t="n"/>
      <c r="C39" s="116" t="n"/>
      <c r="D39" s="116" t="n"/>
      <c r="E39" s="116" t="n"/>
      <c r="F39" s="116" t="n"/>
      <c r="G39" s="116" t="n"/>
      <c r="H39" s="116" t="n"/>
      <c r="I39" s="116" t="n"/>
      <c r="J39" s="116" t="n"/>
      <c r="K39" s="142" t="n"/>
      <c r="L39" s="116" t="n"/>
      <c r="M39" s="116" t="n"/>
      <c r="N39" s="116" t="n"/>
      <c r="O39" s="116" t="n"/>
      <c r="P39" s="116" t="n"/>
      <c r="Q39" s="116" t="n"/>
      <c r="R39" s="116" t="n"/>
      <c r="S39" s="116" t="n"/>
      <c r="T39" s="116" t="n">
        <v>0</v>
      </c>
      <c r="U39" s="142" t="n"/>
      <c r="V39" s="155">
        <f>SUM(C39:T39)</f>
        <v/>
      </c>
    </row>
    <row r="40">
      <c r="A40" s="102" t="inlineStr">
        <is>
          <t>Otras provisiones a corto plazo</t>
        </is>
      </c>
      <c r="B40" s="96" t="n"/>
      <c r="C40" s="103" t="n"/>
      <c r="D40" s="103" t="n"/>
      <c r="E40" s="103" t="n"/>
      <c r="F40" s="103" t="n"/>
      <c r="G40" s="103" t="n"/>
      <c r="H40" s="103" t="n"/>
      <c r="I40" s="103" t="n"/>
      <c r="J40" s="103" t="n"/>
      <c r="K40" s="77" t="n"/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>
        <v>0</v>
      </c>
      <c r="U40" s="77" t="n"/>
      <c r="V40" s="154">
        <f>SUM(C40:T40)</f>
        <v/>
      </c>
    </row>
    <row r="41">
      <c r="A41" s="102" t="inlineStr">
        <is>
          <t>Pasivos por Impuestos corrientes</t>
        </is>
      </c>
      <c r="B41" s="96" t="n"/>
      <c r="C41" s="103" t="n"/>
      <c r="D41" s="103" t="n"/>
      <c r="E41" s="103" t="n"/>
      <c r="F41" s="103" t="n"/>
      <c r="G41" s="103" t="n"/>
      <c r="H41" s="103" t="n"/>
      <c r="I41" s="103" t="n"/>
      <c r="J41" s="103" t="n"/>
      <c r="K41" s="77" t="n"/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>
        <v>0</v>
      </c>
      <c r="U41" s="77" t="n"/>
      <c r="V41" s="154">
        <f>SUM(C41:T41)</f>
        <v/>
      </c>
    </row>
    <row r="42" customFormat="1" s="91">
      <c r="A42" s="127" t="inlineStr">
        <is>
          <t>Provisiones corrientes por beneficios a los empleados</t>
        </is>
      </c>
      <c r="B42" s="96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45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>
        <v>0</v>
      </c>
      <c r="U42" s="145" t="n"/>
      <c r="V42" s="128">
        <f>SUM(C42:T42)</f>
        <v/>
      </c>
    </row>
    <row r="43">
      <c r="A43" s="102" t="inlineStr">
        <is>
          <t>Otros pasivos no financieros corrientes</t>
        </is>
      </c>
      <c r="B43" s="96" t="n"/>
      <c r="C43" s="103" t="n"/>
      <c r="D43" s="103" t="n"/>
      <c r="E43" s="103" t="n"/>
      <c r="F43" s="103" t="n"/>
      <c r="G43" s="103" t="n"/>
      <c r="H43" s="103" t="n"/>
      <c r="I43" s="103" t="n"/>
      <c r="J43" s="103" t="n"/>
      <c r="K43" s="77" t="n"/>
      <c r="L43" s="116" t="n"/>
      <c r="M43" s="116" t="n"/>
      <c r="N43" s="103" t="n"/>
      <c r="O43" s="103" t="n"/>
      <c r="P43" s="103" t="n"/>
      <c r="Q43" s="103" t="n"/>
      <c r="R43" s="103" t="n"/>
      <c r="S43" s="103" t="n"/>
      <c r="T43" s="103" t="n">
        <v>0</v>
      </c>
      <c r="U43" s="77" t="n"/>
      <c r="V43" s="103">
        <f>SUM(C43:T43)</f>
        <v/>
      </c>
    </row>
    <row r="44" ht="36" customHeight="1">
      <c r="A44" s="129" t="inlineStr">
        <is>
          <t>Total de pasivos corrientes distintos de los pasivos incluidos en grupos de activos para su disposición clasificados como mantenidos para la venta</t>
        </is>
      </c>
      <c r="B44" s="96" t="n"/>
      <c r="C44" s="130">
        <f>SUM(C37:C43)</f>
        <v/>
      </c>
      <c r="D44" s="130">
        <f>SUM(D37:D43)</f>
        <v/>
      </c>
      <c r="E44" s="130">
        <f>SUM(E37:E43)</f>
        <v/>
      </c>
      <c r="F44" s="130">
        <f>SUM(F37:F43)</f>
        <v/>
      </c>
      <c r="G44" s="130">
        <f>SUM(G37:G43)</f>
        <v/>
      </c>
      <c r="H44" s="130">
        <f>SUM(H37:H43)</f>
        <v/>
      </c>
      <c r="I44" s="130">
        <f>SUM(I37:I43)</f>
        <v/>
      </c>
      <c r="J44" s="130">
        <f>SUM(J37:J43)</f>
        <v/>
      </c>
      <c r="K44" s="77" t="n"/>
      <c r="L44" s="146">
        <f>SUM(L37:L43)</f>
        <v/>
      </c>
      <c r="M44" s="146">
        <f>SUM(M37:M43)</f>
        <v/>
      </c>
      <c r="N44" s="146">
        <f>SUM(N37:N43)</f>
        <v/>
      </c>
      <c r="O44" s="146">
        <f>SUM(O37:O43)</f>
        <v/>
      </c>
      <c r="P44" s="146">
        <f>SUM(P37:P43)</f>
        <v/>
      </c>
      <c r="Q44" s="146">
        <f>SUM(Q37:Q43)</f>
        <v/>
      </c>
      <c r="R44" s="146">
        <f>SUM(R37:R43)</f>
        <v/>
      </c>
      <c r="S44" s="146" t="n"/>
      <c r="T44" s="146">
        <f>SUM(T37:T43)</f>
        <v/>
      </c>
      <c r="U44" s="77" t="n"/>
      <c r="V44" s="130">
        <f>SUM(V37:V43)</f>
        <v/>
      </c>
    </row>
    <row r="45" ht="24" customHeight="1">
      <c r="A45" s="109" t="inlineStr">
        <is>
          <t>Pasivos incluidos en grupos de activos para su disposición clasificados como mantenidos para la venta</t>
        </is>
      </c>
      <c r="B45" s="96" t="n"/>
      <c r="C45" s="103" t="n"/>
      <c r="D45" s="103" t="n"/>
      <c r="E45" s="103" t="n"/>
      <c r="F45" s="103" t="n"/>
      <c r="G45" s="103" t="n"/>
      <c r="H45" s="103" t="n"/>
      <c r="I45" s="103" t="n"/>
      <c r="J45" s="103" t="n"/>
      <c r="K45" s="77" t="n"/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>
        <v>0</v>
      </c>
      <c r="U45" s="77" t="n"/>
      <c r="V45" s="103">
        <f>SUM(C45:T45)</f>
        <v/>
      </c>
    </row>
    <row r="46" ht="15" customHeight="1">
      <c r="A46" s="131" t="inlineStr">
        <is>
          <t>Pasivos corrientes totales</t>
        </is>
      </c>
      <c r="B46" s="96" t="n"/>
      <c r="C46" s="130">
        <f>+C44+C45</f>
        <v/>
      </c>
      <c r="D46" s="130">
        <f>+D44+D45</f>
        <v/>
      </c>
      <c r="E46" s="130">
        <f>+E44+E45</f>
        <v/>
      </c>
      <c r="F46" s="130">
        <f>+F44+F45</f>
        <v/>
      </c>
      <c r="G46" s="130">
        <f>+G44+G45</f>
        <v/>
      </c>
      <c r="H46" s="130">
        <f>+H44+H45</f>
        <v/>
      </c>
      <c r="I46" s="130">
        <f>+I44+I45</f>
        <v/>
      </c>
      <c r="J46" s="130">
        <f>+J44+J45</f>
        <v/>
      </c>
      <c r="K46" s="77" t="n"/>
      <c r="L46" s="146">
        <f>+L44+L45</f>
        <v/>
      </c>
      <c r="M46" s="146">
        <f>+M44+M45</f>
        <v/>
      </c>
      <c r="N46" s="146">
        <f>+N44+N45</f>
        <v/>
      </c>
      <c r="O46" s="146">
        <f>+O44+O45</f>
        <v/>
      </c>
      <c r="P46" s="146">
        <f>+P44+P45</f>
        <v/>
      </c>
      <c r="Q46" s="146">
        <f>+Q44+Q45</f>
        <v/>
      </c>
      <c r="R46" s="146">
        <f>+R44+R45</f>
        <v/>
      </c>
      <c r="S46" s="146" t="n"/>
      <c r="T46" s="146">
        <f>+T44+T45</f>
        <v/>
      </c>
      <c r="U46" s="77" t="n"/>
      <c r="V46" s="130">
        <f>+V44+V45</f>
        <v/>
      </c>
    </row>
    <row r="47" ht="15" customHeight="1">
      <c r="A47" s="122" t="inlineStr">
        <is>
          <t>Pasivos no corrientes</t>
        </is>
      </c>
      <c r="B47" s="96" t="n"/>
      <c r="C47" s="100" t="n"/>
      <c r="D47" s="100" t="n"/>
      <c r="E47" s="100" t="n"/>
      <c r="F47" s="100" t="n"/>
      <c r="G47" s="100" t="n"/>
      <c r="H47" s="100" t="n"/>
      <c r="I47" s="100" t="n"/>
      <c r="J47" s="100" t="n"/>
      <c r="K47" s="77" t="n"/>
      <c r="L47" s="138" t="n"/>
      <c r="M47" s="138" t="n"/>
      <c r="N47" s="138" t="n"/>
      <c r="O47" s="138" t="n"/>
      <c r="P47" s="138" t="n"/>
      <c r="Q47" s="138" t="n"/>
      <c r="R47" s="138" t="n"/>
      <c r="S47" s="138" t="n"/>
      <c r="T47" s="138" t="n"/>
      <c r="U47" s="77" t="n"/>
      <c r="V47" s="100" t="n"/>
    </row>
    <row r="48" customFormat="1" s="90">
      <c r="A48" s="123" t="inlineStr">
        <is>
          <t>Otros pasivos financieros no corrientes</t>
        </is>
      </c>
      <c r="B48" s="132" t="n"/>
      <c r="C48" s="124" t="n"/>
      <c r="D48" s="124" t="n"/>
      <c r="E48" s="133" t="n"/>
      <c r="F48" s="124" t="n"/>
      <c r="G48" s="124" t="n"/>
      <c r="H48" s="124" t="n"/>
      <c r="I48" s="124" t="n"/>
      <c r="J48" s="133" t="n"/>
      <c r="K48" s="144" t="n"/>
      <c r="L48" s="124" t="n"/>
      <c r="M48" s="124" t="n"/>
      <c r="N48" s="133" t="n"/>
      <c r="O48" s="124" t="n"/>
      <c r="P48" s="124" t="n"/>
      <c r="Q48" s="124" t="n"/>
      <c r="R48" s="124" t="n"/>
      <c r="S48" s="133" t="n"/>
      <c r="T48" s="124" t="n">
        <v>0</v>
      </c>
      <c r="U48" s="144" t="n"/>
      <c r="V48" s="124">
        <f>SUM(C48:T48)</f>
        <v/>
      </c>
    </row>
    <row r="49">
      <c r="A49" s="102" t="inlineStr">
        <is>
          <t>Pasivos no corrientes</t>
        </is>
      </c>
      <c r="B49" s="96" t="n"/>
      <c r="C49" s="103" t="n"/>
      <c r="D49" s="103" t="n"/>
      <c r="E49" s="103" t="n"/>
      <c r="F49" s="103" t="n"/>
      <c r="G49" s="103" t="n"/>
      <c r="H49" s="103" t="n"/>
      <c r="I49" s="103" t="n"/>
      <c r="J49" s="103" t="n"/>
      <c r="K49" s="77" t="n"/>
      <c r="L49" s="106" t="n"/>
      <c r="M49" s="103" t="n"/>
      <c r="N49" s="103" t="n"/>
      <c r="O49" s="103" t="n"/>
      <c r="P49" s="103" t="n"/>
      <c r="Q49" s="103" t="n"/>
      <c r="R49" s="103" t="n"/>
      <c r="S49" s="103" t="n"/>
      <c r="T49" s="103" t="n">
        <v>0</v>
      </c>
      <c r="U49" s="77" t="n"/>
      <c r="V49" s="103">
        <f>SUM(C49:T49)</f>
        <v/>
      </c>
    </row>
    <row r="50">
      <c r="A50" s="125" t="inlineStr">
        <is>
          <t>Cuentas por Pagar a Entidades Relacionadas, no corriente</t>
        </is>
      </c>
      <c r="B50" s="96" t="n"/>
      <c r="C50" s="116" t="n"/>
      <c r="D50" s="116" t="n"/>
      <c r="E50" s="116" t="n"/>
      <c r="F50" s="116" t="n"/>
      <c r="G50" s="116" t="n"/>
      <c r="H50" s="116" t="n"/>
      <c r="I50" s="116" t="n"/>
      <c r="J50" s="116" t="n"/>
      <c r="K50" s="77" t="n"/>
      <c r="L50" s="116" t="n"/>
      <c r="M50" s="116" t="n"/>
      <c r="N50" s="116" t="n"/>
      <c r="O50" s="116" t="n"/>
      <c r="P50" s="116" t="n"/>
      <c r="Q50" s="116" t="n"/>
      <c r="R50" s="116" t="n"/>
      <c r="S50" s="116" t="n"/>
      <c r="T50" s="116" t="n">
        <v>0</v>
      </c>
      <c r="U50" s="77" t="n"/>
      <c r="V50" s="116">
        <f>SUM(C50:T50)</f>
        <v/>
      </c>
    </row>
    <row r="51">
      <c r="A51" s="102" t="inlineStr">
        <is>
          <t>Otras provisiones a largo plazo</t>
        </is>
      </c>
      <c r="B51" s="96" t="n"/>
      <c r="C51" s="103" t="n"/>
      <c r="D51" s="103" t="n"/>
      <c r="E51" s="103" t="n"/>
      <c r="F51" s="103" t="n"/>
      <c r="G51" s="103" t="n"/>
      <c r="H51" s="103" t="n"/>
      <c r="I51" s="103" t="n"/>
      <c r="J51" s="103" t="n"/>
      <c r="K51" s="77" t="n"/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>
        <v>0</v>
      </c>
      <c r="U51" s="77" t="n"/>
      <c r="V51" s="103">
        <f>SUM(C51:T51)</f>
        <v/>
      </c>
    </row>
    <row r="52">
      <c r="A52" s="102" t="inlineStr">
        <is>
          <t>Pasivo por impuestos diferidos</t>
        </is>
      </c>
      <c r="B52" s="96" t="n"/>
      <c r="C52" s="103" t="n"/>
      <c r="D52" s="103" t="n"/>
      <c r="E52" s="103" t="n"/>
      <c r="F52" s="103" t="n"/>
      <c r="G52" s="103" t="n"/>
      <c r="H52" s="103" t="n"/>
      <c r="I52" s="103" t="n"/>
      <c r="J52" s="103" t="n"/>
      <c r="K52" s="77" t="n"/>
      <c r="L52" s="103" t="n"/>
      <c r="M52" s="103" t="n"/>
      <c r="N52" s="103" t="n"/>
      <c r="O52" s="103" t="n"/>
      <c r="P52" s="103" t="n"/>
      <c r="Q52" s="103" t="n"/>
      <c r="R52" s="103" t="n"/>
      <c r="S52" s="103" t="n"/>
      <c r="T52" s="103" t="n">
        <v>0</v>
      </c>
      <c r="U52" s="77" t="n"/>
      <c r="V52" s="103">
        <f>SUM(C52:T52)</f>
        <v/>
      </c>
    </row>
    <row r="53" customFormat="1" s="91">
      <c r="A53" s="127" t="inlineStr">
        <is>
          <t>Provisiones no corrientes por beneficios a los empleados</t>
        </is>
      </c>
      <c r="B53" s="134" t="n"/>
      <c r="C53" s="128" t="n"/>
      <c r="D53" s="128" t="n"/>
      <c r="E53" s="128" t="n"/>
      <c r="F53" s="128" t="n"/>
      <c r="G53" s="128" t="n"/>
      <c r="H53" s="128" t="n"/>
      <c r="I53" s="128" t="n"/>
      <c r="J53" s="128" t="n"/>
      <c r="K53" s="145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>
        <v>0</v>
      </c>
      <c r="U53" s="145" t="n"/>
      <c r="V53" s="128">
        <f>SUM(C53:T53)</f>
        <v/>
      </c>
    </row>
    <row r="54">
      <c r="A54" s="102" t="inlineStr">
        <is>
          <t>Otros pasivos no financieros no corrientes</t>
        </is>
      </c>
      <c r="B54" s="96" t="n"/>
      <c r="C54" s="103" t="n"/>
      <c r="D54" s="103" t="n"/>
      <c r="E54" s="103" t="n"/>
      <c r="F54" s="103" t="n"/>
      <c r="G54" s="103" t="n"/>
      <c r="H54" s="103" t="n"/>
      <c r="I54" s="103" t="n"/>
      <c r="J54" s="103" t="n"/>
      <c r="K54" s="77" t="n"/>
      <c r="L54" s="106" t="n"/>
      <c r="M54" s="103" t="n"/>
      <c r="N54" s="103" t="n"/>
      <c r="O54" s="103" t="n"/>
      <c r="P54" s="103" t="n"/>
      <c r="Q54" s="103" t="n"/>
      <c r="R54" s="103" t="n"/>
      <c r="T54" s="103" t="n">
        <v>0</v>
      </c>
      <c r="U54" s="77" t="n"/>
      <c r="V54" s="103">
        <f>SUM(C54:T54)</f>
        <v/>
      </c>
    </row>
    <row r="55">
      <c r="A55" s="131" t="inlineStr">
        <is>
          <t>Total de pasivos no corrientes</t>
        </is>
      </c>
      <c r="B55" s="96" t="n"/>
      <c r="C55" s="130">
        <f>SUM(C48:C54)</f>
        <v/>
      </c>
      <c r="D55" s="130">
        <f>SUM(D48:D54)</f>
        <v/>
      </c>
      <c r="E55" s="130">
        <f>SUM(E48:E54)</f>
        <v/>
      </c>
      <c r="F55" s="130">
        <f>SUM(F48:F54)</f>
        <v/>
      </c>
      <c r="G55" s="130">
        <f>SUM(G48:G54)</f>
        <v/>
      </c>
      <c r="H55" s="130">
        <f>SUM(H48:H54)</f>
        <v/>
      </c>
      <c r="I55" s="130">
        <f>SUM(I48:I54)</f>
        <v/>
      </c>
      <c r="J55" s="130">
        <f>SUM(J48:J54)</f>
        <v/>
      </c>
      <c r="K55" s="77" t="n"/>
      <c r="L55" s="146">
        <f>SUM(L48:L54)</f>
        <v/>
      </c>
      <c r="M55" s="146">
        <f>SUM(M48:M54)</f>
        <v/>
      </c>
      <c r="N55" s="146">
        <f>SUM(N48:N54)</f>
        <v/>
      </c>
      <c r="O55" s="146">
        <f>SUM(O48:O54)</f>
        <v/>
      </c>
      <c r="P55" s="146">
        <f>SUM(P48:P54)</f>
        <v/>
      </c>
      <c r="Q55" s="146">
        <f>SUM(Q48:Q54)</f>
        <v/>
      </c>
      <c r="R55" s="146">
        <f>SUM(R48:R54)</f>
        <v/>
      </c>
      <c r="S55" s="146" t="n"/>
      <c r="T55" s="146">
        <f>SUM(T48:T54)</f>
        <v/>
      </c>
      <c r="U55" s="77" t="n"/>
      <c r="V55" s="130">
        <f>SUM(V48:V54)</f>
        <v/>
      </c>
    </row>
    <row r="56">
      <c r="A56" s="135" t="inlineStr">
        <is>
          <t>Total pasivos</t>
        </is>
      </c>
      <c r="B56" s="96" t="n"/>
      <c r="C56" s="136">
        <f>+C46+C55</f>
        <v/>
      </c>
      <c r="D56" s="136">
        <f>+D46+D55</f>
        <v/>
      </c>
      <c r="E56" s="136">
        <f>+E46+E55</f>
        <v/>
      </c>
      <c r="F56" s="136">
        <f>+F46+F55</f>
        <v/>
      </c>
      <c r="G56" s="136">
        <f>+G46+G55</f>
        <v/>
      </c>
      <c r="H56" s="136">
        <f>+H46+H55</f>
        <v/>
      </c>
      <c r="I56" s="136">
        <f>+I46+I55</f>
        <v/>
      </c>
      <c r="J56" s="136">
        <f>+J46+J55</f>
        <v/>
      </c>
      <c r="K56" s="77" t="n"/>
      <c r="L56" s="136">
        <f>+L46+L55</f>
        <v/>
      </c>
      <c r="M56" s="136">
        <f>+M46+M55</f>
        <v/>
      </c>
      <c r="N56" s="136">
        <f>+N46+N55</f>
        <v/>
      </c>
      <c r="O56" s="136">
        <f>+O46+O55</f>
        <v/>
      </c>
      <c r="P56" s="136">
        <f>+P46+P55</f>
        <v/>
      </c>
      <c r="Q56" s="136">
        <f>+Q46+Q55</f>
        <v/>
      </c>
      <c r="R56" s="136">
        <f>+R46+R55</f>
        <v/>
      </c>
      <c r="S56" s="136" t="n"/>
      <c r="T56" s="136">
        <f>+T46+T55</f>
        <v/>
      </c>
      <c r="U56" s="77" t="n"/>
      <c r="V56" s="136">
        <f>+V46+V55</f>
        <v/>
      </c>
    </row>
    <row r="57">
      <c r="A57" s="101" t="inlineStr">
        <is>
          <t>Patrimonio</t>
        </is>
      </c>
      <c r="B57" s="96" t="n"/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77" t="n"/>
      <c r="L57" s="138" t="n"/>
      <c r="M57" s="138" t="n"/>
      <c r="N57" s="138" t="n"/>
      <c r="O57" s="138" t="n"/>
      <c r="P57" s="138" t="n"/>
      <c r="Q57" s="138" t="n"/>
      <c r="R57" s="138" t="n"/>
      <c r="S57" s="138" t="n"/>
      <c r="T57" s="138" t="n"/>
      <c r="U57" s="77" t="n"/>
      <c r="V57" s="100" t="n"/>
    </row>
    <row r="58">
      <c r="A58" s="114" t="inlineStr">
        <is>
          <t>Capital emitido</t>
        </is>
      </c>
      <c r="B58" s="96" t="n"/>
      <c r="C58" s="103" t="n"/>
      <c r="D58" s="103" t="n"/>
      <c r="E58" s="103" t="n"/>
      <c r="F58" s="103" t="n"/>
      <c r="G58" s="103" t="n"/>
      <c r="H58" s="103" t="n"/>
      <c r="I58" s="103" t="n"/>
      <c r="J58" s="103" t="n"/>
      <c r="K58" s="77" t="n"/>
      <c r="L58" s="103" t="n"/>
      <c r="M58" s="147">
        <f>-D58</f>
        <v/>
      </c>
      <c r="N58" s="147">
        <f>-E58</f>
        <v/>
      </c>
      <c r="O58" s="147">
        <f>-F58</f>
        <v/>
      </c>
      <c r="P58" s="147">
        <f>-G58</f>
        <v/>
      </c>
      <c r="Q58" s="147">
        <f>-H58</f>
        <v/>
      </c>
      <c r="R58" s="147">
        <f>-I58</f>
        <v/>
      </c>
      <c r="S58" s="147">
        <f>-J58</f>
        <v/>
      </c>
      <c r="T58" s="103">
        <f>-#REF!</f>
        <v/>
      </c>
      <c r="U58" s="77" t="n"/>
      <c r="V58" s="103">
        <f>SUM(B58:S58)</f>
        <v/>
      </c>
    </row>
    <row r="59">
      <c r="A59" s="114" t="inlineStr">
        <is>
          <t>Ganancias (pérdidas) acumuladas</t>
        </is>
      </c>
      <c r="B59" s="96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77" t="n"/>
      <c r="L59" s="103" t="n"/>
      <c r="M59" s="147">
        <f>-D59</f>
        <v/>
      </c>
      <c r="N59" s="147">
        <f>-E59</f>
        <v/>
      </c>
      <c r="O59" s="147">
        <f>-F59</f>
        <v/>
      </c>
      <c r="P59" s="147">
        <f>-G59</f>
        <v/>
      </c>
      <c r="Q59" s="147">
        <f>-H59</f>
        <v/>
      </c>
      <c r="R59" s="147">
        <f>-I59</f>
        <v/>
      </c>
      <c r="S59" s="147">
        <f>-J59</f>
        <v/>
      </c>
      <c r="T59" s="103">
        <f>-#REF!</f>
        <v/>
      </c>
      <c r="U59" s="77" t="n"/>
      <c r="V59" s="103">
        <f>SUM(B59:S59)</f>
        <v/>
      </c>
    </row>
    <row r="60">
      <c r="A60" s="114" t="inlineStr">
        <is>
          <t>Primas de emisión</t>
        </is>
      </c>
      <c r="B60" s="96" t="n"/>
      <c r="C60" s="103" t="n"/>
      <c r="D60" s="103" t="n"/>
      <c r="E60" s="103" t="n"/>
      <c r="F60" s="103" t="n"/>
      <c r="G60" s="103" t="n"/>
      <c r="H60" s="103" t="n"/>
      <c r="I60" s="103" t="n"/>
      <c r="J60" s="103" t="n"/>
      <c r="K60" s="77" t="n"/>
      <c r="L60" s="103" t="n"/>
      <c r="M60" s="147">
        <f>-D60</f>
        <v/>
      </c>
      <c r="N60" s="147">
        <f>-E60</f>
        <v/>
      </c>
      <c r="O60" s="147">
        <f>-F60</f>
        <v/>
      </c>
      <c r="P60" s="147">
        <f>-G60</f>
        <v/>
      </c>
      <c r="Q60" s="147">
        <f>-H60</f>
        <v/>
      </c>
      <c r="R60" s="147">
        <f>-I60</f>
        <v/>
      </c>
      <c r="S60" s="147">
        <f>-J60</f>
        <v/>
      </c>
      <c r="T60" s="103">
        <f>-#REF!</f>
        <v/>
      </c>
      <c r="U60" s="77" t="n"/>
      <c r="V60" s="103">
        <f>SUM(B60:S60)</f>
        <v/>
      </c>
    </row>
    <row r="61">
      <c r="A61" s="114" t="inlineStr">
        <is>
          <t>Acciones propias en cartera</t>
        </is>
      </c>
      <c r="B61" s="96" t="n"/>
      <c r="C61" s="103" t="n"/>
      <c r="D61" s="103" t="n"/>
      <c r="E61" s="103" t="n"/>
      <c r="F61" s="103" t="n"/>
      <c r="G61" s="103" t="n"/>
      <c r="H61" s="103" t="n"/>
      <c r="I61" s="103" t="n"/>
      <c r="J61" s="103" t="n"/>
      <c r="K61" s="77" t="n"/>
      <c r="L61" s="103" t="n"/>
      <c r="M61" s="147">
        <f>-D61</f>
        <v/>
      </c>
      <c r="N61" s="147">
        <f>-E61</f>
        <v/>
      </c>
      <c r="O61" s="147">
        <f>-F61</f>
        <v/>
      </c>
      <c r="P61" s="147">
        <f>-G61</f>
        <v/>
      </c>
      <c r="Q61" s="147">
        <f>-H61</f>
        <v/>
      </c>
      <c r="R61" s="147">
        <f>-I61</f>
        <v/>
      </c>
      <c r="S61" s="147">
        <f>-J61</f>
        <v/>
      </c>
      <c r="T61" s="103">
        <f>-#REF!</f>
        <v/>
      </c>
      <c r="U61" s="77" t="n"/>
      <c r="V61" s="103">
        <f>SUM(B61:S61)</f>
        <v/>
      </c>
    </row>
    <row r="62">
      <c r="A62" s="114" t="inlineStr">
        <is>
          <t>Otras participaciones en el patrimonio</t>
        </is>
      </c>
      <c r="B62" s="96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77" t="n"/>
      <c r="L62" s="103" t="n"/>
      <c r="M62" s="147">
        <f>-D62</f>
        <v/>
      </c>
      <c r="N62" s="147">
        <f>-E62</f>
        <v/>
      </c>
      <c r="O62" s="147">
        <f>-F62</f>
        <v/>
      </c>
      <c r="P62" s="147">
        <f>-G62</f>
        <v/>
      </c>
      <c r="Q62" s="147">
        <f>-H62</f>
        <v/>
      </c>
      <c r="R62" s="147">
        <f>-I62</f>
        <v/>
      </c>
      <c r="S62" s="147">
        <f>-J62</f>
        <v/>
      </c>
      <c r="T62" s="103">
        <f>-#REF!</f>
        <v/>
      </c>
      <c r="U62" s="77" t="n"/>
      <c r="V62" s="103">
        <f>SUM(B62:S62)</f>
        <v/>
      </c>
    </row>
    <row r="63">
      <c r="A63" s="114" t="inlineStr">
        <is>
          <t>Otras reservas</t>
        </is>
      </c>
      <c r="B63" s="96" t="n"/>
      <c r="C63" s="103" t="n"/>
      <c r="D63" s="103" t="n"/>
      <c r="E63" s="103" t="n"/>
      <c r="F63" s="103" t="n"/>
      <c r="G63" s="103" t="n"/>
      <c r="H63" s="103" t="n"/>
      <c r="I63" s="103" t="n"/>
      <c r="J63" s="103" t="n"/>
      <c r="K63" s="77" t="n"/>
      <c r="L63" s="103" t="n"/>
      <c r="M63" s="147">
        <f>-D63</f>
        <v/>
      </c>
      <c r="N63" s="147">
        <f>-E63</f>
        <v/>
      </c>
      <c r="O63" s="147">
        <f>-F63</f>
        <v/>
      </c>
      <c r="P63" s="147">
        <f>-G63</f>
        <v/>
      </c>
      <c r="Q63" s="147">
        <f>-H63</f>
        <v/>
      </c>
      <c r="R63" s="147">
        <f>-I63</f>
        <v/>
      </c>
      <c r="S63" s="147">
        <f>-J63</f>
        <v/>
      </c>
      <c r="T63" s="103">
        <f>-#REF!</f>
        <v/>
      </c>
      <c r="U63" s="77" t="n"/>
      <c r="V63" s="103">
        <f>SUM(B63:S63)</f>
        <v/>
      </c>
    </row>
    <row r="64" ht="24" customHeight="1">
      <c r="A64" s="122" t="inlineStr">
        <is>
          <t>Patrimonio atribuible a los propietarios de la controladora</t>
        </is>
      </c>
      <c r="B64" s="96" t="n"/>
      <c r="C64" s="130">
        <f>SUM(C58:C63)</f>
        <v/>
      </c>
      <c r="D64" s="130">
        <f>SUM(D58:D63)</f>
        <v/>
      </c>
      <c r="E64" s="130">
        <f>SUM(E58:E63)</f>
        <v/>
      </c>
      <c r="F64" s="130">
        <f>SUM(F58:F63)</f>
        <v/>
      </c>
      <c r="G64" s="130">
        <f>SUM(G58:G63)</f>
        <v/>
      </c>
      <c r="H64" s="130">
        <f>SUM(H58:H63)</f>
        <v/>
      </c>
      <c r="I64" s="130">
        <f>SUM(I58:I63)</f>
        <v/>
      </c>
      <c r="J64" s="130">
        <f>SUM(J58:J63)</f>
        <v/>
      </c>
      <c r="K64" s="77" t="n"/>
      <c r="L64" s="146">
        <f>SUM(L58:L63)</f>
        <v/>
      </c>
      <c r="M64" s="146">
        <f>SUM(M58:M63)</f>
        <v/>
      </c>
      <c r="N64" s="146">
        <f>SUM(N58:N63)</f>
        <v/>
      </c>
      <c r="O64" s="146">
        <f>SUM(O58:O63)</f>
        <v/>
      </c>
      <c r="P64" s="146">
        <f>SUM(P58:P63)</f>
        <v/>
      </c>
      <c r="Q64" s="146">
        <f>SUM(Q58:Q63)</f>
        <v/>
      </c>
      <c r="R64" s="146">
        <f>SUM(R58:R63)</f>
        <v/>
      </c>
      <c r="S64" s="146">
        <f>SUM(S58:S63)</f>
        <v/>
      </c>
      <c r="T64" s="146">
        <f>SUM(T58:T63)</f>
        <v/>
      </c>
      <c r="U64" s="77" t="n"/>
      <c r="V64" s="130">
        <f>SUM(V58:V63)</f>
        <v/>
      </c>
    </row>
    <row r="65">
      <c r="A65" s="114" t="inlineStr">
        <is>
          <t>Participaciones no controladoras</t>
        </is>
      </c>
      <c r="B65" s="96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77" t="n"/>
      <c r="L65" s="181" t="n"/>
      <c r="M65" s="182" t="n"/>
      <c r="N65" s="182" t="n"/>
      <c r="O65" s="182" t="n"/>
      <c r="P65" s="182" t="n"/>
      <c r="Q65" s="182" t="n"/>
      <c r="R65" s="182" t="n"/>
      <c r="S65" s="182" t="n"/>
      <c r="T65" s="182">
        <f>+#REF!</f>
        <v/>
      </c>
      <c r="U65" s="77" t="n"/>
      <c r="V65" s="103">
        <f>SUM(B65:S65)</f>
        <v/>
      </c>
    </row>
    <row r="66">
      <c r="A66" s="122" t="inlineStr">
        <is>
          <t>Patrimonio total</t>
        </is>
      </c>
      <c r="B66" s="96" t="n"/>
      <c r="C66" s="130">
        <f>+C64+C65</f>
        <v/>
      </c>
      <c r="D66" s="130">
        <f>+D64+D65</f>
        <v/>
      </c>
      <c r="E66" s="130">
        <f>+E64+E65</f>
        <v/>
      </c>
      <c r="F66" s="130">
        <f>+F64+F65</f>
        <v/>
      </c>
      <c r="G66" s="130">
        <f>+G64+G65</f>
        <v/>
      </c>
      <c r="H66" s="130">
        <f>+H64+H65</f>
        <v/>
      </c>
      <c r="I66" s="130">
        <f>+I64+I65</f>
        <v/>
      </c>
      <c r="J66" s="130">
        <f>+J64+J65</f>
        <v/>
      </c>
      <c r="K66" s="130">
        <f>+K64+K65</f>
        <v/>
      </c>
      <c r="L66" s="146">
        <f>+L64+L65</f>
        <v/>
      </c>
      <c r="M66" s="146">
        <f>+M64+M65</f>
        <v/>
      </c>
      <c r="N66" s="146">
        <f>+N64+N65</f>
        <v/>
      </c>
      <c r="O66" s="146">
        <f>+O64+O65</f>
        <v/>
      </c>
      <c r="P66" s="146">
        <f>+P64+P65</f>
        <v/>
      </c>
      <c r="Q66" s="146">
        <f>+Q64+Q65</f>
        <v/>
      </c>
      <c r="R66" s="146">
        <f>+R64+R65</f>
        <v/>
      </c>
      <c r="S66" s="146">
        <f>+S64+S65</f>
        <v/>
      </c>
      <c r="T66" s="146">
        <f>+T64+T65</f>
        <v/>
      </c>
      <c r="U66" s="77" t="n"/>
      <c r="V66" s="130">
        <f>+V64+V65</f>
        <v/>
      </c>
    </row>
    <row r="67">
      <c r="A67" s="161" t="inlineStr">
        <is>
          <t>Total de patrimonio y pasivos</t>
        </is>
      </c>
      <c r="B67" s="96" t="n"/>
      <c r="C67" s="136">
        <f>+C56+C66</f>
        <v/>
      </c>
      <c r="D67" s="136">
        <f>+D56+D66</f>
        <v/>
      </c>
      <c r="E67" s="136">
        <f>+E56+E66</f>
        <v/>
      </c>
      <c r="F67" s="136">
        <f>+F56+F66</f>
        <v/>
      </c>
      <c r="G67" s="136">
        <f>+G56+G66</f>
        <v/>
      </c>
      <c r="H67" s="136">
        <f>+H56+H66</f>
        <v/>
      </c>
      <c r="I67" s="136">
        <f>+I56+I66</f>
        <v/>
      </c>
      <c r="J67" s="136">
        <f>+J56+J66</f>
        <v/>
      </c>
      <c r="K67" s="77" t="n"/>
      <c r="L67" s="136">
        <f>+L56+L66</f>
        <v/>
      </c>
      <c r="M67" s="136">
        <f>+M56+M66</f>
        <v/>
      </c>
      <c r="N67" s="136">
        <f>+N56+N66</f>
        <v/>
      </c>
      <c r="O67" s="136">
        <f>+O56+O66</f>
        <v/>
      </c>
      <c r="P67" s="136">
        <f>+P56+P66</f>
        <v/>
      </c>
      <c r="Q67" s="136">
        <f>+Q56+Q66</f>
        <v/>
      </c>
      <c r="R67" s="136">
        <f>+R56+R66</f>
        <v/>
      </c>
      <c r="S67" s="136">
        <f>+S56+S66</f>
        <v/>
      </c>
      <c r="T67" s="136">
        <f>+T56+T66</f>
        <v/>
      </c>
      <c r="U67" s="77" t="n"/>
      <c r="V67" s="136">
        <f>+V56+V66</f>
        <v/>
      </c>
    </row>
    <row r="68">
      <c r="A68" s="162" t="n"/>
      <c r="B68" s="96" t="n"/>
      <c r="C68" s="163">
        <f>+C32-C67</f>
        <v/>
      </c>
      <c r="D68" s="163">
        <f>+D32-D67</f>
        <v/>
      </c>
      <c r="E68" s="163">
        <f>+E32-E67</f>
        <v/>
      </c>
      <c r="F68" s="163">
        <f>+F32-F67</f>
        <v/>
      </c>
      <c r="G68" s="163">
        <f>+G32-G67</f>
        <v/>
      </c>
      <c r="H68" s="163">
        <f>+H32-H67</f>
        <v/>
      </c>
      <c r="I68" s="163">
        <f>+I32-I67</f>
        <v/>
      </c>
      <c r="J68" s="163">
        <f>+J32-J67</f>
        <v/>
      </c>
      <c r="K68" s="77" t="n"/>
      <c r="L68" s="163">
        <f>+L32-L67</f>
        <v/>
      </c>
      <c r="M68" s="163">
        <f>+M32-M67</f>
        <v/>
      </c>
      <c r="N68" s="163">
        <f>+N32-N67</f>
        <v/>
      </c>
      <c r="O68" s="163">
        <f>+O32-O67</f>
        <v/>
      </c>
      <c r="P68" s="163">
        <f>+P32-P67</f>
        <v/>
      </c>
      <c r="Q68" s="163">
        <f>+Q32-Q67</f>
        <v/>
      </c>
      <c r="R68" s="163">
        <f>+R32-R67</f>
        <v/>
      </c>
      <c r="S68" s="163">
        <f>+S32-S67</f>
        <v/>
      </c>
      <c r="T68" s="163">
        <f>+T32-T67</f>
        <v/>
      </c>
      <c r="U68" s="77" t="n"/>
      <c r="V68" s="163">
        <f>+V32-V67</f>
        <v/>
      </c>
    </row>
    <row r="69">
      <c r="A69" s="164" t="inlineStr">
        <is>
          <t>Porcentaje de Participacion</t>
        </is>
      </c>
      <c r="B69" s="96" t="n"/>
      <c r="C69" s="163" t="n"/>
      <c r="D69" s="163" t="n"/>
      <c r="E69" s="163" t="n"/>
      <c r="F69" s="163" t="n"/>
      <c r="G69" s="163" t="n"/>
      <c r="H69" s="163" t="n"/>
      <c r="I69" s="163" t="n"/>
      <c r="J69" s="163" t="n"/>
      <c r="K69" s="77" t="n"/>
      <c r="L69" s="163" t="n"/>
      <c r="M69" s="163" t="n"/>
      <c r="N69" s="163" t="n"/>
      <c r="O69" s="163" t="n"/>
      <c r="P69" s="163" t="n"/>
      <c r="Q69" s="163" t="n"/>
      <c r="R69" s="163" t="n"/>
      <c r="S69" s="163" t="n"/>
      <c r="T69" s="163" t="n"/>
      <c r="U69" s="77" t="n"/>
      <c r="V69" s="163" t="n"/>
    </row>
    <row r="70">
      <c r="A70" s="102" t="inlineStr">
        <is>
          <t>Porcentaje de Participacion propietarios de la controladora</t>
        </is>
      </c>
      <c r="B70" s="96" t="n"/>
      <c r="C70" s="165" t="n"/>
      <c r="D70" s="246" t="n">
        <v>0.9954499999999999</v>
      </c>
      <c r="E70" s="246" t="n">
        <v>1</v>
      </c>
      <c r="F70" s="246" t="n">
        <v>0.8687</v>
      </c>
      <c r="G70" s="246" t="n">
        <v>0.89997</v>
      </c>
      <c r="H70" s="246" t="n">
        <v>0.999</v>
      </c>
      <c r="I70" s="246" t="n">
        <v>0.99</v>
      </c>
      <c r="J70" s="246" t="n">
        <v>1</v>
      </c>
      <c r="K70" s="77" t="n"/>
      <c r="U70" s="77" t="n"/>
      <c r="V70" s="247" t="n"/>
    </row>
    <row r="71">
      <c r="A71" s="102" t="inlineStr">
        <is>
          <t>Porcentaje de Participacion no controladora</t>
        </is>
      </c>
      <c r="B71" s="96" t="n"/>
      <c r="C71" s="165" t="n"/>
      <c r="D71" s="246" t="n">
        <v>0.00455</v>
      </c>
      <c r="E71" s="246" t="n">
        <v>0</v>
      </c>
      <c r="F71" s="246" t="n">
        <v>0.1313</v>
      </c>
      <c r="G71" s="246" t="n">
        <v>0.10003</v>
      </c>
      <c r="H71" s="246" t="n">
        <v>0.001</v>
      </c>
      <c r="I71" s="246" t="n">
        <v>0.01</v>
      </c>
      <c r="J71" s="246" t="n">
        <v>0</v>
      </c>
      <c r="K71" s="77" t="n"/>
      <c r="U71" s="77" t="n"/>
      <c r="V71" s="247" t="n"/>
    </row>
    <row r="72">
      <c r="A72" s="131" t="inlineStr">
        <is>
          <t>TOTAL</t>
        </is>
      </c>
      <c r="B72" s="96" t="n"/>
      <c r="C72" s="166" t="n"/>
      <c r="D72" s="248">
        <f>+D70+D71</f>
        <v/>
      </c>
      <c r="E72" s="248">
        <f>+E70+E71</f>
        <v/>
      </c>
      <c r="F72" s="248">
        <f>+F70+F71</f>
        <v/>
      </c>
      <c r="G72" s="248">
        <f>+G70+G71</f>
        <v/>
      </c>
      <c r="H72" s="248">
        <f>+H70+H71</f>
        <v/>
      </c>
      <c r="I72" s="248">
        <f>+I70+I71</f>
        <v/>
      </c>
      <c r="J72" s="248">
        <f>+J70+J71</f>
        <v/>
      </c>
      <c r="K72" s="77" t="n"/>
      <c r="L72" s="183">
        <f>+L66</f>
        <v/>
      </c>
      <c r="M72" s="183">
        <f>+M66</f>
        <v/>
      </c>
      <c r="N72" s="183">
        <f>+N66</f>
        <v/>
      </c>
      <c r="O72" s="183">
        <f>+O66</f>
        <v/>
      </c>
      <c r="P72" s="183">
        <f>+P66</f>
        <v/>
      </c>
      <c r="Q72" s="183">
        <f>+Q66</f>
        <v/>
      </c>
      <c r="R72" s="183">
        <f>+R66</f>
        <v/>
      </c>
      <c r="S72" s="183">
        <f>+S66</f>
        <v/>
      </c>
      <c r="T72" s="190" t="n"/>
      <c r="U72" s="77" t="n"/>
      <c r="V72" s="191">
        <f>SUM(M72:S72)</f>
        <v/>
      </c>
    </row>
    <row r="73">
      <c r="A73" s="164" t="inlineStr">
        <is>
          <t>Valores de Participacion</t>
        </is>
      </c>
      <c r="B73" s="96" t="n"/>
      <c r="K73" s="77" t="n"/>
      <c r="L73" s="184">
        <f>+L24</f>
        <v/>
      </c>
      <c r="M73" s="163">
        <f>+M24</f>
        <v/>
      </c>
      <c r="N73" s="163">
        <f>+N24</f>
        <v/>
      </c>
      <c r="O73" s="163">
        <f>+O24</f>
        <v/>
      </c>
      <c r="P73" s="163">
        <f>+P24</f>
        <v/>
      </c>
      <c r="Q73" s="163">
        <f>+Q24</f>
        <v/>
      </c>
      <c r="R73" s="163">
        <f>+R24</f>
        <v/>
      </c>
      <c r="S73" s="163">
        <f>+S24</f>
        <v/>
      </c>
      <c r="U73" s="77" t="n"/>
      <c r="V73" s="192">
        <f>SUM(L73:U73)</f>
        <v/>
      </c>
    </row>
    <row r="74">
      <c r="A74" s="168" t="inlineStr">
        <is>
          <t>Valores de Participacion propietarios de la controladora</t>
        </is>
      </c>
      <c r="B74" s="96" t="n"/>
      <c r="C74" s="169" t="n"/>
      <c r="D74" s="170">
        <f>+ROUND(D64*D70,0)+2</f>
        <v/>
      </c>
      <c r="E74" s="170">
        <f>+ROUND(E64*E70,0)</f>
        <v/>
      </c>
      <c r="F74" s="170">
        <f>+ROUND(F64*F70,0)+1</f>
        <v/>
      </c>
      <c r="G74" s="249">
        <f>+ROUND(G64*G70,0)+1</f>
        <v/>
      </c>
      <c r="H74" s="170">
        <f>+ROUND(H64*H70,0)-2</f>
        <v/>
      </c>
      <c r="I74" s="170">
        <f>+ROUND(I64*I70,0)</f>
        <v/>
      </c>
      <c r="J74" s="170">
        <f>+ROUND(J64*J70,0)</f>
        <v/>
      </c>
      <c r="K74" s="77" t="n"/>
      <c r="L74" s="250">
        <f>+L72-L73</f>
        <v/>
      </c>
      <c r="M74" s="251">
        <f>+M72-M73</f>
        <v/>
      </c>
      <c r="N74" s="252">
        <f>+N72-N73</f>
        <v/>
      </c>
      <c r="O74" s="251">
        <f>+O72-O73</f>
        <v/>
      </c>
      <c r="P74" s="252">
        <f>+P72-P73</f>
        <v/>
      </c>
      <c r="Q74" s="251">
        <f>+Q72-Q73</f>
        <v/>
      </c>
      <c r="R74" s="251">
        <f>+R72-R73</f>
        <v/>
      </c>
      <c r="S74" s="252">
        <f>+S72-S73</f>
        <v/>
      </c>
      <c r="T74" s="193" t="n"/>
      <c r="U74" s="194" t="n"/>
      <c r="V74" s="195">
        <f>+V72-V73</f>
        <v/>
      </c>
    </row>
    <row r="75">
      <c r="A75" s="172" t="inlineStr">
        <is>
          <t>Valores de Participacion no controladora</t>
        </is>
      </c>
      <c r="B75" s="96" t="n"/>
      <c r="C75" s="173" t="n"/>
      <c r="D75" s="173">
        <f>+D64-D74</f>
        <v/>
      </c>
      <c r="E75" s="173">
        <f>+E64-E74</f>
        <v/>
      </c>
      <c r="F75" s="173">
        <f>+F64-F74</f>
        <v/>
      </c>
      <c r="G75" s="173">
        <f>+G64-G74</f>
        <v/>
      </c>
      <c r="H75" s="173">
        <f>+H64-H74</f>
        <v/>
      </c>
      <c r="I75" s="173">
        <f>+I64-I74</f>
        <v/>
      </c>
      <c r="J75" s="173">
        <f>+J64-J74</f>
        <v/>
      </c>
      <c r="K75" s="173">
        <f>+K64-K74</f>
        <v/>
      </c>
      <c r="L75" s="176" t="n"/>
      <c r="M75" s="176" t="n"/>
      <c r="N75" s="176">
        <f>+'[13]Inversione  (Acumuladas Consol)'!$D$39</f>
        <v/>
      </c>
      <c r="U75" s="196" t="n"/>
    </row>
    <row r="76">
      <c r="A76" s="174" t="inlineStr">
        <is>
          <t>TOTAL</t>
        </is>
      </c>
      <c r="B76" s="96" t="n"/>
      <c r="C76" s="175" t="n"/>
      <c r="D76" s="175">
        <f>+D74+D75</f>
        <v/>
      </c>
      <c r="E76" s="175">
        <f>+E74+E75</f>
        <v/>
      </c>
      <c r="F76" s="175">
        <f>+F74+F75</f>
        <v/>
      </c>
      <c r="G76" s="175">
        <f>+G74+G75</f>
        <v/>
      </c>
      <c r="H76" s="175">
        <f>+H74+H75</f>
        <v/>
      </c>
      <c r="I76" s="175">
        <f>+I74+I75</f>
        <v/>
      </c>
      <c r="J76" s="175">
        <f>+J74+J75</f>
        <v/>
      </c>
      <c r="K76" s="77" t="n"/>
      <c r="L76" s="176" t="n"/>
      <c r="M76" s="176" t="n"/>
      <c r="N76" s="176">
        <f>+N73+N75</f>
        <v/>
      </c>
      <c r="U76" s="77" t="n"/>
      <c r="V76" s="93" t="n"/>
    </row>
    <row r="77">
      <c r="B77" s="96" t="n"/>
      <c r="D77" s="163" t="n"/>
      <c r="E77" s="163" t="n"/>
      <c r="F77" s="163" t="n"/>
      <c r="G77" s="163" t="n"/>
      <c r="H77" s="163" t="n"/>
      <c r="I77" s="163" t="n"/>
      <c r="J77" s="163" t="n"/>
      <c r="K77" s="77" t="n"/>
      <c r="L77" s="176" t="n"/>
      <c r="M77" s="176" t="n"/>
      <c r="N77" s="176" t="n"/>
      <c r="U77" s="77" t="n"/>
    </row>
    <row r="78">
      <c r="A78" s="58" t="inlineStr">
        <is>
          <t>Valores de Participacion segun contabilidad</t>
        </is>
      </c>
      <c r="B78" s="96" t="n"/>
      <c r="D78" s="175">
        <f>+[5]Ctas!$D$238</f>
        <v/>
      </c>
      <c r="E78" s="175">
        <f>+[5]Ctas!$D$239</f>
        <v/>
      </c>
      <c r="F78" s="175">
        <f>+[5]Ctas!$D$245</f>
        <v/>
      </c>
      <c r="G78" s="175">
        <f>+[5]Ctas!$D$242</f>
        <v/>
      </c>
      <c r="H78" s="175">
        <f>+[5]Ctas!$D$247</f>
        <v/>
      </c>
      <c r="I78" s="175">
        <f>+[5]Ctas!$D$253</f>
        <v/>
      </c>
      <c r="J78" s="175">
        <f>+[5]Ctas!$D$246</f>
        <v/>
      </c>
      <c r="K78" s="77" t="n"/>
      <c r="L78" s="176">
        <f>SUM(D78:J78)</f>
        <v/>
      </c>
      <c r="M78" s="176">
        <f>+C24</f>
        <v/>
      </c>
      <c r="N78" s="253">
        <f>+L78-M78</f>
        <v/>
      </c>
      <c r="U78" s="77" t="n"/>
    </row>
    <row r="79">
      <c r="B79" s="96" t="n"/>
      <c r="D79" s="176" t="n"/>
      <c r="E79" s="176" t="n"/>
      <c r="F79" s="176" t="n"/>
      <c r="G79" s="176" t="n"/>
      <c r="H79" s="176" t="n"/>
      <c r="I79" s="176" t="n"/>
      <c r="J79" s="176" t="n"/>
      <c r="K79" s="77" t="n"/>
      <c r="L79" s="176" t="n"/>
      <c r="M79" s="176" t="n"/>
      <c r="N79" s="253" t="n">
        <v>4528747665</v>
      </c>
      <c r="U79" s="77" t="n"/>
    </row>
    <row r="80">
      <c r="A80" s="58" t="inlineStr">
        <is>
          <t>Diferencias de Participacion segun contabilidad</t>
        </is>
      </c>
      <c r="B80" s="96" t="n"/>
      <c r="D80" s="254">
        <f>+D78-D74</f>
        <v/>
      </c>
      <c r="E80" s="178">
        <f>+E78-E74</f>
        <v/>
      </c>
      <c r="F80" s="178">
        <f>+F78-F74</f>
        <v/>
      </c>
      <c r="G80" s="175">
        <f>+G78-G74</f>
        <v/>
      </c>
      <c r="H80" s="179">
        <f>+H78-H74</f>
        <v/>
      </c>
      <c r="I80" s="178">
        <f>+I78-I74</f>
        <v/>
      </c>
      <c r="J80" s="178">
        <f>+J78-J74</f>
        <v/>
      </c>
      <c r="K80" s="77" t="n"/>
      <c r="L80" s="176">
        <f>SUM(D80:J80)</f>
        <v/>
      </c>
      <c r="M80" s="176" t="n"/>
      <c r="N80" s="253">
        <f>-(+N78+N79)</f>
        <v/>
      </c>
      <c r="U80" s="77" t="n"/>
    </row>
    <row r="81">
      <c r="B81" s="96" t="n"/>
      <c r="D81" s="176" t="n"/>
      <c r="E81" s="176" t="n"/>
      <c r="F81" s="176" t="n"/>
      <c r="G81" s="176" t="n"/>
      <c r="H81" s="176" t="n"/>
      <c r="I81" s="176" t="n"/>
      <c r="J81" s="176" t="n"/>
      <c r="K81" s="77" t="n"/>
      <c r="L81" s="176" t="n"/>
      <c r="M81" s="176" t="n"/>
      <c r="N81" s="176" t="n"/>
      <c r="U81" s="77" t="n"/>
    </row>
    <row r="82">
      <c r="A82" s="58" t="inlineStr">
        <is>
          <t>Valores Participacion no controladoras contabilidad</t>
        </is>
      </c>
      <c r="B82" s="96" t="n"/>
      <c r="D82" s="176" t="n"/>
      <c r="E82" s="176" t="n"/>
      <c r="F82" s="176" t="n"/>
      <c r="G82" s="176" t="n"/>
      <c r="H82" s="176" t="n"/>
      <c r="I82" s="176" t="n"/>
      <c r="J82" s="176" t="n"/>
      <c r="K82" s="77" t="n"/>
      <c r="L82" s="176" t="n"/>
      <c r="M82" s="176" t="n"/>
      <c r="N82" s="176" t="n"/>
      <c r="U82" s="77" t="n"/>
    </row>
    <row r="83">
      <c r="A83" s="58" t="inlineStr">
        <is>
          <t>Valores Participacion no controladoras contabilidad</t>
        </is>
      </c>
      <c r="B83" s="96" t="n"/>
      <c r="D83" s="163">
        <f>+[6]Ctas!$D$209</f>
        <v/>
      </c>
      <c r="E83" s="163" t="n">
        <v>0</v>
      </c>
      <c r="F83" s="163">
        <f>+[6]Ctas!$D$216</f>
        <v/>
      </c>
      <c r="G83" s="163">
        <f>+G87+G88+G89</f>
        <v/>
      </c>
      <c r="H83" s="163">
        <f>+[6]Ctas!$D$218</f>
        <v/>
      </c>
      <c r="I83" s="163">
        <f>+[6]Ctas!$D$223</f>
        <v/>
      </c>
      <c r="J83" s="176" t="n"/>
      <c r="K83" s="77" t="n"/>
      <c r="L83" s="176" t="n"/>
      <c r="M83" s="176" t="n"/>
      <c r="N83" s="176" t="n"/>
      <c r="U83" s="77" t="n"/>
    </row>
    <row r="84">
      <c r="A84" s="58" t="inlineStr">
        <is>
          <t>Diferencias de Participacion segun contabilidad</t>
        </is>
      </c>
      <c r="B84" s="96" t="n"/>
      <c r="D84" s="176">
        <f>+D75-D83</f>
        <v/>
      </c>
      <c r="E84" s="176" t="n"/>
      <c r="F84" s="176">
        <f>+F75-F83</f>
        <v/>
      </c>
      <c r="G84" s="176">
        <f>+G75-G83</f>
        <v/>
      </c>
      <c r="H84" s="176">
        <f>+H75-H83</f>
        <v/>
      </c>
      <c r="I84" s="176">
        <f>+I75-I83</f>
        <v/>
      </c>
      <c r="J84" s="176" t="n"/>
      <c r="K84" s="77" t="n"/>
      <c r="L84" s="176" t="n"/>
      <c r="M84" s="176" t="n"/>
      <c r="N84" s="176" t="n"/>
      <c r="U84" s="77" t="n"/>
    </row>
    <row r="85">
      <c r="A85" s="58" t="inlineStr">
        <is>
          <t>Diferencias de Participacion segun contabilidad</t>
        </is>
      </c>
      <c r="B85" s="96" t="n"/>
      <c r="D85" s="176" t="n"/>
      <c r="E85" s="176" t="n"/>
      <c r="F85" s="176" t="n"/>
      <c r="G85" s="176" t="n"/>
      <c r="H85" s="176" t="n"/>
      <c r="I85" s="176" t="n"/>
      <c r="J85" s="176" t="n"/>
      <c r="K85" s="176" t="n"/>
      <c r="L85" s="176" t="n"/>
      <c r="M85" s="176" t="n"/>
      <c r="N85" s="176" t="n"/>
      <c r="U85" s="77" t="n"/>
    </row>
    <row r="87">
      <c r="F87" s="23" t="inlineStr">
        <is>
          <t>Cine y color Internc, Mex.</t>
        </is>
      </c>
      <c r="G87" s="255">
        <f>+G64*9.504%</f>
        <v/>
      </c>
      <c r="H87" s="163" t="n"/>
    </row>
    <row r="88">
      <c r="F88" s="23" t="inlineStr">
        <is>
          <t>Aud. Colomb</t>
        </is>
      </c>
      <c r="G88" s="255">
        <f>+G64*0.496%</f>
        <v/>
      </c>
    </row>
    <row r="89">
      <c r="F89" s="23" t="inlineStr">
        <is>
          <t>Conate</t>
        </is>
      </c>
      <c r="G89" s="255">
        <f>+G64*0.003%</f>
        <v/>
      </c>
    </row>
    <row r="90">
      <c r="F90" s="23" t="inlineStr">
        <is>
          <t>Chilefilms</t>
        </is>
      </c>
      <c r="G90" s="256">
        <f>+G64*G70</f>
        <v/>
      </c>
    </row>
    <row r="91">
      <c r="G91" s="257">
        <f>SUM(G87:G90)</f>
        <v/>
      </c>
    </row>
  </sheetData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37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1"/>
  <sheetViews>
    <sheetView topLeftCell="G1" zoomScaleSheetLayoutView="60" workbookViewId="0">
      <pane ySplit="2" topLeftCell="A3" activePane="bottomLeft" state="frozen"/>
      <selection activeCell="A1" sqref="A1"/>
      <selection pane="bottomLeft" activeCell="E35" sqref="E35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4" customWidth="1" style="23" min="3" max="3"/>
    <col width="12.4571428571429" customWidth="1" style="23" min="4" max="4"/>
    <col width="15.8190476190476" customWidth="1" style="23" min="5" max="5"/>
    <col width="14" customWidth="1" style="23" min="6" max="6"/>
    <col width="15.4571428571429" customWidth="1" style="23" min="7" max="7"/>
    <col width="14" customWidth="1" style="23" min="8" max="8"/>
    <col width="11.5428571428571" customWidth="1" style="23" min="9" max="9"/>
    <col width="15.8190476190476" customWidth="1" style="23" min="10" max="10"/>
    <col width="1" customWidth="1" style="23" min="11" max="11"/>
    <col width="14.4571428571429" customWidth="1" style="23" min="12" max="12"/>
    <col width="12.4571428571429" customWidth="1" style="23" min="13" max="13"/>
    <col width="13.5428571428571" customWidth="1" style="23" min="14" max="14"/>
    <col width="15" customWidth="1" style="23" min="15" max="16"/>
    <col width="16.5428571428571" customWidth="1" style="23" min="17" max="17"/>
    <col width="12.4571428571429" customWidth="1" style="23" min="18" max="18"/>
    <col width="13.5428571428571" customWidth="1" style="23" min="19" max="19"/>
    <col width="1.18095238095238" customWidth="1" style="23" min="20" max="20"/>
    <col width="16.4571428571429" customWidth="1" style="24" min="21" max="21"/>
    <col width="11.4571428571429" customWidth="1" style="25" min="22" max="16384"/>
  </cols>
  <sheetData>
    <row r="1" ht="12" customHeight="1">
      <c r="A1" s="26">
        <f>+Estado!A1</f>
        <v/>
      </c>
      <c r="B1" s="27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9" t="inlineStr">
        <is>
          <t>Servicios Integrales</t>
        </is>
      </c>
      <c r="I1" s="28" t="inlineStr">
        <is>
          <t>Serviart</t>
        </is>
      </c>
      <c r="J1" s="76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 t="inlineStr">
        <is>
          <t>CHF Inversiones</t>
        </is>
      </c>
      <c r="T1" s="77" t="n"/>
      <c r="U1" s="28" t="inlineStr">
        <is>
          <t>TOTAL</t>
        </is>
      </c>
    </row>
    <row r="2" ht="12" customHeight="1">
      <c r="A2" s="26" t="inlineStr">
        <is>
          <t>Estado de Resultados Integrales Consolidado</t>
        </is>
      </c>
      <c r="B2" s="30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79" t="inlineStr">
        <is>
          <t>Consolidado</t>
        </is>
      </c>
      <c r="K2" s="80" t="n"/>
      <c r="L2" s="81">
        <f>+C2</f>
        <v/>
      </c>
      <c r="M2" s="81">
        <f>+D2</f>
        <v/>
      </c>
      <c r="N2" s="81">
        <f>+E2</f>
        <v/>
      </c>
      <c r="O2" s="81" t="n"/>
      <c r="P2" s="81">
        <f>+G2</f>
        <v/>
      </c>
      <c r="Q2" s="81">
        <f>+H2</f>
        <v/>
      </c>
      <c r="R2" s="81">
        <f>+I2</f>
        <v/>
      </c>
      <c r="S2" s="81" t="inlineStr">
        <is>
          <t>Consolidado</t>
        </is>
      </c>
      <c r="T2" s="80" t="n"/>
      <c r="U2" s="31" t="inlineStr">
        <is>
          <t>Consolidado</t>
        </is>
      </c>
    </row>
    <row r="3">
      <c r="A3" s="32" t="n"/>
      <c r="B3" s="33" t="n"/>
      <c r="C3" s="34" t="inlineStr">
        <is>
          <t>Matriz</t>
        </is>
      </c>
      <c r="D3" s="34" t="inlineStr">
        <is>
          <t>Filiales</t>
        </is>
      </c>
      <c r="E3" s="34" t="inlineStr">
        <is>
          <t>Filiales</t>
        </is>
      </c>
      <c r="F3" s="34" t="inlineStr">
        <is>
          <t>Filiales</t>
        </is>
      </c>
      <c r="G3" s="34" t="inlineStr">
        <is>
          <t>Filiales</t>
        </is>
      </c>
      <c r="H3" s="34" t="inlineStr">
        <is>
          <t>Filiales</t>
        </is>
      </c>
      <c r="I3" s="34" t="inlineStr">
        <is>
          <t>Filiales</t>
        </is>
      </c>
      <c r="J3" s="34" t="n"/>
      <c r="K3" s="82" t="n"/>
      <c r="L3" s="83" t="inlineStr">
        <is>
          <t>Ajuste</t>
        </is>
      </c>
      <c r="M3" s="83" t="inlineStr">
        <is>
          <t>Ajuste</t>
        </is>
      </c>
      <c r="N3" s="83" t="inlineStr">
        <is>
          <t>Ajuste</t>
        </is>
      </c>
      <c r="O3" s="83" t="inlineStr">
        <is>
          <t>Ajuste</t>
        </is>
      </c>
      <c r="P3" s="83" t="inlineStr">
        <is>
          <t>Ajuste</t>
        </is>
      </c>
      <c r="Q3" s="83" t="inlineStr">
        <is>
          <t>Ajuste</t>
        </is>
      </c>
      <c r="R3" s="83" t="inlineStr">
        <is>
          <t>Ajuste</t>
        </is>
      </c>
      <c r="S3" s="83" t="inlineStr">
        <is>
          <t>Ajuste</t>
        </is>
      </c>
      <c r="T3" s="89" t="n"/>
      <c r="U3" s="34" t="n"/>
    </row>
    <row r="4">
      <c r="A4" s="35" t="inlineStr">
        <is>
          <t>Ganancia (perdida)</t>
        </is>
      </c>
      <c r="B4" s="36" t="n"/>
      <c r="C4" s="37" t="n"/>
      <c r="D4" s="37" t="n"/>
      <c r="E4" s="37" t="n"/>
      <c r="F4" s="37" t="n"/>
      <c r="G4" s="37" t="n"/>
      <c r="H4" s="37" t="n"/>
      <c r="I4" s="37" t="n"/>
      <c r="J4" s="37" t="n"/>
      <c r="K4" s="84" t="n"/>
      <c r="L4" s="37" t="n"/>
      <c r="M4" s="37" t="n"/>
      <c r="N4" s="37" t="n"/>
      <c r="O4" s="37" t="n"/>
      <c r="P4" s="37" t="n"/>
      <c r="Q4" s="37" t="n"/>
      <c r="R4" s="37" t="n"/>
      <c r="S4" s="37" t="n"/>
      <c r="T4" s="84" t="n"/>
      <c r="U4" s="37" t="n"/>
    </row>
    <row r="5">
      <c r="A5" s="38" t="inlineStr">
        <is>
          <t>Ingresos de actividaes ordinarias</t>
        </is>
      </c>
      <c r="B5" s="39" t="n"/>
      <c r="C5" s="40" t="n"/>
      <c r="D5" s="40" t="n"/>
      <c r="E5" s="40" t="n"/>
      <c r="F5" s="40" t="n"/>
      <c r="G5" s="40" t="n"/>
      <c r="H5" s="40" t="n"/>
      <c r="I5" s="40" t="n"/>
      <c r="J5" s="40" t="n"/>
      <c r="K5" s="85" t="n"/>
      <c r="L5" s="48" t="n"/>
      <c r="M5" s="40" t="n"/>
      <c r="N5" s="48" t="n"/>
      <c r="P5" s="40" t="n"/>
      <c r="Q5" s="40" t="n"/>
      <c r="R5" s="40" t="n"/>
      <c r="S5" s="40" t="n"/>
      <c r="T5" s="85" t="n"/>
      <c r="U5" s="40">
        <f>SUM(C5:S5)</f>
        <v/>
      </c>
    </row>
    <row r="6">
      <c r="A6" s="38" t="n"/>
      <c r="B6" s="39" t="n"/>
      <c r="C6" s="40" t="n"/>
      <c r="D6" s="40" t="n"/>
      <c r="E6" s="40" t="n"/>
      <c r="F6" s="40" t="n"/>
      <c r="G6" s="40" t="n"/>
      <c r="H6" s="40" t="n"/>
      <c r="I6" s="40" t="n"/>
      <c r="J6" s="40" t="n"/>
      <c r="K6" s="85" t="n"/>
      <c r="L6" s="40" t="n"/>
      <c r="M6" s="40" t="n"/>
      <c r="N6" s="40" t="n"/>
      <c r="O6" s="40" t="n"/>
      <c r="P6" s="40" t="n"/>
      <c r="Q6" s="40" t="n"/>
      <c r="R6" s="40" t="n"/>
      <c r="S6" s="40" t="n"/>
      <c r="T6" s="85" t="n"/>
      <c r="U6" s="40" t="n"/>
    </row>
    <row r="7">
      <c r="A7" s="38" t="inlineStr">
        <is>
          <t>Costos de ventas</t>
        </is>
      </c>
      <c r="B7" s="39" t="n"/>
      <c r="C7" s="40" t="n"/>
      <c r="D7" s="40" t="n"/>
      <c r="E7" s="40" t="n"/>
      <c r="F7" s="40" t="n"/>
      <c r="G7" s="40" t="n"/>
      <c r="H7" s="40" t="n"/>
      <c r="I7" s="40" t="n"/>
      <c r="J7" s="40" t="n"/>
      <c r="K7" s="85" t="n"/>
      <c r="M7" s="40" t="n"/>
      <c r="N7" s="48" t="n"/>
      <c r="O7" s="48" t="n"/>
      <c r="P7" s="40" t="n"/>
      <c r="Q7" s="40" t="n"/>
      <c r="R7" s="40" t="n"/>
      <c r="S7" s="40" t="n"/>
      <c r="T7" s="85" t="n"/>
      <c r="U7" s="40">
        <f>SUM(C7:S7)</f>
        <v/>
      </c>
    </row>
    <row r="8">
      <c r="A8" s="41" t="n"/>
      <c r="B8" s="42" t="n"/>
      <c r="C8" s="40" t="n"/>
      <c r="D8" s="40" t="n"/>
      <c r="E8" s="40" t="n"/>
      <c r="F8" s="40" t="n"/>
      <c r="G8" s="40" t="n"/>
      <c r="H8" s="40" t="n"/>
      <c r="I8" s="40" t="n"/>
      <c r="J8" s="40" t="n"/>
      <c r="K8" s="85" t="n"/>
      <c r="L8" s="40" t="n"/>
      <c r="M8" s="40" t="n"/>
      <c r="N8" s="40" t="n"/>
      <c r="O8" s="40" t="n"/>
      <c r="P8" s="40" t="n"/>
      <c r="Q8" s="40" t="n"/>
      <c r="R8" s="40" t="n"/>
      <c r="S8" s="40" t="n"/>
      <c r="T8" s="85" t="n"/>
      <c r="U8" s="40" t="n"/>
    </row>
    <row r="9">
      <c r="A9" s="43" t="inlineStr">
        <is>
          <t>Ganancia bruta</t>
        </is>
      </c>
      <c r="B9" s="44" t="n"/>
      <c r="C9" s="45">
        <f>+C5-C7</f>
        <v/>
      </c>
      <c r="D9" s="45">
        <f>+D5-D7</f>
        <v/>
      </c>
      <c r="E9" s="45">
        <f>+E5-E7</f>
        <v/>
      </c>
      <c r="F9" s="45">
        <f>+F5-F7</f>
        <v/>
      </c>
      <c r="G9" s="45">
        <f>+G5-G7</f>
        <v/>
      </c>
      <c r="H9" s="45">
        <f>+H5-H7</f>
        <v/>
      </c>
      <c r="I9" s="45">
        <f>+I5-I7</f>
        <v/>
      </c>
      <c r="J9" s="45">
        <f>+J5-J7</f>
        <v/>
      </c>
      <c r="K9" s="86" t="n"/>
      <c r="L9" s="45">
        <f>+L5-L7</f>
        <v/>
      </c>
      <c r="M9" s="45">
        <f>+M5-M7</f>
        <v/>
      </c>
      <c r="N9" s="45">
        <f>+N5-N7</f>
        <v/>
      </c>
      <c r="O9" s="45">
        <f>+L5-O7</f>
        <v/>
      </c>
      <c r="P9" s="45">
        <f>+P5-P7</f>
        <v/>
      </c>
      <c r="Q9" s="45">
        <f>+Q5-Q7</f>
        <v/>
      </c>
      <c r="R9" s="45">
        <f>+R5-R7</f>
        <v/>
      </c>
      <c r="S9" s="45">
        <f>+S5-S7</f>
        <v/>
      </c>
      <c r="T9" s="86" t="n"/>
      <c r="U9" s="45">
        <f>+U5-U7</f>
        <v/>
      </c>
    </row>
    <row r="10">
      <c r="A10" s="41" t="n"/>
      <c r="B10" s="42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85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85" t="n"/>
      <c r="U10" s="40" t="n"/>
    </row>
    <row r="11">
      <c r="A11" s="38" t="inlineStr">
        <is>
          <t>Gastos de administracion</t>
        </is>
      </c>
      <c r="B11" s="39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85" t="n"/>
      <c r="L11" s="40" t="n"/>
      <c r="M11" s="40" t="n"/>
      <c r="N11" s="40" t="n"/>
      <c r="O11" s="40" t="n"/>
      <c r="P11" s="40" t="n"/>
      <c r="Q11" s="56" t="n"/>
      <c r="R11" s="40" t="n"/>
      <c r="S11" s="40" t="n"/>
      <c r="T11" s="85" t="n"/>
      <c r="U11" s="40">
        <f>SUM(C11:S11)</f>
        <v/>
      </c>
    </row>
    <row r="12">
      <c r="A12" s="46" t="inlineStr">
        <is>
          <t>Depreciación y/o Amortización del Ejercicio</t>
        </is>
      </c>
      <c r="B12" s="42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85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85" t="n"/>
      <c r="U12" s="40">
        <f>SUM(C12:S12)</f>
        <v/>
      </c>
    </row>
    <row r="13">
      <c r="A13" s="43" t="inlineStr">
        <is>
          <t xml:space="preserve">Ganancia (perdida) de actividades operacionales </t>
        </is>
      </c>
      <c r="B13" s="44" t="n"/>
      <c r="C13" s="45">
        <f>+C9-C11-C12</f>
        <v/>
      </c>
      <c r="D13" s="45">
        <f>+D9-D11-D12</f>
        <v/>
      </c>
      <c r="E13" s="45">
        <f>+E9-E11-E12</f>
        <v/>
      </c>
      <c r="F13" s="45">
        <f>+F9-F11-F12</f>
        <v/>
      </c>
      <c r="G13" s="45">
        <f>+G9-G11-G12</f>
        <v/>
      </c>
      <c r="H13" s="45">
        <f>+H9-H11-H12</f>
        <v/>
      </c>
      <c r="I13" s="45">
        <f>+I9-I11-I12</f>
        <v/>
      </c>
      <c r="J13" s="45">
        <f>+J9-J11-J12</f>
        <v/>
      </c>
      <c r="K13" s="86" t="n"/>
      <c r="L13" s="45">
        <f>+L9-L11-L12</f>
        <v/>
      </c>
      <c r="M13" s="45">
        <f>+M9-M11-M12</f>
        <v/>
      </c>
      <c r="N13" s="45">
        <f>+N9-N11-N12</f>
        <v/>
      </c>
      <c r="O13" s="45">
        <f>+O9-O11-O12</f>
        <v/>
      </c>
      <c r="P13" s="45">
        <f>+P9-P11-P12</f>
        <v/>
      </c>
      <c r="Q13" s="45">
        <f>+Q9-Q11-Q12</f>
        <v/>
      </c>
      <c r="R13" s="45">
        <f>+R9-R11-R12</f>
        <v/>
      </c>
      <c r="S13" s="45">
        <f>+S9-S11</f>
        <v/>
      </c>
      <c r="T13" s="86" t="n"/>
      <c r="U13" s="45">
        <f>+U9-U11-U12</f>
        <v/>
      </c>
    </row>
    <row r="14">
      <c r="A14" s="41" t="n"/>
      <c r="B14" s="42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85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85" t="n"/>
      <c r="U14" s="40" t="n"/>
    </row>
    <row r="15">
      <c r="A15" s="38" t="inlineStr">
        <is>
          <t>Ingresos financieros</t>
        </is>
      </c>
      <c r="B15" s="39" t="n"/>
      <c r="C15" s="40" t="n"/>
      <c r="D15" s="40" t="n"/>
      <c r="E15" s="40" t="n"/>
      <c r="F15" s="40" t="n"/>
      <c r="G15" s="40" t="n"/>
      <c r="H15" s="40" t="n"/>
      <c r="I15" s="40" t="n"/>
      <c r="J15" s="40" t="n"/>
      <c r="K15" s="85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85" t="n"/>
      <c r="U15" s="40">
        <f>SUM(C15:S15)</f>
        <v/>
      </c>
    </row>
    <row r="16">
      <c r="A16" s="38" t="n"/>
      <c r="B16" s="39" t="n"/>
      <c r="C16" s="40" t="n"/>
      <c r="D16" s="40" t="n"/>
      <c r="E16" s="40" t="n"/>
      <c r="F16" s="40" t="n"/>
      <c r="G16" s="40" t="n"/>
      <c r="H16" s="40" t="n"/>
      <c r="I16" s="40" t="n"/>
      <c r="J16" s="40" t="n"/>
      <c r="K16" s="85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85" t="n"/>
      <c r="U16" s="40" t="n"/>
    </row>
    <row r="17" ht="15" customHeight="1">
      <c r="A17" s="38" t="inlineStr">
        <is>
          <t>Costos financieros</t>
        </is>
      </c>
      <c r="B17" s="39" t="n"/>
      <c r="C17" s="40" t="n"/>
      <c r="D17" s="40" t="n"/>
      <c r="E17" s="40" t="n"/>
      <c r="F17" s="40" t="n"/>
      <c r="G17" s="40" t="n"/>
      <c r="H17" s="40" t="n"/>
      <c r="I17" s="40" t="n"/>
      <c r="J17" s="40" t="n"/>
      <c r="K17" s="85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85" t="n"/>
      <c r="U17" s="40">
        <f>SUM(C17:S17)</f>
        <v/>
      </c>
    </row>
    <row r="18">
      <c r="A18" s="38" t="n"/>
      <c r="B18" s="39" t="n"/>
      <c r="C18" s="40" t="n"/>
      <c r="D18" s="40" t="n"/>
      <c r="E18" s="40" t="n"/>
      <c r="F18" s="40" t="n"/>
      <c r="G18" s="40" t="n"/>
      <c r="H18" s="40" t="n"/>
      <c r="I18" s="40" t="n"/>
      <c r="J18" s="40" t="n"/>
      <c r="K18" s="85" t="n"/>
      <c r="L18" s="40" t="n"/>
      <c r="M18" s="40" t="n"/>
      <c r="N18" s="40" t="n"/>
      <c r="O18" s="40" t="n"/>
      <c r="P18" s="40" t="n"/>
      <c r="Q18" s="40" t="n"/>
      <c r="R18" s="40" t="n"/>
      <c r="S18" s="40" t="n"/>
      <c r="T18" s="85" t="n"/>
      <c r="U18" s="40" t="n"/>
    </row>
    <row r="19">
      <c r="A19" s="47" t="inlineStr">
        <is>
          <t>Participacion en las ganancias (perdidas) de asociadas y negocios conjunto</t>
        </is>
      </c>
      <c r="B19" s="39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85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85" t="n"/>
      <c r="U19" s="48">
        <f>SUM(C19:S19)</f>
        <v/>
      </c>
    </row>
    <row r="20">
      <c r="A20" s="49" t="n"/>
      <c r="B20" s="50" t="n"/>
      <c r="C20" s="40" t="n"/>
      <c r="D20" s="40" t="n"/>
      <c r="E20" s="40" t="n"/>
      <c r="F20" s="40" t="n"/>
      <c r="G20" s="40" t="n"/>
      <c r="H20" s="40" t="n"/>
      <c r="I20" s="40" t="n"/>
      <c r="J20" s="40" t="n"/>
      <c r="K20" s="85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85" t="n"/>
      <c r="U20" s="40" t="n"/>
    </row>
    <row r="21">
      <c r="A21" s="38" t="inlineStr">
        <is>
          <t>Otros ingresos</t>
        </is>
      </c>
      <c r="B21" s="39" t="n"/>
      <c r="C21" s="40" t="n"/>
      <c r="D21" s="40" t="n"/>
      <c r="E21" s="40" t="n"/>
      <c r="F21" s="40" t="n"/>
      <c r="G21" s="40" t="n"/>
      <c r="H21" s="40" t="n"/>
      <c r="I21" s="40" t="n"/>
      <c r="J21" s="40" t="n"/>
      <c r="K21" s="85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85" t="n"/>
      <c r="U21" s="40">
        <f>SUM(C21:S21)</f>
        <v/>
      </c>
    </row>
    <row r="22">
      <c r="A22" s="38" t="n"/>
      <c r="B22" s="39" t="n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85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85" t="n"/>
      <c r="U22" s="40" t="n"/>
    </row>
    <row r="23">
      <c r="A23" s="38" t="inlineStr">
        <is>
          <t>Otros egresos</t>
        </is>
      </c>
      <c r="B23" s="39" t="n"/>
      <c r="C23" s="40" t="n"/>
      <c r="D23" s="40" t="n"/>
      <c r="E23" s="40" t="n"/>
      <c r="F23" s="40" t="n"/>
      <c r="G23" s="40" t="n"/>
      <c r="H23" s="40" t="n"/>
      <c r="I23" s="40" t="n"/>
      <c r="J23" s="40" t="n"/>
      <c r="K23" s="85" t="n"/>
      <c r="M23" s="40" t="n"/>
      <c r="O23" s="40" t="n"/>
      <c r="P23" s="40" t="n"/>
      <c r="Q23" s="56" t="n"/>
      <c r="R23" s="40" t="n"/>
      <c r="S23" s="40" t="n"/>
      <c r="T23" s="85" t="n"/>
      <c r="U23" s="40">
        <f>SUM(C23:S23)</f>
        <v/>
      </c>
    </row>
    <row r="24">
      <c r="A24" s="38" t="n"/>
      <c r="B24" s="39" t="n"/>
      <c r="C24" s="40" t="n"/>
      <c r="D24" s="40" t="n"/>
      <c r="E24" s="40" t="n"/>
      <c r="F24" s="40" t="n"/>
      <c r="G24" s="40" t="n"/>
      <c r="H24" s="40" t="n"/>
      <c r="I24" s="40" t="n"/>
      <c r="J24" s="40" t="n"/>
      <c r="K24" s="85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85" t="n"/>
      <c r="U24" s="40" t="n"/>
    </row>
    <row r="25">
      <c r="A25" s="38" t="inlineStr">
        <is>
          <t>Diferencias de cambio</t>
        </is>
      </c>
      <c r="B25" s="39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85" t="n"/>
      <c r="L25" s="48" t="n"/>
      <c r="M25" s="40" t="n"/>
      <c r="N25" s="56" t="n"/>
      <c r="O25" s="56" t="n"/>
      <c r="P25" s="40" t="n"/>
      <c r="Q25" s="40" t="n"/>
      <c r="R25" s="40" t="n"/>
      <c r="S25" s="40" t="n"/>
      <c r="T25" s="85" t="n"/>
      <c r="U25" s="40">
        <f>SUM(C25:S25)</f>
        <v/>
      </c>
    </row>
    <row r="26">
      <c r="A26" s="38" t="n"/>
      <c r="B26" s="39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85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85" t="n"/>
      <c r="U26" s="40" t="n"/>
    </row>
    <row r="27">
      <c r="A27" s="38" t="inlineStr">
        <is>
          <t>Resultado por unidades de reajuste</t>
        </is>
      </c>
      <c r="B27" s="39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85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85" t="n"/>
      <c r="U27" s="40">
        <f>SUM(C27:S27)</f>
        <v/>
      </c>
    </row>
    <row r="28">
      <c r="A28" s="51" t="n"/>
      <c r="B28" s="52" t="n"/>
      <c r="C28" s="40" t="n"/>
      <c r="D28" s="40" t="n"/>
      <c r="E28" s="40" t="n"/>
      <c r="F28" s="40" t="n"/>
      <c r="G28" s="40" t="n"/>
      <c r="H28" s="40" t="n"/>
      <c r="I28" s="40" t="n"/>
      <c r="J28" s="40" t="n"/>
      <c r="K28" s="85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85" t="n"/>
      <c r="U28" s="40" t="n"/>
    </row>
    <row r="29">
      <c r="A29" s="43" t="inlineStr">
        <is>
          <t>Ganancia (perdida) antes de impuestos</t>
        </is>
      </c>
      <c r="B29" s="44" t="n"/>
      <c r="C29" s="45">
        <f>SUM(C13:C28)</f>
        <v/>
      </c>
      <c r="D29" s="45">
        <f>SUM(D13:D28)</f>
        <v/>
      </c>
      <c r="E29" s="45">
        <f>SUM(E13:E28)</f>
        <v/>
      </c>
      <c r="F29" s="45">
        <f>SUM(F13:F28)</f>
        <v/>
      </c>
      <c r="G29" s="45">
        <f>SUM(G13:G28)</f>
        <v/>
      </c>
      <c r="H29" s="45">
        <f>SUM(H13:H28)</f>
        <v/>
      </c>
      <c r="I29" s="45">
        <f>SUM(I13:I28)</f>
        <v/>
      </c>
      <c r="J29" s="45">
        <f>SUM(J13:J28)</f>
        <v/>
      </c>
      <c r="K29" s="86" t="n"/>
      <c r="L29" s="45">
        <f>SUM(L13:L28)</f>
        <v/>
      </c>
      <c r="M29" s="45">
        <f>SUM(M13:M28)</f>
        <v/>
      </c>
      <c r="N29" s="45">
        <f>SUM(N13:N28)</f>
        <v/>
      </c>
      <c r="O29" s="45">
        <f>SUM(O13:O28)</f>
        <v/>
      </c>
      <c r="P29" s="45">
        <f>SUM(P13:P28)</f>
        <v/>
      </c>
      <c r="Q29" s="45">
        <f>SUM(Q13:Q28)</f>
        <v/>
      </c>
      <c r="R29" s="45">
        <f>SUM(R13:R28)</f>
        <v/>
      </c>
      <c r="S29" s="45">
        <f>SUM(S13:S28)</f>
        <v/>
      </c>
      <c r="T29" s="86" t="n"/>
      <c r="U29" s="45">
        <f>SUM(U13:U28)</f>
        <v/>
      </c>
    </row>
    <row r="30">
      <c r="A30" s="51" t="n"/>
      <c r="B30" s="52" t="n"/>
      <c r="C30" s="40" t="n"/>
      <c r="D30" s="40" t="n"/>
      <c r="E30" s="40" t="n"/>
      <c r="F30" s="40" t="n"/>
      <c r="G30" s="40" t="n"/>
      <c r="H30" s="40" t="n"/>
      <c r="I30" s="40" t="n"/>
      <c r="J30" s="40" t="n"/>
      <c r="K30" s="85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85" t="n"/>
      <c r="U30" s="40" t="n"/>
    </row>
    <row r="31">
      <c r="A31" s="38" t="inlineStr">
        <is>
          <t>Gasto por impuestos a las ganancias</t>
        </is>
      </c>
      <c r="B31" s="39" t="n"/>
      <c r="C31" s="40" t="n"/>
      <c r="D31" s="40" t="n"/>
      <c r="E31" s="40" t="n"/>
      <c r="F31" s="40" t="n"/>
      <c r="G31" s="40" t="n"/>
      <c r="H31" s="40" t="n"/>
      <c r="I31" s="40" t="n"/>
      <c r="J31" s="40" t="n"/>
      <c r="K31" s="85" t="n"/>
      <c r="L31" s="40" t="n"/>
      <c r="M31" s="40" t="n"/>
      <c r="N31" s="40" t="n"/>
      <c r="O31" s="40" t="n"/>
      <c r="P31" s="40" t="n"/>
      <c r="Q31" s="40" t="n"/>
      <c r="R31" s="40" t="n"/>
      <c r="S31" s="40" t="n"/>
      <c r="T31" s="85" t="n"/>
      <c r="U31" s="40">
        <f>SUM(C31:S31)</f>
        <v/>
      </c>
    </row>
    <row r="32">
      <c r="A32" s="41" t="n"/>
      <c r="B32" s="42" t="n"/>
      <c r="C32" s="40" t="n"/>
      <c r="D32" s="40" t="n"/>
      <c r="E32" s="40" t="n"/>
      <c r="F32" s="40" t="n"/>
      <c r="G32" s="40" t="n"/>
      <c r="H32" s="40" t="n"/>
      <c r="I32" s="40" t="n"/>
      <c r="J32" s="40" t="n"/>
      <c r="K32" s="85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85" t="n"/>
      <c r="U32" s="40" t="n"/>
    </row>
    <row r="33">
      <c r="A33" s="43" t="inlineStr">
        <is>
          <t>Ganancia (perdida)</t>
        </is>
      </c>
      <c r="B33" s="44" t="n"/>
      <c r="C33" s="45">
        <f>+C29+C31</f>
        <v/>
      </c>
      <c r="D33" s="45">
        <f>+D29+D31</f>
        <v/>
      </c>
      <c r="E33" s="45">
        <f>+E29+E31</f>
        <v/>
      </c>
      <c r="F33" s="45">
        <f>+F29+F31</f>
        <v/>
      </c>
      <c r="G33" s="45">
        <f>+G29+G31</f>
        <v/>
      </c>
      <c r="H33" s="45">
        <f>+H29+H31</f>
        <v/>
      </c>
      <c r="I33" s="45">
        <f>+I29+I31</f>
        <v/>
      </c>
      <c r="J33" s="45">
        <f>+J29+J31</f>
        <v/>
      </c>
      <c r="K33" s="45" t="n"/>
      <c r="L33" s="45">
        <f>+L29+L31</f>
        <v/>
      </c>
      <c r="M33" s="45">
        <f>+M29+M31</f>
        <v/>
      </c>
      <c r="N33" s="45">
        <f>+N29+N31</f>
        <v/>
      </c>
      <c r="O33" s="45">
        <f>+O29+O31</f>
        <v/>
      </c>
      <c r="P33" s="45">
        <f>+P29+P31</f>
        <v/>
      </c>
      <c r="Q33" s="45">
        <f>+Q29+Q31</f>
        <v/>
      </c>
      <c r="R33" s="45">
        <f>+R29+R31</f>
        <v/>
      </c>
      <c r="S33" s="45">
        <f>+S29+S31</f>
        <v/>
      </c>
      <c r="T33" s="45" t="n"/>
      <c r="U33" s="45">
        <f>+U29+U31</f>
        <v/>
      </c>
    </row>
    <row r="34">
      <c r="A34" s="53" t="n"/>
      <c r="B34" s="4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87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87" t="n"/>
      <c r="U34" s="54" t="n"/>
    </row>
    <row r="35">
      <c r="A35" s="55" t="inlineStr">
        <is>
          <t>Ganancia (perdida) atribuible a los propietarios de la controladora</t>
        </is>
      </c>
      <c r="B35" s="44" t="n"/>
      <c r="C35" s="56">
        <f>+C33</f>
        <v/>
      </c>
      <c r="D35" s="40">
        <f>+D33</f>
        <v/>
      </c>
      <c r="E35" s="40">
        <f>+[10]Resultado!Y35</f>
        <v/>
      </c>
      <c r="F35" s="40">
        <f>+[7]Resultado!$C$33</f>
        <v/>
      </c>
      <c r="G35" s="40">
        <f>+[8]Resultado!$Y$35</f>
        <v/>
      </c>
      <c r="H35" s="40">
        <f>+H33</f>
        <v/>
      </c>
      <c r="I35" s="40">
        <f>+I33</f>
        <v/>
      </c>
      <c r="J35" s="40">
        <f>+'[9]Resultado$'!$AC$35</f>
        <v/>
      </c>
      <c r="K35" s="88" t="n"/>
      <c r="L35" s="40" t="n">
        <v>0</v>
      </c>
      <c r="M35" s="40">
        <f>-D35</f>
        <v/>
      </c>
      <c r="N35" s="40">
        <f>-E35</f>
        <v/>
      </c>
      <c r="O35" s="40">
        <f>-F35</f>
        <v/>
      </c>
      <c r="P35" s="40">
        <f>-G35</f>
        <v/>
      </c>
      <c r="Q35" s="40">
        <f>-H35</f>
        <v/>
      </c>
      <c r="R35" s="40">
        <f>-I35</f>
        <v/>
      </c>
      <c r="S35" s="40">
        <f>-J35</f>
        <v/>
      </c>
      <c r="T35" s="88" t="n"/>
      <c r="U35" s="40">
        <f>SUM(C35:S35)</f>
        <v/>
      </c>
    </row>
    <row r="36" ht="15" customHeight="1">
      <c r="A36" s="53" t="n"/>
      <c r="B36" s="44" t="n"/>
      <c r="C36" s="54" t="n"/>
      <c r="D36" s="54" t="n"/>
      <c r="E36" s="54" t="n"/>
      <c r="F36" s="54" t="n"/>
      <c r="G36" s="54" t="n">
        <v>0</v>
      </c>
      <c r="H36" s="54" t="n"/>
      <c r="I36" s="54" t="n"/>
      <c r="J36" s="54" t="n"/>
      <c r="K36" s="87" t="n"/>
      <c r="L36" s="37" t="n"/>
      <c r="M36" s="54" t="n"/>
      <c r="N36" s="54" t="n"/>
      <c r="O36" s="54" t="n"/>
      <c r="P36" s="54" t="n"/>
      <c r="Q36" s="54" t="n"/>
      <c r="R36" s="54" t="n"/>
      <c r="S36" s="54" t="n"/>
      <c r="T36" s="87" t="n"/>
      <c r="U36" s="54" t="n"/>
    </row>
    <row r="37">
      <c r="A37" s="55" t="inlineStr">
        <is>
          <t>Ganancia (perdida) atribuible a participaciones no controladoras</t>
        </is>
      </c>
      <c r="B37" s="44" t="n"/>
      <c r="C37" s="40" t="n">
        <v>0</v>
      </c>
      <c r="D37" s="40" t="n">
        <v>0</v>
      </c>
      <c r="E37" s="40">
        <f>+[10]Resultado!Y37</f>
        <v/>
      </c>
      <c r="F37" s="40">
        <f>+[2]Resultado!Y37</f>
        <v/>
      </c>
      <c r="G37" s="40">
        <f>+[8]Resultado!$Y$37</f>
        <v/>
      </c>
      <c r="H37" s="40" t="n">
        <v>0</v>
      </c>
      <c r="I37" s="40" t="n">
        <v>0</v>
      </c>
      <c r="J37" s="40">
        <f>+'[9]Resultado$'!$AC$37</f>
        <v/>
      </c>
      <c r="K37" s="87" t="n"/>
      <c r="L37" s="40" t="n">
        <v>0</v>
      </c>
      <c r="M37" s="48" t="n"/>
      <c r="N37" s="48">
        <f>-[10]Resultado!$AH$37</f>
        <v/>
      </c>
      <c r="O37" s="48" t="n"/>
      <c r="P37" s="48">
        <f>-G37+G58</f>
        <v/>
      </c>
      <c r="Q37" s="48" t="n"/>
      <c r="R37" s="48" t="n"/>
      <c r="S37" s="48">
        <f>-J37+'[9]Resultado$'!$AD$37</f>
        <v/>
      </c>
      <c r="T37" s="87" t="n"/>
      <c r="U37" s="40">
        <f>SUM(C37:S37)</f>
        <v/>
      </c>
    </row>
    <row r="38">
      <c r="A38" s="53" t="n"/>
      <c r="B38" s="44" t="n"/>
      <c r="C38" s="54" t="n"/>
      <c r="D38" s="54" t="n"/>
      <c r="E38" s="54" t="n"/>
      <c r="F38" s="54" t="inlineStr">
        <is>
          <t>}</t>
        </is>
      </c>
      <c r="G38" s="54" t="n"/>
      <c r="H38" s="54" t="n"/>
      <c r="I38" s="54" t="n"/>
      <c r="J38" s="54" t="n"/>
      <c r="K38" s="87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87" t="n"/>
      <c r="U38" s="54" t="n"/>
    </row>
    <row r="39">
      <c r="A39" s="43" t="inlineStr">
        <is>
          <t>Ganancia (perdida)</t>
        </is>
      </c>
      <c r="B39" s="44" t="n"/>
      <c r="C39" s="57">
        <f>+C35+C37</f>
        <v/>
      </c>
      <c r="D39" s="57">
        <f>+D35+D37</f>
        <v/>
      </c>
      <c r="E39" s="57">
        <f>+E35+E37</f>
        <v/>
      </c>
      <c r="F39" s="57">
        <f>+F35+F37</f>
        <v/>
      </c>
      <c r="G39" s="57">
        <f>+G35+G37</f>
        <v/>
      </c>
      <c r="H39" s="57">
        <f>+H35+H37</f>
        <v/>
      </c>
      <c r="I39" s="57">
        <f>+I35+I37</f>
        <v/>
      </c>
      <c r="J39" s="57">
        <f>+J35+J37</f>
        <v/>
      </c>
      <c r="K39" s="57">
        <f>+K35+K37</f>
        <v/>
      </c>
      <c r="L39" s="57">
        <f>+L35+L37</f>
        <v/>
      </c>
      <c r="M39" s="57">
        <f>+M35+M37</f>
        <v/>
      </c>
      <c r="N39" s="57">
        <f>+N35+N37</f>
        <v/>
      </c>
      <c r="O39" s="57">
        <f>+O35+O37</f>
        <v/>
      </c>
      <c r="P39" s="57">
        <f>+P35+P37</f>
        <v/>
      </c>
      <c r="Q39" s="57">
        <f>+Q35+Q37</f>
        <v/>
      </c>
      <c r="R39" s="57">
        <f>+R35+R37</f>
        <v/>
      </c>
      <c r="S39" s="57">
        <f>+S35+S37</f>
        <v/>
      </c>
      <c r="T39" s="87" t="n"/>
      <c r="U39" s="57">
        <f>+U35+U37</f>
        <v/>
      </c>
    </row>
    <row r="40">
      <c r="A40" s="53" t="n"/>
      <c r="B40" s="53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</row>
    <row r="41">
      <c r="A41" s="58" t="inlineStr">
        <is>
          <t>Porcentaje de Participacion</t>
        </is>
      </c>
      <c r="B41" s="59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24">
        <f>+U33-U39</f>
        <v/>
      </c>
    </row>
    <row r="42" ht="12" customHeight="1">
      <c r="A42" s="60" t="inlineStr">
        <is>
          <t>Porcentaje de Participacion propietarios de la controladora</t>
        </is>
      </c>
      <c r="C42" s="61" t="n"/>
      <c r="D42" s="258" t="n">
        <v>0.9954499999999999</v>
      </c>
      <c r="E42" s="258" t="n">
        <v>1</v>
      </c>
      <c r="F42" s="258" t="n">
        <v>0.8687</v>
      </c>
      <c r="G42" s="258" t="n">
        <v>0.89997</v>
      </c>
      <c r="H42" s="246" t="n">
        <v>0.999</v>
      </c>
      <c r="I42" s="246" t="n">
        <v>0.99</v>
      </c>
      <c r="J42" s="246" t="n">
        <v>1</v>
      </c>
      <c r="K42" s="246" t="n">
        <v>0.99</v>
      </c>
    </row>
    <row r="43" ht="12" customHeight="1">
      <c r="A43" s="60" t="inlineStr">
        <is>
          <t>Porcentaje de Participacion no controladora</t>
        </is>
      </c>
      <c r="C43" s="61" t="n"/>
      <c r="D43" s="258" t="n">
        <v>0.00455</v>
      </c>
      <c r="E43" s="258" t="n">
        <v>0</v>
      </c>
      <c r="F43" s="258" t="n">
        <v>0.1313</v>
      </c>
      <c r="G43" s="258" t="n">
        <v>0.10003</v>
      </c>
      <c r="H43" s="246" t="n">
        <v>0.001</v>
      </c>
      <c r="I43" s="246" t="n">
        <v>0.01</v>
      </c>
      <c r="J43" s="246" t="n">
        <v>0</v>
      </c>
      <c r="K43" s="246" t="n">
        <v>0.01</v>
      </c>
    </row>
    <row r="44">
      <c r="A44" s="41" t="inlineStr">
        <is>
          <t>TOTAL</t>
        </is>
      </c>
      <c r="B44" s="64" t="n"/>
      <c r="C44" s="259" t="n"/>
      <c r="D44" s="259">
        <f>+D42+D43</f>
        <v/>
      </c>
      <c r="E44" s="259">
        <f>+E42+E43</f>
        <v/>
      </c>
      <c r="F44" s="259">
        <f>+F42+F43</f>
        <v/>
      </c>
      <c r="G44" s="259">
        <f>+G42+G43</f>
        <v/>
      </c>
      <c r="H44" s="259">
        <f>+H42+H43</f>
        <v/>
      </c>
      <c r="I44" s="259">
        <f>+I42+I43</f>
        <v/>
      </c>
      <c r="J44" s="259">
        <f>+J42+J43</f>
        <v/>
      </c>
      <c r="K44" s="259">
        <f>+K42+K43</f>
        <v/>
      </c>
    </row>
    <row r="45">
      <c r="A45" s="58" t="inlineStr">
        <is>
          <t>Valores de Participacion</t>
        </is>
      </c>
    </row>
    <row r="46">
      <c r="A46" s="58" t="inlineStr">
        <is>
          <t>Valores de Participacion propietarios de la controladora</t>
        </is>
      </c>
      <c r="B46" s="66" t="n"/>
      <c r="C46" s="67" t="n"/>
      <c r="D46" s="68">
        <f>+ROUND(D35*D42,0)</f>
        <v/>
      </c>
      <c r="E46" s="68">
        <f>+ROUND(E35*E42,0)</f>
        <v/>
      </c>
      <c r="F46" s="68">
        <f>+ROUND(F35*F42,0)</f>
        <v/>
      </c>
      <c r="G46" s="68">
        <f>+ROUND(G35*G42,0)</f>
        <v/>
      </c>
      <c r="H46" s="68">
        <f>+ROUND(H35*H42,0)</f>
        <v/>
      </c>
      <c r="I46" s="68">
        <f>+ROUND(I35*I42,0)</f>
        <v/>
      </c>
      <c r="J46" s="68">
        <f>+ROUND(J35*J42,0)</f>
        <v/>
      </c>
      <c r="L46" s="37">
        <f>SUM(D46:J46)</f>
        <v/>
      </c>
      <c r="M46" s="37">
        <f>+C19</f>
        <v/>
      </c>
      <c r="N46" s="37">
        <f>+L46-M46</f>
        <v/>
      </c>
      <c r="U46" s="37" t="n"/>
    </row>
    <row r="47">
      <c r="A47" s="58" t="inlineStr">
        <is>
          <t>Valores de Participacion no controladora</t>
        </is>
      </c>
      <c r="B47" s="66" t="n"/>
      <c r="C47" s="69" t="n"/>
      <c r="D47" s="69">
        <f>+D35-D46</f>
        <v/>
      </c>
      <c r="E47" s="69">
        <f>+E35-E46</f>
        <v/>
      </c>
      <c r="F47" s="69">
        <f>+F35-F46</f>
        <v/>
      </c>
      <c r="G47" s="69">
        <f>+G35-G46</f>
        <v/>
      </c>
      <c r="H47" s="69">
        <f>+H35-H46</f>
        <v/>
      </c>
      <c r="I47" s="69">
        <f>+I35-I46</f>
        <v/>
      </c>
      <c r="J47" s="69">
        <f>+J35-J46</f>
        <v/>
      </c>
      <c r="L47" s="37">
        <f>SUM(D47:J47)</f>
        <v/>
      </c>
      <c r="M47" s="37">
        <f>+L54</f>
        <v/>
      </c>
      <c r="U47" s="37" t="n"/>
    </row>
    <row r="48">
      <c r="A48" s="38" t="inlineStr">
        <is>
          <t>TOTAL</t>
        </is>
      </c>
      <c r="B48" s="70" t="n"/>
      <c r="C48" s="71" t="n"/>
      <c r="D48" s="72">
        <f>+D46+D47</f>
        <v/>
      </c>
      <c r="E48" s="72">
        <f>+E46+E47</f>
        <v/>
      </c>
      <c r="F48" s="72">
        <f>+F46+F47</f>
        <v/>
      </c>
      <c r="G48" s="72">
        <f>+G46+G47</f>
        <v/>
      </c>
      <c r="H48" s="72">
        <f>+H46+H47</f>
        <v/>
      </c>
      <c r="I48" s="72">
        <f>+I46+I47</f>
        <v/>
      </c>
      <c r="J48" s="72">
        <f>+J46+J47</f>
        <v/>
      </c>
      <c r="K48" s="72">
        <f>+K46+K47</f>
        <v/>
      </c>
      <c r="L48" s="71">
        <f>+L46+L47</f>
        <v/>
      </c>
      <c r="M48" s="37">
        <f>+L19</f>
        <v/>
      </c>
      <c r="N48" s="37" t="n"/>
    </row>
    <row r="49">
      <c r="D49" s="73" t="n"/>
      <c r="E49" s="73" t="n"/>
      <c r="F49" s="73" t="n"/>
      <c r="G49" s="73" t="n"/>
      <c r="H49" s="73" t="n"/>
      <c r="I49" s="73" t="n"/>
      <c r="J49" s="73" t="n"/>
    </row>
    <row r="50">
      <c r="A50" s="58" t="inlineStr">
        <is>
          <t>Valores de Participacion segun contabilidad</t>
        </is>
      </c>
      <c r="D50" s="72">
        <f>+'[14]6220001 Utilidades empresas rel'!$N$13</f>
        <v/>
      </c>
      <c r="E50" s="72">
        <f>-'[15]5220001 Perdidas empresas relac'!$M$13</f>
        <v/>
      </c>
      <c r="F50" s="72">
        <f>+'[14]6220001 Utilidades empresas rel'!$N$14</f>
        <v/>
      </c>
      <c r="G50" s="72">
        <f>+'[14]6220001 Utilidades empresas rel'!$N$15</f>
        <v/>
      </c>
      <c r="H50" s="72">
        <f>-'[15]5220001 Perdidas empresas relac'!$M$12</f>
        <v/>
      </c>
      <c r="I50" s="72">
        <f>+'[14]6220001 Utilidades empresas rel'!$N$12</f>
        <v/>
      </c>
      <c r="J50" s="72">
        <f>-'[15]5220001 Perdidas empresas relac'!$M$14</f>
        <v/>
      </c>
      <c r="L50" s="37">
        <f>SUM(D50:J50)</f>
        <v/>
      </c>
      <c r="M50" s="37">
        <f>+C19</f>
        <v/>
      </c>
      <c r="N50" s="37">
        <f>+M50-L50</f>
        <v/>
      </c>
      <c r="O50" s="256" t="n"/>
      <c r="P50" s="37" t="n"/>
    </row>
    <row r="51">
      <c r="D51" s="73" t="n"/>
      <c r="E51" s="73" t="n"/>
      <c r="F51" s="73" t="n"/>
      <c r="G51" s="73" t="n"/>
      <c r="H51" s="73" t="n"/>
      <c r="I51" s="73" t="n"/>
      <c r="J51" s="73" t="n"/>
    </row>
    <row r="52">
      <c r="A52" s="58" t="inlineStr">
        <is>
          <t>Diferencias de Participacion segun contabilidad</t>
        </is>
      </c>
      <c r="D52" s="72">
        <f>+D50-D46</f>
        <v/>
      </c>
      <c r="E52" s="72">
        <f>+E50-E46</f>
        <v/>
      </c>
      <c r="F52" s="72">
        <f>+F50-F46</f>
        <v/>
      </c>
      <c r="G52" s="72">
        <f>+G50-G46</f>
        <v/>
      </c>
      <c r="H52" s="72">
        <f>+H50-H46</f>
        <v/>
      </c>
      <c r="I52" s="72">
        <f>+I50-I46</f>
        <v/>
      </c>
      <c r="J52" s="72">
        <f>+J50-J46</f>
        <v/>
      </c>
      <c r="L52" s="37">
        <f>SUM(D52:J52)</f>
        <v/>
      </c>
      <c r="N52" s="37">
        <f>+N46+N50</f>
        <v/>
      </c>
    </row>
    <row r="54">
      <c r="D54" s="37">
        <f>+[10]Resultado!$AG$20</f>
        <v/>
      </c>
      <c r="F54" s="37">
        <f>+[10]Resultado!$Z$20</f>
        <v/>
      </c>
      <c r="G54" s="23" t="n">
        <v>0</v>
      </c>
      <c r="H54" s="37">
        <f>+[10]Resultado!$AD$20</f>
        <v/>
      </c>
      <c r="I54" s="37">
        <f>+[10]Resultado!$AE$20</f>
        <v/>
      </c>
      <c r="L54" s="37">
        <f>SUM(D54:I54)</f>
        <v/>
      </c>
      <c r="M54" s="37" t="n"/>
      <c r="N54" s="37" t="n"/>
    </row>
    <row r="55">
      <c r="L55" s="37" t="n"/>
    </row>
    <row r="56">
      <c r="D56" s="37">
        <f>+D47-D54</f>
        <v/>
      </c>
      <c r="E56" s="37">
        <f>+E47-E54</f>
        <v/>
      </c>
      <c r="F56" s="37">
        <f>+F47-F54</f>
        <v/>
      </c>
      <c r="G56" s="37" t="n">
        <v>0</v>
      </c>
      <c r="H56" s="37">
        <f>+H47-H54</f>
        <v/>
      </c>
      <c r="I56" s="37">
        <f>+I47-I54</f>
        <v/>
      </c>
      <c r="L56" s="37">
        <f>SUM(D56:K56)</f>
        <v/>
      </c>
      <c r="N56" s="37" t="n"/>
    </row>
    <row r="57">
      <c r="L57" s="37" t="n"/>
      <c r="N57" s="37" t="n"/>
    </row>
    <row r="58">
      <c r="F58" s="23" t="inlineStr">
        <is>
          <t>Cine y color Internc, Mex.</t>
        </is>
      </c>
      <c r="G58" s="255">
        <f>+G35*9.504%</f>
        <v/>
      </c>
    </row>
    <row r="59">
      <c r="F59" s="23" t="inlineStr">
        <is>
          <t>Aud. Colomb</t>
        </is>
      </c>
      <c r="G59" s="255">
        <f>+G35*0.496%</f>
        <v/>
      </c>
    </row>
    <row r="60">
      <c r="F60" s="23" t="inlineStr">
        <is>
          <t>Conate</t>
        </is>
      </c>
      <c r="G60" s="255">
        <f>+G35*0.003%</f>
        <v/>
      </c>
    </row>
    <row r="61">
      <c r="F61" s="23" t="inlineStr">
        <is>
          <t>Chilefilms</t>
        </is>
      </c>
      <c r="G61" s="256">
        <f>+G35*G42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15" t="n"/>
      <c r="B1" s="15" t="inlineStr">
        <is>
          <t>Ctas Ctes por Cobrar Empresa Relacionadas</t>
        </is>
      </c>
      <c r="C1" s="16" t="inlineStr">
        <is>
          <t>Chilefilms</t>
        </is>
      </c>
      <c r="D1" s="16" t="inlineStr">
        <is>
          <t>Cce</t>
        </is>
      </c>
      <c r="E1" s="16" t="inlineStr">
        <is>
          <t>Conate II</t>
        </is>
      </c>
      <c r="F1" s="16" t="inlineStr">
        <is>
          <t>GlobalGill</t>
        </is>
      </c>
      <c r="G1" s="16" t="inlineStr">
        <is>
          <t>CineColor</t>
        </is>
      </c>
      <c r="H1" s="16" t="inlineStr">
        <is>
          <t>Servicine</t>
        </is>
      </c>
      <c r="I1" s="16" t="inlineStr">
        <is>
          <t>Imagen Films</t>
        </is>
      </c>
      <c r="J1" s="16" t="inlineStr">
        <is>
          <t>Audiovisual</t>
        </is>
      </c>
      <c r="K1" s="16" t="inlineStr">
        <is>
          <t>Serviart</t>
        </is>
      </c>
      <c r="L1" s="16" t="inlineStr">
        <is>
          <t>Hoyts</t>
        </is>
      </c>
      <c r="M1" s="16" t="inlineStr">
        <is>
          <t>TOTAL</t>
        </is>
      </c>
    </row>
    <row r="2">
      <c r="A2" s="15" t="n"/>
      <c r="B2" s="15" t="inlineStr">
        <is>
          <t>En pesos</t>
        </is>
      </c>
      <c r="C2" s="17" t="inlineStr">
        <is>
          <t>Individual</t>
        </is>
      </c>
      <c r="D2" s="17" t="inlineStr">
        <is>
          <t>Individual</t>
        </is>
      </c>
      <c r="E2" s="17" t="inlineStr">
        <is>
          <t>Consolidado</t>
        </is>
      </c>
      <c r="F2" s="17" t="n"/>
      <c r="G2" s="17" t="n"/>
      <c r="H2" s="17" t="inlineStr">
        <is>
          <t>Individual</t>
        </is>
      </c>
      <c r="I2" s="17" t="inlineStr">
        <is>
          <t>Individual</t>
        </is>
      </c>
      <c r="J2" s="17" t="inlineStr">
        <is>
          <t>Consolidado</t>
        </is>
      </c>
      <c r="K2" s="17" t="inlineStr">
        <is>
          <t>Individual</t>
        </is>
      </c>
      <c r="L2" s="17" t="inlineStr">
        <is>
          <t>Individual</t>
        </is>
      </c>
      <c r="M2" s="17" t="n"/>
    </row>
    <row r="3" customFormat="1" s="14">
      <c r="A3" t="inlineStr">
        <is>
          <t>1.1.071.13</t>
        </is>
      </c>
      <c r="B3" t="inlineStr">
        <is>
          <t>CTA.CTE. ACT VIDEO CHILE</t>
        </is>
      </c>
      <c r="C3" s="8">
        <f>+[3]Ctas!$D$193</f>
        <v/>
      </c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8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8">
        <f>+[3]Ctas!$D$196</f>
        <v/>
      </c>
      <c r="D4" s="19" t="n">
        <v>0</v>
      </c>
      <c r="E4" s="8" t="n">
        <v>0</v>
      </c>
      <c r="F4" s="8" t="n"/>
      <c r="G4" s="8" t="n"/>
      <c r="H4" s="8" t="n"/>
      <c r="I4" s="8" t="n"/>
      <c r="J4" s="8" t="n"/>
      <c r="K4" s="8" t="n"/>
      <c r="L4" s="8" t="n"/>
      <c r="M4" s="8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8">
        <f>+[3]Ctas!$D$197</f>
        <v/>
      </c>
      <c r="D5" s="8" t="n">
        <v>0</v>
      </c>
      <c r="E5" s="8">
        <f>+#REF!</f>
        <v/>
      </c>
      <c r="F5" s="8" t="n"/>
      <c r="G5" s="8" t="n"/>
      <c r="H5" s="8" t="n"/>
      <c r="I5" s="8" t="n"/>
      <c r="J5" s="8" t="n"/>
      <c r="K5" s="8" t="n"/>
      <c r="M5" s="8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8">
        <f>+[3]Ctas!$D$198</f>
        <v/>
      </c>
      <c r="D6" s="8" t="n">
        <v>0</v>
      </c>
      <c r="E6" s="8" t="n">
        <v>0</v>
      </c>
      <c r="F6" s="8" t="n"/>
      <c r="G6" s="8" t="n"/>
      <c r="H6" s="8" t="n"/>
      <c r="I6" s="8" t="n"/>
      <c r="J6" s="8" t="n"/>
      <c r="K6" s="8" t="n"/>
      <c r="M6" s="8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8" t="n">
        <v>0</v>
      </c>
      <c r="D7" s="8" t="n">
        <v>0</v>
      </c>
      <c r="E7" s="8">
        <f>+#REF!</f>
        <v/>
      </c>
      <c r="F7" s="8" t="n"/>
      <c r="G7" s="8" t="n"/>
      <c r="H7" s="8" t="n"/>
      <c r="I7" s="8" t="n"/>
      <c r="J7" s="8" t="n"/>
      <c r="K7" s="8" t="n"/>
      <c r="M7" s="8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8" t="n">
        <v>0</v>
      </c>
      <c r="D8" s="8" t="n">
        <v>0</v>
      </c>
      <c r="E8" s="8" t="n">
        <v>0</v>
      </c>
      <c r="F8" s="8" t="n"/>
      <c r="G8" s="8" t="n"/>
      <c r="H8" s="8" t="n"/>
      <c r="I8" s="8" t="n"/>
      <c r="J8" s="8" t="n"/>
      <c r="K8" s="8" t="n"/>
      <c r="M8" s="8">
        <f>SUM(C8:L8)</f>
        <v/>
      </c>
    </row>
    <row r="9">
      <c r="A9" s="20" t="inlineStr">
        <is>
          <t>1.1.071.37</t>
        </is>
      </c>
      <c r="B9" t="inlineStr">
        <is>
          <t>Cta.Cte.Act.CINECOLOR MEXICO</t>
        </is>
      </c>
      <c r="C9" s="8">
        <f>+[3]Ctas!$D$206</f>
        <v/>
      </c>
      <c r="D9" s="8" t="n">
        <v>0</v>
      </c>
      <c r="E9" s="8" t="n">
        <v>0</v>
      </c>
      <c r="F9" s="8" t="n"/>
      <c r="G9" s="8" t="n"/>
      <c r="H9" s="8" t="n"/>
      <c r="I9" s="8" t="n"/>
      <c r="J9" s="8" t="n"/>
      <c r="K9" s="8" t="n"/>
      <c r="M9" s="8">
        <f>SUM(C9:L9)</f>
        <v/>
      </c>
    </row>
    <row r="10">
      <c r="A10" s="20" t="inlineStr">
        <is>
          <t>1.1.071.38</t>
        </is>
      </c>
      <c r="B10" t="inlineStr">
        <is>
          <t>CTA.CTE. ACT PRONEMSA</t>
        </is>
      </c>
      <c r="C10" s="8">
        <f>+[3]Ctas!$D$207</f>
        <v/>
      </c>
      <c r="D10" s="8" t="n"/>
      <c r="E10" s="8" t="n"/>
      <c r="F10" s="8" t="n"/>
      <c r="G10" s="8" t="n"/>
      <c r="H10" s="8" t="n"/>
      <c r="I10" s="8" t="n"/>
      <c r="J10" s="8" t="n"/>
      <c r="K10" s="8" t="n"/>
      <c r="M10" s="8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8" t="n">
        <v>0</v>
      </c>
      <c r="D11" s="8" t="n">
        <v>0</v>
      </c>
      <c r="E11" s="8" t="n">
        <v>0</v>
      </c>
      <c r="F11" s="8" t="n"/>
      <c r="G11" s="8" t="n"/>
      <c r="H11" s="8" t="n"/>
      <c r="I11" s="8" t="n"/>
      <c r="J11" s="8" t="n"/>
      <c r="K11" s="8" t="n"/>
      <c r="M11" s="8">
        <f>SUM(C11:L11)</f>
        <v/>
      </c>
    </row>
    <row r="12">
      <c r="A12" t="inlineStr">
        <is>
          <t>1.1.071.46</t>
        </is>
      </c>
      <c r="B12" s="260" t="inlineStr">
        <is>
          <t>CTA CTE INM PLAZA EL ALBA</t>
        </is>
      </c>
      <c r="C12" s="8">
        <f>+[3]Ctas!$D$210</f>
        <v/>
      </c>
      <c r="D12" s="8" t="n"/>
      <c r="E12" s="8" t="n"/>
      <c r="F12" s="8" t="n"/>
      <c r="G12" s="8" t="n"/>
      <c r="H12" s="8" t="n"/>
      <c r="I12" s="8" t="n"/>
      <c r="J12" s="8" t="n"/>
      <c r="K12" s="8" t="n"/>
      <c r="M12" s="8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8">
        <f>+[3]Ctas!$D$213</f>
        <v/>
      </c>
      <c r="D13" s="8" t="n">
        <v>0</v>
      </c>
      <c r="F13" s="8" t="n"/>
      <c r="G13" s="8">
        <f>+[2]Estado!$AA$23</f>
        <v/>
      </c>
      <c r="H13" s="8" t="n"/>
      <c r="I13" s="8" t="n"/>
      <c r="J13" s="8" t="n"/>
      <c r="K13" s="8" t="n"/>
      <c r="M13" s="8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8" t="n">
        <v>0</v>
      </c>
      <c r="D14" s="8" t="n">
        <v>0</v>
      </c>
      <c r="E14" s="8">
        <f>+#REF!</f>
        <v/>
      </c>
      <c r="F14" s="8" t="n"/>
      <c r="G14" s="8">
        <f>+[2]Estado!$AC$23</f>
        <v/>
      </c>
      <c r="H14" s="8" t="n"/>
      <c r="I14" s="8" t="n"/>
      <c r="J14" s="8" t="n"/>
      <c r="K14" s="8" t="n"/>
      <c r="M14" s="8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8">
        <f>+[3]Ctas!$D$217</f>
        <v/>
      </c>
      <c r="D15" s="8" t="n"/>
      <c r="E15" s="8" t="n"/>
      <c r="F15" s="8" t="n"/>
      <c r="G15" s="8" t="n"/>
      <c r="H15" s="8" t="n"/>
      <c r="I15" s="8" t="n"/>
      <c r="J15" s="8" t="n"/>
      <c r="K15" s="8" t="n"/>
      <c r="M15" s="8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8">
        <f>+[3]Ctas!$D$219</f>
        <v/>
      </c>
      <c r="D16" s="8" t="n">
        <v>0</v>
      </c>
      <c r="E16" s="8">
        <f>+#REF!</f>
        <v/>
      </c>
      <c r="F16" s="8" t="n"/>
      <c r="G16" s="8">
        <f>+[2]Estado!$AD$23</f>
        <v/>
      </c>
      <c r="H16" s="8" t="n"/>
      <c r="I16" s="8" t="n"/>
      <c r="J16" s="8" t="n"/>
      <c r="K16" s="8" t="n"/>
      <c r="M16" s="8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8" t="n">
        <v>0</v>
      </c>
      <c r="D17" s="8">
        <f>+'[11]Estado$'!$D$215</f>
        <v/>
      </c>
      <c r="E17" s="8">
        <f>+#REF!</f>
        <v/>
      </c>
      <c r="F17" s="8" t="n"/>
      <c r="G17" s="8">
        <f>+[2]Estado!$AE$23</f>
        <v/>
      </c>
      <c r="H17" s="8" t="n"/>
      <c r="I17" s="8" t="n"/>
      <c r="J17" s="8" t="n"/>
      <c r="K17" s="8" t="n"/>
      <c r="M17" s="8">
        <f>SUM(C17:L17)</f>
        <v/>
      </c>
      <c r="N17" s="8" t="n"/>
    </row>
    <row r="18">
      <c r="A18" s="20" t="inlineStr">
        <is>
          <t>1.1.071.71</t>
        </is>
      </c>
      <c r="B18" s="260" t="inlineStr">
        <is>
          <t>CTACTE COSTA SUR INVERSIONES SPA</t>
        </is>
      </c>
      <c r="C18" s="8">
        <f>+[3]Ctas!$D$226</f>
        <v/>
      </c>
      <c r="D18" s="8" t="n">
        <v>0</v>
      </c>
      <c r="E18" s="8" t="n">
        <v>0</v>
      </c>
      <c r="F18" s="8" t="n"/>
      <c r="G18" s="8" t="n"/>
      <c r="H18" s="8" t="n"/>
      <c r="I18" s="8" t="n"/>
      <c r="J18" s="8" t="n"/>
      <c r="K18" s="8" t="n"/>
      <c r="M18" s="8">
        <f>SUM(C18:L18)</f>
        <v/>
      </c>
    </row>
    <row r="19">
      <c r="A19" s="20" t="inlineStr">
        <is>
          <t>1.1.071.73</t>
        </is>
      </c>
      <c r="B19" s="260" t="inlineStr">
        <is>
          <t>CTACTE MAGIC LICENSING S.A.S.</t>
        </is>
      </c>
      <c r="C19" s="8">
        <f>+[3]Ctas!$D$230</f>
        <v/>
      </c>
      <c r="D19" s="8" t="n"/>
      <c r="E19" s="8" t="n"/>
      <c r="F19" s="8" t="n"/>
      <c r="G19" s="8" t="n"/>
      <c r="H19" s="8" t="n"/>
      <c r="I19" s="8" t="n"/>
      <c r="J19" s="8" t="n"/>
      <c r="K19" s="8" t="n"/>
      <c r="M19" s="8">
        <f>SUM(C19:L19)</f>
        <v/>
      </c>
    </row>
    <row r="20">
      <c r="A20" s="20" t="inlineStr">
        <is>
          <t>1.1.071.74</t>
        </is>
      </c>
      <c r="B20" s="260" t="inlineStr">
        <is>
          <t>CTA CTE CINECOLOR ENTERTAINMEN</t>
        </is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M20" s="8">
        <f>SUM(C20:L20)</f>
        <v/>
      </c>
    </row>
    <row r="21">
      <c r="A21" s="20" t="inlineStr">
        <is>
          <t>1.1.071.75</t>
        </is>
      </c>
      <c r="B21" s="260" t="inlineStr">
        <is>
          <t>CTA CTE MEDIAPROMOVILES CHILE SPA</t>
        </is>
      </c>
      <c r="C21" s="8">
        <f>+[3]Ctas!$D$223</f>
        <v/>
      </c>
      <c r="D21" s="8" t="n"/>
      <c r="E21" s="8" t="n"/>
      <c r="F21" s="8" t="n"/>
      <c r="G21" s="8" t="n"/>
      <c r="H21" s="8" t="n"/>
      <c r="I21" s="8" t="n"/>
      <c r="J21" s="8" t="n"/>
      <c r="K21" s="8" t="n"/>
      <c r="M21" s="8">
        <f>SUM(C21:L21)</f>
        <v/>
      </c>
    </row>
    <row r="22">
      <c r="A22" s="20" t="inlineStr">
        <is>
          <t>1.1.071.76</t>
        </is>
      </c>
      <c r="B22" s="260" t="inlineStr">
        <is>
          <t>Cta.Cte. CN Inv. Financ.</t>
        </is>
      </c>
      <c r="C22" s="8">
        <f>+[3]Ctas!$D$228</f>
        <v/>
      </c>
      <c r="D22" s="8" t="n"/>
      <c r="E22" s="8" t="n"/>
      <c r="F22" s="8" t="n"/>
      <c r="G22" s="8" t="n"/>
      <c r="H22" s="8" t="n"/>
      <c r="I22" s="8" t="n"/>
      <c r="J22" s="8" t="n"/>
      <c r="K22" s="8" t="n"/>
      <c r="M22" s="8">
        <f>SUM(C22:L22)</f>
        <v/>
      </c>
    </row>
    <row r="23">
      <c r="A23" s="20" t="inlineStr">
        <is>
          <t>1.1.071.77</t>
        </is>
      </c>
      <c r="B23" s="260" t="inlineStr">
        <is>
          <t>CTA CTE CINECOLORCHF INVERSIONES SPA</t>
        </is>
      </c>
      <c r="C23" s="8">
        <f>+[3]Ctas!$D$232</f>
        <v/>
      </c>
      <c r="D23" s="8" t="n"/>
      <c r="E23" s="8" t="n"/>
      <c r="F23" s="8" t="n"/>
      <c r="G23" s="8" t="n"/>
      <c r="H23" s="8" t="n"/>
      <c r="I23" s="8" t="n"/>
      <c r="J23" s="8" t="n"/>
      <c r="K23" s="8" t="n"/>
      <c r="M23" s="8">
        <f>SUM(C23:L23)</f>
        <v/>
      </c>
    </row>
    <row r="24">
      <c r="A24" s="20" t="inlineStr">
        <is>
          <t>1.1.071.78</t>
        </is>
      </c>
      <c r="B24" s="260" t="inlineStr">
        <is>
          <t>CTA CTE CINECOLOR LIC.PERU SAC</t>
        </is>
      </c>
      <c r="C24" s="8">
        <f>+[3]Ctas!$D$231</f>
        <v/>
      </c>
      <c r="D24" s="8" t="n"/>
      <c r="E24" s="8" t="n"/>
      <c r="F24" s="8" t="n"/>
      <c r="G24" s="8" t="n"/>
      <c r="H24" s="8" t="n"/>
      <c r="I24" s="8" t="n"/>
      <c r="J24" s="8" t="n"/>
      <c r="K24" s="8" t="n"/>
      <c r="M24" s="8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8" t="n">
        <v>0</v>
      </c>
      <c r="D25" s="8" t="n">
        <v>0</v>
      </c>
      <c r="E25" s="8">
        <f>+#REF!</f>
        <v/>
      </c>
      <c r="F25" s="8" t="n"/>
      <c r="H25" s="8" t="n"/>
      <c r="I25" s="8" t="n"/>
      <c r="J25" s="8" t="n"/>
      <c r="K25" s="8" t="n"/>
      <c r="M25" s="8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8" t="n">
        <v>0</v>
      </c>
      <c r="D26" s="8" t="n">
        <v>0</v>
      </c>
      <c r="E26" s="8">
        <f>+#REF!</f>
        <v/>
      </c>
      <c r="F26" s="8" t="n"/>
      <c r="G26" s="8" t="n"/>
      <c r="H26" s="8" t="n"/>
      <c r="I26" s="8" t="n"/>
      <c r="J26" s="8" t="n"/>
      <c r="K26" s="8" t="n"/>
      <c r="M26" s="8">
        <f>SUM(C26:L26)</f>
        <v/>
      </c>
      <c r="O26" s="8" t="n"/>
      <c r="P26" s="8" t="n"/>
    </row>
    <row r="27">
      <c r="A27" t="inlineStr">
        <is>
          <t>1.1.072.13</t>
        </is>
      </c>
      <c r="B27" t="inlineStr">
        <is>
          <t>CTA.CTE. ACT CINECOLOR DO BRASIL</t>
        </is>
      </c>
      <c r="C27" s="8" t="n"/>
      <c r="D27" s="8" t="n"/>
      <c r="E27" s="8">
        <f>+#REF!</f>
        <v/>
      </c>
      <c r="F27" s="8" t="n"/>
      <c r="G27" s="8" t="n"/>
      <c r="H27" s="8" t="n"/>
      <c r="I27" s="8" t="n"/>
      <c r="J27" s="8" t="n"/>
      <c r="K27" s="8" t="n"/>
      <c r="M27" s="8">
        <f>SUM(C27:L27)</f>
        <v/>
      </c>
      <c r="O27" s="8" t="n"/>
      <c r="P27" s="8" t="n"/>
    </row>
    <row r="28">
      <c r="A28" s="20" t="inlineStr">
        <is>
          <t>1.1.071.68</t>
        </is>
      </c>
      <c r="B28" s="260" t="inlineStr">
        <is>
          <t>CTACTE COSTA NORTE HOLDING</t>
        </is>
      </c>
      <c r="C28" s="8">
        <f>+[1]Ctas!$D$223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M28" s="8">
        <f>SUM(C28:L28)</f>
        <v/>
      </c>
      <c r="O28" s="8" t="n"/>
      <c r="P28" s="8" t="n"/>
    </row>
    <row r="29">
      <c r="A29" s="20" t="n"/>
      <c r="B29" s="260" t="n"/>
      <c r="C29" s="8">
        <f>+[1]Ctas!$D$225</f>
        <v/>
      </c>
      <c r="D29" s="8" t="n"/>
      <c r="E29" s="8" t="n"/>
      <c r="F29" s="8" t="n"/>
      <c r="G29" s="8" t="n"/>
      <c r="H29" s="8" t="n"/>
      <c r="I29" s="8" t="n"/>
      <c r="J29" s="8" t="n"/>
      <c r="K29" s="8" t="n"/>
      <c r="M29" s="8">
        <f>SUM(C29:L29)</f>
        <v/>
      </c>
      <c r="O29" s="8" t="n"/>
      <c r="P29" s="8" t="n"/>
    </row>
    <row r="30">
      <c r="A30" s="20" t="n"/>
      <c r="B30" s="260" t="n"/>
      <c r="C30" s="8">
        <f>+[1]Ctas!$D$226</f>
        <v/>
      </c>
      <c r="D30" s="8" t="n"/>
      <c r="E30" s="8" t="n"/>
      <c r="F30" s="8" t="n"/>
      <c r="G30" s="8" t="n"/>
      <c r="H30" s="8" t="n"/>
      <c r="I30" s="8" t="n"/>
      <c r="J30" s="8" t="n"/>
      <c r="K30" s="8" t="n"/>
      <c r="M30" s="8">
        <f>SUM(C30:L30)</f>
        <v/>
      </c>
      <c r="O30" s="8" t="n"/>
      <c r="P30" s="8" t="n"/>
    </row>
    <row r="31">
      <c r="A31" s="20" t="n"/>
      <c r="B31" s="260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M31" s="8">
        <f>SUM(C31:L31)</f>
        <v/>
      </c>
      <c r="O31" s="8" t="n"/>
      <c r="P31" s="8" t="n"/>
    </row>
    <row r="32">
      <c r="A32" s="20" t="n"/>
      <c r="B32" s="260" t="n"/>
      <c r="C32" s="8" t="n"/>
      <c r="D32" s="8" t="n"/>
      <c r="E32" s="8" t="n"/>
      <c r="F32" s="8" t="n"/>
      <c r="G32" s="8">
        <f>+[2]Estado!$Z$23</f>
        <v/>
      </c>
      <c r="H32" s="8" t="n"/>
      <c r="I32" s="8" t="n"/>
      <c r="J32" s="8" t="n"/>
      <c r="K32" s="8" t="n"/>
      <c r="M32" s="8">
        <f>SUM(C32:L32)</f>
        <v/>
      </c>
      <c r="O32" s="8" t="n"/>
      <c r="P32" s="8" t="n"/>
    </row>
    <row r="33">
      <c r="A33" s="20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M33" s="8">
        <f>SUM(C33:L33)</f>
        <v/>
      </c>
      <c r="O33" s="8" t="n"/>
      <c r="P33" s="8" t="n"/>
    </row>
    <row r="34">
      <c r="C34" s="8">
        <f>+[3]Ctas!$D$232</f>
        <v/>
      </c>
      <c r="D34" s="8" t="n"/>
      <c r="E34" s="8" t="n"/>
      <c r="F34" s="8" t="n"/>
      <c r="G34" s="8">
        <f>+[2]Estado!$AG$23</f>
        <v/>
      </c>
      <c r="H34" s="8" t="n"/>
      <c r="I34" s="8" t="n"/>
      <c r="J34" s="8" t="n"/>
      <c r="K34" s="8" t="n"/>
      <c r="M34" s="8">
        <f>SUM(C34:L34)</f>
        <v/>
      </c>
      <c r="N34" s="8" t="n"/>
    </row>
    <row r="35">
      <c r="B35" s="260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M35" s="8" t="n"/>
      <c r="N35" s="8" t="n"/>
    </row>
    <row r="36">
      <c r="C36" s="9">
        <f>SUM(C3:C34)</f>
        <v/>
      </c>
      <c r="D36" s="9">
        <f>SUM(D4:D34)</f>
        <v/>
      </c>
      <c r="E36" s="9">
        <f>SUM(E4:E34)</f>
        <v/>
      </c>
      <c r="F36" s="9">
        <f>SUM(F4:F34)</f>
        <v/>
      </c>
      <c r="G36" s="9">
        <f>SUM(G4:G34)</f>
        <v/>
      </c>
      <c r="H36" s="9">
        <f>SUM(H4:H34)</f>
        <v/>
      </c>
      <c r="I36" s="9">
        <f>SUM(I4:I34)</f>
        <v/>
      </c>
      <c r="J36" s="9">
        <f>SUM(J4:J34)</f>
        <v/>
      </c>
      <c r="K36" s="9">
        <f>SUM(K4:K34)</f>
        <v/>
      </c>
      <c r="L36" s="9">
        <f>SUM(L4:L34)</f>
        <v/>
      </c>
      <c r="M36" s="9">
        <f>SUM(M4:M34)</f>
        <v/>
      </c>
      <c r="N36" s="8">
        <f>+Estado!V23</f>
        <v/>
      </c>
      <c r="O36" s="8">
        <f>+M36-N36</f>
        <v/>
      </c>
    </row>
    <row r="37">
      <c r="A37" s="22" t="n"/>
      <c r="B37" s="12" t="inlineStr">
        <is>
          <t>Ctas Ctes por Pagar Empresa Relacionadas</t>
        </is>
      </c>
      <c r="C37" s="8">
        <f>+Estado!C23</f>
        <v/>
      </c>
      <c r="D37" s="8">
        <f>+Estado!#REF!</f>
        <v/>
      </c>
      <c r="E37" s="8">
        <f>+Estado!AA23</f>
        <v/>
      </c>
      <c r="F37" s="8">
        <f>+Estado!AB23</f>
        <v/>
      </c>
      <c r="G37" s="8">
        <f>+Estado!#REF!</f>
        <v/>
      </c>
      <c r="H37" s="8">
        <f>+Estado!#REF!</f>
        <v/>
      </c>
      <c r="I37" s="8">
        <f>+Estado!#REF!</f>
        <v/>
      </c>
      <c r="J37" s="8">
        <f>+Estado!#REF!</f>
        <v/>
      </c>
      <c r="K37" s="8">
        <f>+Estado!#REF!</f>
        <v/>
      </c>
      <c r="L37" s="8">
        <f>+Estado!#REF!</f>
        <v/>
      </c>
      <c r="M37" s="8" t="n"/>
      <c r="N37" s="8" t="n"/>
    </row>
    <row r="38">
      <c r="A38" s="22" t="n"/>
      <c r="B38" s="12" t="inlineStr">
        <is>
          <t>En pesos</t>
        </is>
      </c>
      <c r="C38" s="8" t="n"/>
      <c r="D38" s="8" t="n"/>
      <c r="E38" s="8" t="n"/>
      <c r="F38" s="8" t="n"/>
      <c r="G38" s="8">
        <f>+G36-G37</f>
        <v/>
      </c>
      <c r="H38" s="8" t="n"/>
      <c r="I38" s="8" t="n"/>
      <c r="J38" s="8" t="n"/>
      <c r="K38" s="8" t="n"/>
      <c r="L38" s="8" t="n"/>
      <c r="M38" s="8" t="n"/>
    </row>
    <row r="39">
      <c r="B39" s="260" t="n"/>
      <c r="C39" s="8" t="n"/>
      <c r="M39" s="8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8">
        <f>+[3]Ctas!$D$448</f>
        <v/>
      </c>
      <c r="M40" s="8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8">
        <f>+[3]Ctas!$D$449</f>
        <v/>
      </c>
      <c r="M41" s="8" t="n"/>
    </row>
    <row r="42">
      <c r="A42" t="inlineStr">
        <is>
          <t>2.1.080.13</t>
        </is>
      </c>
      <c r="B42" t="inlineStr">
        <is>
          <t>CTA.CTE.PAS.VIDEO CHILE</t>
        </is>
      </c>
      <c r="C42" s="8">
        <f>+[3]Ctas!$D$450</f>
        <v/>
      </c>
      <c r="M42" s="8" t="n"/>
    </row>
    <row r="43">
      <c r="A43" t="inlineStr">
        <is>
          <t>2.1.080.15</t>
        </is>
      </c>
      <c r="B43" t="inlineStr">
        <is>
          <t>CUENTA PAS. IAA S.A US$</t>
        </is>
      </c>
      <c r="C43" s="8">
        <f>+[3]Ctas!$D$451</f>
        <v/>
      </c>
      <c r="M43" s="8" t="n"/>
    </row>
    <row r="44">
      <c r="A44" t="inlineStr">
        <is>
          <t>2.1.080.18</t>
        </is>
      </c>
      <c r="B44" t="inlineStr">
        <is>
          <t>CUENTA CTE.PAS SONUS S.A.</t>
        </is>
      </c>
      <c r="C44" s="8">
        <f>+[3]Ctas!$D$452</f>
        <v/>
      </c>
      <c r="E44" s="8">
        <f>+#REF!</f>
        <v/>
      </c>
      <c r="G44" s="8">
        <f>+[2]Estado!$AA$50</f>
        <v/>
      </c>
      <c r="M44" s="8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8">
        <f>+[3]Ctas!$D$454</f>
        <v/>
      </c>
      <c r="E45" s="8" t="n"/>
      <c r="G45" s="8" t="n"/>
      <c r="L45" s="8" t="n"/>
      <c r="M45" s="8">
        <f>SUM(C45:L45)</f>
        <v/>
      </c>
      <c r="O45" s="8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8">
        <f>+[3]Ctas!$D$462</f>
        <v/>
      </c>
      <c r="H46" s="8" t="n"/>
      <c r="M46" s="8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8">
        <f>+[3]Ctas!$D$463</f>
        <v/>
      </c>
      <c r="M47" s="8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8">
        <f>+[3]Ctas!$D$465</f>
        <v/>
      </c>
      <c r="M48" s="8" t="n"/>
    </row>
    <row r="49">
      <c r="A49" t="inlineStr">
        <is>
          <t>2.1.080.37</t>
        </is>
      </c>
      <c r="B49" t="inlineStr">
        <is>
          <t>CTA CTE PAS IAMSA S.A.</t>
        </is>
      </c>
      <c r="C49" s="8">
        <f>+[3]Ctas!$D$466</f>
        <v/>
      </c>
      <c r="M49" s="8" t="n"/>
    </row>
    <row r="50">
      <c r="A50" t="inlineStr">
        <is>
          <t>2.1.080.59</t>
        </is>
      </c>
      <c r="B50" t="inlineStr">
        <is>
          <t>CTA CTE PAS CINECOLOR DO BRASI</t>
        </is>
      </c>
      <c r="C50" s="8">
        <f>+[3]Ctas!$D$467</f>
        <v/>
      </c>
      <c r="M50" s="8" t="n"/>
    </row>
    <row r="51">
      <c r="A51" t="inlineStr">
        <is>
          <t>2.1.080.60</t>
        </is>
      </c>
      <c r="B51" t="inlineStr">
        <is>
          <t>CTA.CTE.PAS. CHF INTERNAC.SPA</t>
        </is>
      </c>
      <c r="C51" s="8">
        <f>+[3]Ctas!$D$469</f>
        <v/>
      </c>
      <c r="M51" s="8" t="n"/>
    </row>
    <row r="52">
      <c r="A52" t="inlineStr">
        <is>
          <t>2.1.080.62</t>
        </is>
      </c>
      <c r="B52" t="inlineStr">
        <is>
          <t>CINECOLOR CHILE SPA</t>
        </is>
      </c>
      <c r="C52" s="8">
        <f>+[3]Ctas!$D$471</f>
        <v/>
      </c>
      <c r="M52" s="8" t="n"/>
    </row>
    <row r="53">
      <c r="A53" t="inlineStr">
        <is>
          <t>2.1.080.77</t>
        </is>
      </c>
      <c r="B53" t="inlineStr">
        <is>
          <t>CTA CTE CHF INVERSIONES SPA</t>
        </is>
      </c>
      <c r="C53" s="8">
        <f>+[3]Ctas!$D$473</f>
        <v/>
      </c>
      <c r="M53" s="8">
        <f>SUM(C53:L53)</f>
        <v/>
      </c>
    </row>
    <row r="54">
      <c r="C54" s="8" t="n"/>
      <c r="L54" s="8" t="n"/>
      <c r="M54" s="8">
        <f>SUM(C54:L54)</f>
        <v/>
      </c>
    </row>
    <row r="55">
      <c r="C55" s="9">
        <f>SUM(C40:C54)</f>
        <v/>
      </c>
      <c r="D55" s="9">
        <f>SUM(D38:D54)</f>
        <v/>
      </c>
      <c r="E55" s="9">
        <f>SUM(E38:E54)</f>
        <v/>
      </c>
      <c r="F55" s="9">
        <f>SUM(F38:F54)</f>
        <v/>
      </c>
      <c r="G55" s="9">
        <f>SUM(G38:G54)</f>
        <v/>
      </c>
      <c r="H55" s="9">
        <f>SUM(H38:H54)</f>
        <v/>
      </c>
      <c r="I55" s="9">
        <f>SUM(I38:I54)</f>
        <v/>
      </c>
      <c r="J55" s="9">
        <f>SUM(J38:J54)</f>
        <v/>
      </c>
      <c r="K55" s="9">
        <f>SUM(K38:K54)</f>
        <v/>
      </c>
      <c r="L55" s="9">
        <f>SUM(L38:L54)</f>
        <v/>
      </c>
      <c r="M55" s="9">
        <f>SUM(M38:M54)</f>
        <v/>
      </c>
      <c r="N55" s="8">
        <f>+Estado!V50</f>
        <v/>
      </c>
      <c r="O55" s="8">
        <f>+M55-N55</f>
        <v/>
      </c>
    </row>
    <row r="56">
      <c r="C56" s="8">
        <f>+Estado!C50</f>
        <v/>
      </c>
      <c r="D56" s="8">
        <f>+Estado!#REF!</f>
        <v/>
      </c>
      <c r="E56" s="8">
        <f>+Estado!#REF!</f>
        <v/>
      </c>
      <c r="F56" s="8">
        <f>+Estado!#REF!</f>
        <v/>
      </c>
      <c r="G56" s="8">
        <f>+Estado!#REF!</f>
        <v/>
      </c>
      <c r="H56" s="8">
        <f>+Estado!#REF!</f>
        <v/>
      </c>
      <c r="I56" s="8">
        <f>+Estado!#REF!</f>
        <v/>
      </c>
      <c r="J56" s="8">
        <f>+Estado!#REF!</f>
        <v/>
      </c>
      <c r="K56" s="8">
        <f>+Estado!#REF!</f>
        <v/>
      </c>
      <c r="L56" s="8">
        <f>+Estado!#REF!</f>
        <v/>
      </c>
      <c r="M56" s="8" t="n"/>
      <c r="N56" s="8" t="n"/>
    </row>
    <row r="57"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</row>
    <row r="58">
      <c r="A58" s="10" t="n"/>
      <c r="B58" s="10" t="inlineStr">
        <is>
          <t>Ctas Ctes por Cobrar Empresa Relacionadas</t>
        </is>
      </c>
      <c r="C58" s="2" t="inlineStr">
        <is>
          <t>Chilefilms</t>
        </is>
      </c>
      <c r="D58" s="2" t="inlineStr">
        <is>
          <t>Cce</t>
        </is>
      </c>
      <c r="E58" s="2" t="inlineStr">
        <is>
          <t>Conate II</t>
        </is>
      </c>
      <c r="F58" s="2" t="inlineStr">
        <is>
          <t>Andes Films</t>
        </is>
      </c>
      <c r="G58" s="2" t="inlineStr">
        <is>
          <t>CineColor</t>
        </is>
      </c>
      <c r="H58" s="2" t="inlineStr">
        <is>
          <t>Servicine</t>
        </is>
      </c>
      <c r="I58" s="2" t="inlineStr">
        <is>
          <t>Imagen Films</t>
        </is>
      </c>
      <c r="J58" s="2" t="inlineStr">
        <is>
          <t>Audiovisual</t>
        </is>
      </c>
      <c r="K58" s="2" t="inlineStr">
        <is>
          <t>Serviart</t>
        </is>
      </c>
      <c r="L58" s="2" t="inlineStr">
        <is>
          <t>Hoyts</t>
        </is>
      </c>
      <c r="M58" s="2" t="inlineStr">
        <is>
          <t>TOTAL</t>
        </is>
      </c>
      <c r="N58" s="8" t="n"/>
    </row>
    <row r="59">
      <c r="A59" s="10" t="n"/>
      <c r="B59" s="10" t="inlineStr">
        <is>
          <t>En miles pesos</t>
        </is>
      </c>
      <c r="C59" s="3" t="inlineStr">
        <is>
          <t>Individual</t>
        </is>
      </c>
      <c r="D59" s="3" t="inlineStr">
        <is>
          <t>Individual</t>
        </is>
      </c>
      <c r="E59" s="3" t="inlineStr">
        <is>
          <t>Consolidado</t>
        </is>
      </c>
      <c r="F59" s="3" t="inlineStr">
        <is>
          <t>Consolidado</t>
        </is>
      </c>
      <c r="G59" s="3" t="inlineStr">
        <is>
          <t>Consolidado</t>
        </is>
      </c>
      <c r="H59" s="3" t="inlineStr">
        <is>
          <t>Individual</t>
        </is>
      </c>
      <c r="I59" s="3" t="inlineStr">
        <is>
          <t>Individual</t>
        </is>
      </c>
      <c r="J59" s="3" t="inlineStr">
        <is>
          <t>Consolidado</t>
        </is>
      </c>
      <c r="K59" s="3" t="inlineStr">
        <is>
          <t>Individual</t>
        </is>
      </c>
      <c r="L59" s="3" t="inlineStr">
        <is>
          <t>Individual</t>
        </is>
      </c>
      <c r="M59" s="3" t="n"/>
    </row>
    <row r="60" customFormat="1" s="14">
      <c r="A60" t="inlineStr">
        <is>
          <t>1.1.071.13</t>
        </is>
      </c>
      <c r="B60" t="inlineStr">
        <is>
          <t>CTA.CTE. ACT VIDEO CHILE</t>
        </is>
      </c>
      <c r="C60" s="8">
        <f>ROUND(C3/1000,0)</f>
        <v/>
      </c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8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8">
        <f>ROUND(C4/1000,0)</f>
        <v/>
      </c>
      <c r="D61" s="8">
        <f>ROUND(D4/1000,0)</f>
        <v/>
      </c>
      <c r="E61" s="8">
        <f>ROUND(E4/1000,0)</f>
        <v/>
      </c>
      <c r="F61" s="8">
        <f>ROUND(F4/1000,0)</f>
        <v/>
      </c>
      <c r="G61" s="8">
        <f>ROUND(G4/1000,0)</f>
        <v/>
      </c>
      <c r="H61" s="8">
        <f>ROUND(H4/1000,0)</f>
        <v/>
      </c>
      <c r="I61" s="8">
        <f>ROUND(I4/1000,0)</f>
        <v/>
      </c>
      <c r="J61" s="8">
        <f>ROUND(J4/1000,0)</f>
        <v/>
      </c>
      <c r="K61" s="8">
        <f>ROUND(K4/1000,0)</f>
        <v/>
      </c>
      <c r="L61" s="8">
        <f>ROUND(L4/1000,0)</f>
        <v/>
      </c>
      <c r="M61" s="8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8">
        <f>ROUND(C5/1000,0)</f>
        <v/>
      </c>
      <c r="D62" s="8">
        <f>ROUND(D5/1000,0)</f>
        <v/>
      </c>
      <c r="E62" s="8">
        <f>ROUND(E5/1000,0)</f>
        <v/>
      </c>
      <c r="F62" s="8">
        <f>ROUND(F5/1000,0)</f>
        <v/>
      </c>
      <c r="G62" s="8">
        <f>ROUND(G5/1000,0)</f>
        <v/>
      </c>
      <c r="H62" s="8">
        <f>ROUND(H5/1000,0)</f>
        <v/>
      </c>
      <c r="I62" s="8">
        <f>ROUND(I5/1000,0)</f>
        <v/>
      </c>
      <c r="J62" s="8">
        <f>ROUND(J5/1000,0)</f>
        <v/>
      </c>
      <c r="K62" s="8">
        <f>ROUND(K5/1000,0)</f>
        <v/>
      </c>
      <c r="L62" s="8">
        <f>ROUND(L5/1000,0)</f>
        <v/>
      </c>
      <c r="M62" s="8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8">
        <f>ROUND(C6/1000,0)</f>
        <v/>
      </c>
      <c r="D63" s="8">
        <f>ROUND(D6/1000,0)</f>
        <v/>
      </c>
      <c r="E63" s="8">
        <f>ROUND(E6/1000,0)</f>
        <v/>
      </c>
      <c r="F63" s="8">
        <f>ROUND(F6/1000,0)</f>
        <v/>
      </c>
      <c r="G63" s="8">
        <f>ROUND(G6/1000,0)</f>
        <v/>
      </c>
      <c r="H63" s="8">
        <f>ROUND(H6/1000,0)</f>
        <v/>
      </c>
      <c r="I63" s="8">
        <f>ROUND(I6/1000,0)</f>
        <v/>
      </c>
      <c r="J63" s="8">
        <f>ROUND(J6/1000,0)</f>
        <v/>
      </c>
      <c r="K63" s="8">
        <f>ROUND(K6/1000,0)</f>
        <v/>
      </c>
      <c r="L63" s="8">
        <f>ROUND(L6/1000,0)</f>
        <v/>
      </c>
      <c r="M63" s="8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8">
        <f>ROUND(C7/1000,0)</f>
        <v/>
      </c>
      <c r="D64" s="8">
        <f>ROUND(D7/1000,0)</f>
        <v/>
      </c>
      <c r="E64" s="8">
        <f>ROUND(E7/1000,0)</f>
        <v/>
      </c>
      <c r="F64" s="8">
        <f>ROUND(F7/1000,0)</f>
        <v/>
      </c>
      <c r="G64" s="8">
        <f>ROUND(G7/1000,0)</f>
        <v/>
      </c>
      <c r="H64" s="8">
        <f>ROUND(H7/1000,0)</f>
        <v/>
      </c>
      <c r="I64" s="8">
        <f>ROUND(I7/1000,0)</f>
        <v/>
      </c>
      <c r="J64" s="8">
        <f>ROUND(J7/1000,0)</f>
        <v/>
      </c>
      <c r="K64" s="8">
        <f>ROUND(K7/1000,0)</f>
        <v/>
      </c>
      <c r="L64" s="8">
        <f>ROUND(L7/1000,0)</f>
        <v/>
      </c>
      <c r="M64" s="8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8">
        <f>ROUND(C8/1000,0)</f>
        <v/>
      </c>
      <c r="D65" s="8">
        <f>ROUND(D8/1000,0)</f>
        <v/>
      </c>
      <c r="E65" s="8">
        <f>ROUND(E8/1000,0)</f>
        <v/>
      </c>
      <c r="F65" s="8">
        <f>ROUND(F8/1000,0)</f>
        <v/>
      </c>
      <c r="G65" s="8">
        <f>ROUND(G8/1000,0)</f>
        <v/>
      </c>
      <c r="H65" s="8">
        <f>ROUND(H8/1000,0)</f>
        <v/>
      </c>
      <c r="I65" s="8">
        <f>ROUND(I8/1000,0)</f>
        <v/>
      </c>
      <c r="J65" s="8">
        <f>ROUND(J8/1000,0)</f>
        <v/>
      </c>
      <c r="K65" s="8">
        <f>ROUND(K8/1000,0)</f>
        <v/>
      </c>
      <c r="L65" s="8">
        <f>ROUND(L8/1000,0)</f>
        <v/>
      </c>
      <c r="M65" s="8">
        <f>SUM(C65:L65)</f>
        <v/>
      </c>
    </row>
    <row r="66">
      <c r="A66" s="20" t="inlineStr">
        <is>
          <t>1.1.071.37</t>
        </is>
      </c>
      <c r="B66" t="inlineStr">
        <is>
          <t>Cta.Cte.Act.CINECOLOR MEXICO</t>
        </is>
      </c>
      <c r="C66" s="8">
        <f>ROUND(C9/1000,0)</f>
        <v/>
      </c>
      <c r="D66" s="8">
        <f>ROUND(D9/1000,0)</f>
        <v/>
      </c>
      <c r="E66" s="8">
        <f>ROUND(E9/1000,0)</f>
        <v/>
      </c>
      <c r="F66" s="8">
        <f>ROUND(F9/1000,0)</f>
        <v/>
      </c>
      <c r="G66" s="8">
        <f>ROUND(G9/1000,0)</f>
        <v/>
      </c>
      <c r="H66" s="8">
        <f>ROUND(H9/1000,0)</f>
        <v/>
      </c>
      <c r="I66" s="8">
        <f>ROUND(I9/1000,0)</f>
        <v/>
      </c>
      <c r="J66" s="8">
        <f>ROUND(J9/1000,0)</f>
        <v/>
      </c>
      <c r="K66" s="8">
        <f>ROUND(K9/1000,0)</f>
        <v/>
      </c>
      <c r="L66" s="8">
        <f>ROUND(L9/1000,0)</f>
        <v/>
      </c>
      <c r="M66" s="8">
        <f>SUM(C66:L66)</f>
        <v/>
      </c>
    </row>
    <row r="67">
      <c r="A67" s="20" t="inlineStr">
        <is>
          <t>1.1.071.38</t>
        </is>
      </c>
      <c r="B67" t="inlineStr">
        <is>
          <t>CTA.CTE. ACT PRONEMSA</t>
        </is>
      </c>
      <c r="C67" s="8">
        <f>ROUND(C10/1000,0)</f>
        <v/>
      </c>
      <c r="D67" s="8">
        <f>ROUND(D11/1000,0)</f>
        <v/>
      </c>
      <c r="E67" s="8">
        <f>ROUND(E10/1000,0)</f>
        <v/>
      </c>
      <c r="F67" s="8">
        <f>ROUND(F11/1000,0)</f>
        <v/>
      </c>
      <c r="G67" s="8">
        <f>ROUND(G11/1000,0)</f>
        <v/>
      </c>
      <c r="H67" s="8">
        <f>ROUND(H11/1000,0)</f>
        <v/>
      </c>
      <c r="I67" s="8">
        <f>ROUND(I11/1000,0)</f>
        <v/>
      </c>
      <c r="J67" s="8">
        <f>ROUND(J11/1000,0)</f>
        <v/>
      </c>
      <c r="K67" s="8">
        <f>ROUND(K11/1000,0)</f>
        <v/>
      </c>
      <c r="L67" s="8">
        <f>ROUND(L11/1000,0)</f>
        <v/>
      </c>
      <c r="M67" s="8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8">
        <f>ROUND(C11/1000,0)</f>
        <v/>
      </c>
      <c r="D68" s="8">
        <f>ROUND(D13/1000,0)</f>
        <v/>
      </c>
      <c r="E68" s="8">
        <f>ROUND(E11/1000,0)</f>
        <v/>
      </c>
      <c r="F68" s="8">
        <f>ROUND(F13/1000,0)</f>
        <v/>
      </c>
      <c r="G68" s="8">
        <f>ROUND(G13/1000,0)</f>
        <v/>
      </c>
      <c r="H68" s="8">
        <f>ROUND(H13/1000,0)</f>
        <v/>
      </c>
      <c r="I68" s="8">
        <f>ROUND(I13/1000,0)</f>
        <v/>
      </c>
      <c r="J68" s="8">
        <f>ROUND(J13/1000,0)</f>
        <v/>
      </c>
      <c r="K68" s="8">
        <f>ROUND(K13/1000,0)</f>
        <v/>
      </c>
      <c r="L68" s="8">
        <f>ROUND(L13/1000,0)</f>
        <v/>
      </c>
      <c r="M68" s="8">
        <f>SUM(C68:L68)</f>
        <v/>
      </c>
    </row>
    <row r="69">
      <c r="A69" t="inlineStr">
        <is>
          <t>1.1.071.46</t>
        </is>
      </c>
      <c r="B69" s="260" t="inlineStr">
        <is>
          <t>CTA CTE INM PLAZA EL ALBA</t>
        </is>
      </c>
      <c r="C69" s="8">
        <f>ROUND(C12/1000,0)</f>
        <v/>
      </c>
      <c r="D69" s="8">
        <f>ROUND(D14/1000,0)</f>
        <v/>
      </c>
      <c r="E69" s="8">
        <f>ROUND(E13/1000,0)</f>
        <v/>
      </c>
      <c r="F69" s="8">
        <f>ROUND(F14/1000,0)</f>
        <v/>
      </c>
      <c r="G69" s="8">
        <f>ROUND(G14/1000,0)</f>
        <v/>
      </c>
      <c r="H69" s="8">
        <f>ROUND(H14/1000,0)</f>
        <v/>
      </c>
      <c r="I69" s="8">
        <f>ROUND(I14/1000,0)</f>
        <v/>
      </c>
      <c r="J69" s="8">
        <f>ROUND(J14/1000,0)</f>
        <v/>
      </c>
      <c r="K69" s="8">
        <f>ROUND(K14/1000,0)</f>
        <v/>
      </c>
      <c r="L69" s="8">
        <f>ROUND(L14/1000,0)</f>
        <v/>
      </c>
      <c r="M69" s="8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8">
        <f>ROUND(C13/1000,0)</f>
        <v/>
      </c>
      <c r="D70" s="8">
        <f>ROUND(D16/1000,0)</f>
        <v/>
      </c>
      <c r="E70" s="8">
        <f>ROUND(E14/1000,0)</f>
        <v/>
      </c>
      <c r="F70" s="8">
        <f>ROUND(F16/1000,0)</f>
        <v/>
      </c>
      <c r="G70" s="8">
        <f>ROUND(G16/1000,0)</f>
        <v/>
      </c>
      <c r="H70" s="8">
        <f>ROUND(H16/1000,0)</f>
        <v/>
      </c>
      <c r="I70" s="8">
        <f>ROUND(I16/1000,0)</f>
        <v/>
      </c>
      <c r="J70" s="8">
        <f>ROUND(J16/1000,0)</f>
        <v/>
      </c>
      <c r="K70" s="8">
        <f>ROUND(K16/1000,0)</f>
        <v/>
      </c>
      <c r="L70" s="8">
        <f>ROUND(L16/1000,0)</f>
        <v/>
      </c>
      <c r="M70" s="8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8">
        <f>ROUND(C14/1000,0)</f>
        <v/>
      </c>
      <c r="D71" s="8">
        <f>ROUND(D17/1000,0)</f>
        <v/>
      </c>
      <c r="E71" s="8">
        <f>ROUND(E16/1000,0)</f>
        <v/>
      </c>
      <c r="F71" s="8">
        <f>ROUND(F17/1000,0)</f>
        <v/>
      </c>
      <c r="G71" s="8">
        <f>ROUND(G17/1000,0)</f>
        <v/>
      </c>
      <c r="H71" s="8">
        <f>ROUND(H17/1000,0)</f>
        <v/>
      </c>
      <c r="I71" s="8">
        <f>ROUND(I17/1000,0)</f>
        <v/>
      </c>
      <c r="J71" s="8">
        <f>ROUND(J17/1000,0)</f>
        <v/>
      </c>
      <c r="K71" s="8">
        <f>ROUND(K17/1000,0)</f>
        <v/>
      </c>
      <c r="L71" s="8">
        <f>ROUND(L17/1000,0)</f>
        <v/>
      </c>
      <c r="M71" s="8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8">
        <f>ROUND(C15/1000,0)</f>
        <v/>
      </c>
      <c r="D72" s="8">
        <f>ROUND(D18/1000,0)</f>
        <v/>
      </c>
      <c r="E72" s="8">
        <f>ROUND(E17/1000,0)</f>
        <v/>
      </c>
      <c r="F72" s="8">
        <f>ROUND(F18/1000,0)</f>
        <v/>
      </c>
      <c r="G72" s="8">
        <f>ROUND(G18/1000,0)</f>
        <v/>
      </c>
      <c r="H72" s="8">
        <f>ROUND(H18/1000,0)</f>
        <v/>
      </c>
      <c r="I72" s="8">
        <f>ROUND(I18/1000,0)</f>
        <v/>
      </c>
      <c r="J72" s="8">
        <f>ROUND(J18/1000,0)</f>
        <v/>
      </c>
      <c r="K72" s="8">
        <f>ROUND(K18/1000,0)</f>
        <v/>
      </c>
      <c r="L72" s="8">
        <f>ROUND(L18/1000,0)</f>
        <v/>
      </c>
      <c r="M72" s="8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8">
        <f>ROUND(C16/1000,0)</f>
        <v/>
      </c>
      <c r="D73" s="8">
        <f>ROUND(D25/1000,0)</f>
        <v/>
      </c>
      <c r="E73" s="8">
        <f>ROUND(E18/1000,0)</f>
        <v/>
      </c>
      <c r="F73" s="8">
        <f>ROUND(F19/1000,0)</f>
        <v/>
      </c>
      <c r="G73" s="8">
        <f>ROUND(G25/1000,0)</f>
        <v/>
      </c>
      <c r="H73" s="8">
        <f>ROUND(H25/1000,0)</f>
        <v/>
      </c>
      <c r="I73" s="8">
        <f>ROUND(I25/1000,0)</f>
        <v/>
      </c>
      <c r="J73" s="8">
        <f>ROUND(J25/1000,0)</f>
        <v/>
      </c>
      <c r="K73" s="8">
        <f>ROUND(K25/1000,0)</f>
        <v/>
      </c>
      <c r="L73" s="8">
        <f>ROUND(L25/1000,0)</f>
        <v/>
      </c>
      <c r="M73" s="8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8">
        <f>ROUND(C17/1000,0)</f>
        <v/>
      </c>
      <c r="D74" s="8">
        <f>ROUND(D26/1000,0)</f>
        <v/>
      </c>
      <c r="E74" s="8">
        <f>ROUND(E19/1000,0)</f>
        <v/>
      </c>
      <c r="F74" s="8">
        <f>ROUND(F25/1000,0)</f>
        <v/>
      </c>
      <c r="G74" s="8">
        <f>ROUND(G26/1000,0)</f>
        <v/>
      </c>
      <c r="H74" s="8">
        <f>ROUND(H26/1000,0)</f>
        <v/>
      </c>
      <c r="I74" s="8">
        <f>ROUND(I26/1000,0)</f>
        <v/>
      </c>
      <c r="J74" s="8">
        <f>ROUND(J26/1000,0)</f>
        <v/>
      </c>
      <c r="K74" s="8">
        <f>ROUND(K26/1000,0)</f>
        <v/>
      </c>
      <c r="L74" s="8">
        <f>ROUND(L26/1000,0)</f>
        <v/>
      </c>
      <c r="M74" s="8">
        <f>SUM(C74:L74)</f>
        <v/>
      </c>
    </row>
    <row r="75">
      <c r="A75" s="20" t="inlineStr">
        <is>
          <t>1.1.071.71</t>
        </is>
      </c>
      <c r="B75" s="260" t="inlineStr">
        <is>
          <t>CTACTE COSTA SUR INVERSIONES SPA</t>
        </is>
      </c>
      <c r="C75" s="8">
        <f>ROUND(C18/1000,0)</f>
        <v/>
      </c>
      <c r="D75" s="8">
        <f>ROUND(D28/1000,0)</f>
        <v/>
      </c>
      <c r="E75" s="8">
        <f>ROUND(E25/1000,0)</f>
        <v/>
      </c>
      <c r="F75" s="8">
        <f>ROUND(F26/1000,0)</f>
        <v/>
      </c>
      <c r="G75" s="8">
        <f>ROUND(G28/1000,0)</f>
        <v/>
      </c>
      <c r="H75" s="8">
        <f>ROUND(H28/1000,0)</f>
        <v/>
      </c>
      <c r="I75" s="8">
        <f>ROUND(I28/1000,0)</f>
        <v/>
      </c>
      <c r="J75" s="8">
        <f>ROUND(J28/1000,0)</f>
        <v/>
      </c>
      <c r="K75" s="8">
        <f>ROUND(K28/1000,0)</f>
        <v/>
      </c>
      <c r="L75" s="8">
        <f>ROUND(L28/1000,0)</f>
        <v/>
      </c>
      <c r="M75" s="8">
        <f>SUM(C75:L75)</f>
        <v/>
      </c>
    </row>
    <row r="76">
      <c r="A76" s="20" t="inlineStr">
        <is>
          <t>1.1.071.73</t>
        </is>
      </c>
      <c r="B76" s="260" t="inlineStr">
        <is>
          <t>CTACTE MAGIC LICENSING S.A.S.</t>
        </is>
      </c>
      <c r="C76" s="8">
        <f>ROUND(C19/1000,0)</f>
        <v/>
      </c>
      <c r="D76" s="8">
        <f>ROUND(D29/1000,0)</f>
        <v/>
      </c>
      <c r="E76" s="8">
        <f>ROUND(E26/1000,0)</f>
        <v/>
      </c>
      <c r="F76" s="8">
        <f>ROUND(F27/1000,0)</f>
        <v/>
      </c>
      <c r="G76" s="8">
        <f>ROUND(G29/1000,0)</f>
        <v/>
      </c>
      <c r="H76" s="8">
        <f>ROUND(H29/1000,0)</f>
        <v/>
      </c>
      <c r="I76" s="8">
        <f>ROUND(I29/1000,0)</f>
        <v/>
      </c>
      <c r="J76" s="8">
        <f>ROUND(J29/1000,0)</f>
        <v/>
      </c>
      <c r="K76" s="8">
        <f>ROUND(K29/1000,0)</f>
        <v/>
      </c>
      <c r="L76" s="8">
        <f>ROUND(L29/1000,0)</f>
        <v/>
      </c>
      <c r="M76" s="8">
        <f>SUM(C76:L76)</f>
        <v/>
      </c>
    </row>
    <row r="77">
      <c r="A77" s="20" t="inlineStr">
        <is>
          <t>1.1.071.74</t>
        </is>
      </c>
      <c r="B77" s="260" t="inlineStr">
        <is>
          <t>CTA CTE CINECOLOR ENTERTAINMEN</t>
        </is>
      </c>
      <c r="C77" s="8">
        <f>ROUND(C20/1000,0)</f>
        <v/>
      </c>
      <c r="D77" s="8">
        <f>ROUND(D30/1000,0)</f>
        <v/>
      </c>
      <c r="E77" s="8">
        <f>ROUND(E27/1000,0)</f>
        <v/>
      </c>
      <c r="F77" s="8">
        <f>ROUND(F28/1000,0)</f>
        <v/>
      </c>
      <c r="G77" s="8">
        <f>ROUND(G30/1000,0)</f>
        <v/>
      </c>
      <c r="H77" s="8">
        <f>ROUND(H30/1000,0)</f>
        <v/>
      </c>
      <c r="I77" s="8">
        <f>ROUND(I30/1000,0)</f>
        <v/>
      </c>
      <c r="J77" s="8">
        <f>ROUND(J30/1000,0)</f>
        <v/>
      </c>
      <c r="K77" s="8">
        <f>ROUND(K30/1000,0)</f>
        <v/>
      </c>
      <c r="L77" s="8">
        <f>ROUND(L30/1000,0)</f>
        <v/>
      </c>
      <c r="M77" s="8">
        <f>SUM(C77:L77)</f>
        <v/>
      </c>
    </row>
    <row r="78">
      <c r="A78" s="20" t="inlineStr">
        <is>
          <t>1.1.071.75</t>
        </is>
      </c>
      <c r="B78" s="260" t="inlineStr">
        <is>
          <t>CTA CTE MEDIAPROMOVILES CHILE SPA</t>
        </is>
      </c>
      <c r="C78" s="8">
        <f>ROUND(C21/1000,0)</f>
        <v/>
      </c>
      <c r="D78" s="8">
        <f>ROUND(D31/1000,0)</f>
        <v/>
      </c>
      <c r="E78" s="8">
        <f>ROUND(E28/1000,0)</f>
        <v/>
      </c>
      <c r="F78" s="8">
        <f>ROUND(F29/1000,0)</f>
        <v/>
      </c>
      <c r="G78" s="8">
        <f>ROUND(G31/1000,0)</f>
        <v/>
      </c>
      <c r="H78" s="8">
        <f>ROUND(H31/1000,0)</f>
        <v/>
      </c>
      <c r="I78" s="8">
        <f>ROUND(I31/1000,0)</f>
        <v/>
      </c>
      <c r="J78" s="8">
        <f>ROUND(J31/1000,0)</f>
        <v/>
      </c>
      <c r="K78" s="8">
        <f>ROUND(K31/1000,0)</f>
        <v/>
      </c>
      <c r="L78" s="8">
        <f>ROUND(L31/1000,0)</f>
        <v/>
      </c>
      <c r="M78" s="8">
        <f>SUM(C78:L78)</f>
        <v/>
      </c>
    </row>
    <row r="79">
      <c r="A79" s="20" t="inlineStr">
        <is>
          <t>1.1.071.76</t>
        </is>
      </c>
      <c r="B79" s="260" t="inlineStr">
        <is>
          <t>Cta.Cte. CN Inv. Financ.</t>
        </is>
      </c>
      <c r="C79" s="8">
        <f>ROUND(C22/1000,0)</f>
        <v/>
      </c>
      <c r="D79" s="8">
        <f>ROUND(D32/1000,0)</f>
        <v/>
      </c>
      <c r="E79" s="8">
        <f>ROUND(E29/1000,0)</f>
        <v/>
      </c>
      <c r="F79" s="8">
        <f>ROUND(F30/1000,0)</f>
        <v/>
      </c>
      <c r="G79" s="8">
        <f>ROUND(G32/1000,0)</f>
        <v/>
      </c>
      <c r="H79" s="8">
        <f>ROUND(H32/1000,0)</f>
        <v/>
      </c>
      <c r="I79" s="8">
        <f>ROUND(I32/1000,0)</f>
        <v/>
      </c>
      <c r="J79" s="8">
        <f>ROUND(J32/1000,0)</f>
        <v/>
      </c>
      <c r="K79" s="8">
        <f>ROUND(K32/1000,0)</f>
        <v/>
      </c>
      <c r="L79" s="8">
        <f>ROUND(L32/1000,0)</f>
        <v/>
      </c>
      <c r="M79" s="8">
        <f>SUM(C79:L79)</f>
        <v/>
      </c>
    </row>
    <row r="80">
      <c r="A80" s="20" t="inlineStr">
        <is>
          <t>1.1.071.77</t>
        </is>
      </c>
      <c r="B80" s="260" t="inlineStr">
        <is>
          <t>CTA CTE CINECOLORCHF INVERSIONES SPA</t>
        </is>
      </c>
      <c r="C80" s="8">
        <f>ROUND(C23/1000,0)</f>
        <v/>
      </c>
      <c r="D80" s="8">
        <f>ROUND(D33/1000,0)</f>
        <v/>
      </c>
      <c r="E80" s="8">
        <f>ROUND(E30/1000,0)</f>
        <v/>
      </c>
      <c r="F80" s="8">
        <f>ROUND(F31/1000,0)</f>
        <v/>
      </c>
      <c r="G80" s="8">
        <f>ROUND(G33/1000,0)</f>
        <v/>
      </c>
      <c r="H80" s="8">
        <f>ROUND(H33/1000,0)</f>
        <v/>
      </c>
      <c r="I80" s="8">
        <f>ROUND(I33/1000,0)</f>
        <v/>
      </c>
      <c r="J80" s="8">
        <f>ROUND(J33/1000,0)</f>
        <v/>
      </c>
      <c r="K80" s="8">
        <f>ROUND(K33/1000,0)</f>
        <v/>
      </c>
      <c r="L80" s="8">
        <f>ROUND(L33/1000,0)</f>
        <v/>
      </c>
      <c r="M80" s="8">
        <f>SUM(C80:L80)</f>
        <v/>
      </c>
    </row>
    <row r="81">
      <c r="A81" s="20" t="inlineStr">
        <is>
          <t>1.1.071.78</t>
        </is>
      </c>
      <c r="B81" s="260" t="inlineStr">
        <is>
          <t>CTA CTE CINECOLOR LIC.PERU SAC</t>
        </is>
      </c>
      <c r="C81" s="8">
        <f>ROUND(C24/1000,0)</f>
        <v/>
      </c>
      <c r="D81" s="8">
        <f>ROUND(D34/1000,0)</f>
        <v/>
      </c>
      <c r="E81" s="8">
        <f>ROUND(E31/1000,0)</f>
        <v/>
      </c>
      <c r="F81" s="8">
        <f>ROUND(F32/1000,0)</f>
        <v/>
      </c>
      <c r="G81" s="8">
        <f>ROUND(G34/1000,0)</f>
        <v/>
      </c>
      <c r="H81" s="8">
        <f>ROUND(H34/1000,0)</f>
        <v/>
      </c>
      <c r="I81" s="8">
        <f>ROUND(I34/1000,0)</f>
        <v/>
      </c>
      <c r="J81" s="8">
        <f>ROUND(J34/1000,0)</f>
        <v/>
      </c>
      <c r="K81" s="8">
        <f>ROUND(K34/1000,0)</f>
        <v/>
      </c>
      <c r="L81" s="8">
        <f>ROUND(L34/1000,0)</f>
        <v/>
      </c>
      <c r="M81" s="8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8">
        <f>ROUND(C25/1000,0)</f>
        <v/>
      </c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</row>
    <row r="83">
      <c r="A83" t="inlineStr">
        <is>
          <t>1.1.072.13</t>
        </is>
      </c>
      <c r="B83" t="inlineStr">
        <is>
          <t>CTA.CTE. ACT CINECOLOR DO BRASIL</t>
        </is>
      </c>
      <c r="C83" s="8">
        <f>ROUND(C26/1000,0)</f>
        <v/>
      </c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</row>
    <row r="84">
      <c r="A84" t="inlineStr">
        <is>
          <t>1.1.072.13</t>
        </is>
      </c>
      <c r="B84" t="inlineStr">
        <is>
          <t>CTA.CTE. ACT CINECOLOR DO BRASIL</t>
        </is>
      </c>
      <c r="C84" s="8">
        <f>ROUND(C27/1000,0)</f>
        <v/>
      </c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</row>
    <row r="85">
      <c r="A85" s="20" t="inlineStr">
        <is>
          <t>1.1.071.68</t>
        </is>
      </c>
      <c r="B85" s="260" t="inlineStr">
        <is>
          <t>CTACTE COSTA NORTE HOLDING</t>
        </is>
      </c>
      <c r="C85" s="8">
        <f>ROUND(C28/1000,0)</f>
        <v/>
      </c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</row>
    <row r="86">
      <c r="B86" s="260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</row>
    <row r="87">
      <c r="C87" s="9">
        <f>SUM(C60:C85)</f>
        <v/>
      </c>
      <c r="D87" s="9">
        <f>SUM(D61:D81)</f>
        <v/>
      </c>
      <c r="E87" s="9">
        <f>SUM(E61:E81)</f>
        <v/>
      </c>
      <c r="F87" s="9">
        <f>SUM(F61:F81)</f>
        <v/>
      </c>
      <c r="G87" s="9">
        <f>SUM(G61:G81)</f>
        <v/>
      </c>
      <c r="H87" s="9">
        <f>SUM(H61:H81)</f>
        <v/>
      </c>
      <c r="I87" s="9">
        <f>SUM(I61:I81)</f>
        <v/>
      </c>
      <c r="J87" s="9">
        <f>SUM(J61:J81)</f>
        <v/>
      </c>
      <c r="K87" s="9">
        <f>SUM(K61:K81)</f>
        <v/>
      </c>
      <c r="L87" s="9">
        <f>SUM(L61:L81)</f>
        <v/>
      </c>
      <c r="M87" s="9">
        <f>SUM(M61:M81)</f>
        <v/>
      </c>
      <c r="N87" s="8">
        <f>+'Est M$'!C23</f>
        <v/>
      </c>
      <c r="O87" s="8">
        <f>+M87-N87</f>
        <v/>
      </c>
    </row>
    <row r="88">
      <c r="A88" s="22" t="n"/>
      <c r="B88" s="12" t="inlineStr">
        <is>
          <t>Ctas Ctes por Pagar Empresa Relacionadas</t>
        </is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</row>
    <row r="89">
      <c r="A89" s="22" t="n"/>
      <c r="B89" s="12" t="inlineStr">
        <is>
          <t>En miles pesos</t>
        </is>
      </c>
      <c r="C89" s="8" t="n"/>
      <c r="M89" s="8" t="n"/>
    </row>
    <row r="90">
      <c r="A90" t="inlineStr">
        <is>
          <t>2.1.080.06</t>
        </is>
      </c>
      <c r="B90" t="inlineStr">
        <is>
          <t>CUENTA CTE. PAS. C.C.E. S.A.</t>
        </is>
      </c>
      <c r="C90" s="8">
        <f>ROUND(C40/1000,0)</f>
        <v/>
      </c>
      <c r="D90" s="8">
        <f>ROUND(D39/1000,0)</f>
        <v/>
      </c>
      <c r="E90" s="8">
        <f>ROUND(E39/1000,0)</f>
        <v/>
      </c>
      <c r="F90" s="8">
        <f>ROUND(F39/1000,0)</f>
        <v/>
      </c>
      <c r="G90" s="8">
        <f>ROUND(G39/1000,0)</f>
        <v/>
      </c>
      <c r="H90" s="8">
        <f>ROUND(H39/1000,0)</f>
        <v/>
      </c>
      <c r="I90" s="8">
        <f>ROUND(I39/1000,0)</f>
        <v/>
      </c>
      <c r="J90" s="8">
        <f>ROUND(J39/1000,0)</f>
        <v/>
      </c>
      <c r="K90" s="8">
        <f>ROUND(K39/1000,0)</f>
        <v/>
      </c>
      <c r="L90" s="8">
        <f>ROUND(L39/1000,0)</f>
        <v/>
      </c>
      <c r="M90" s="8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8">
        <f>ROUND(C41/1000,0)</f>
        <v/>
      </c>
      <c r="D91" s="8">
        <f>ROUND(D40/1000,0)</f>
        <v/>
      </c>
      <c r="E91" s="8">
        <f>ROUND(E40/1000,0)</f>
        <v/>
      </c>
      <c r="F91" s="8">
        <f>ROUND(F40/1000,0)</f>
        <v/>
      </c>
      <c r="G91" s="8">
        <f>ROUND(G40/1000,0)</f>
        <v/>
      </c>
      <c r="H91" s="8">
        <f>ROUND(H40/1000,0)</f>
        <v/>
      </c>
      <c r="I91" s="8">
        <f>ROUND(I40/1000,0)</f>
        <v/>
      </c>
      <c r="J91" s="8">
        <f>ROUND(J40/1000,0)</f>
        <v/>
      </c>
      <c r="K91" s="8">
        <f>ROUND(K40/1000,0)</f>
        <v/>
      </c>
      <c r="L91" s="8">
        <f>ROUND(L40/1000,0)</f>
        <v/>
      </c>
      <c r="M91" s="8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8">
        <f>ROUND(C42/1000,0)</f>
        <v/>
      </c>
      <c r="D92" s="8">
        <f>ROUND(D44/1000,0)</f>
        <v/>
      </c>
      <c r="E92" s="8">
        <f>ROUND(E44/1000,0)</f>
        <v/>
      </c>
      <c r="F92" s="8">
        <f>ROUND(F44/1000,0)</f>
        <v/>
      </c>
      <c r="G92" s="8">
        <f>ROUND(G44/1000,0)</f>
        <v/>
      </c>
      <c r="H92" s="8">
        <f>ROUND(H44/1000,0)</f>
        <v/>
      </c>
      <c r="I92" s="8">
        <f>ROUND(I44/1000,0)</f>
        <v/>
      </c>
      <c r="J92" s="8">
        <f>ROUND(J44/1000,0)</f>
        <v/>
      </c>
      <c r="K92" s="8">
        <f>ROUND(K44/1000,0)</f>
        <v/>
      </c>
      <c r="L92" s="8">
        <f>ROUND(L44/1000,0)</f>
        <v/>
      </c>
      <c r="M92" s="8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8">
        <f>ROUND(C43/1000,0)</f>
        <v/>
      </c>
      <c r="D93" s="8">
        <f>ROUND(D45/1000,0)</f>
        <v/>
      </c>
      <c r="E93" s="8">
        <f>ROUND(E45/1000,0)</f>
        <v/>
      </c>
      <c r="F93" s="8">
        <f>ROUND(F45/1000,0)</f>
        <v/>
      </c>
      <c r="G93" s="8">
        <f>ROUND(G45/1000,0)</f>
        <v/>
      </c>
      <c r="H93" s="8">
        <f>ROUND(H45/1000,0)</f>
        <v/>
      </c>
      <c r="I93" s="8">
        <f>ROUND(I45/1000,0)</f>
        <v/>
      </c>
      <c r="J93" s="8">
        <f>ROUND(J45/1000,0)</f>
        <v/>
      </c>
      <c r="K93" s="8">
        <f>ROUND(K45/1000,0)</f>
        <v/>
      </c>
      <c r="L93" s="8">
        <f>ROUND(L45/1000,0)</f>
        <v/>
      </c>
      <c r="M93" s="8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8">
        <f>ROUND(C44/1000,0)</f>
        <v/>
      </c>
      <c r="D94" s="8">
        <f>ROUND(D46/1000,0)</f>
        <v/>
      </c>
      <c r="E94" s="8">
        <f>ROUND(E46/1000,0)</f>
        <v/>
      </c>
      <c r="F94" s="8">
        <f>ROUND(F46/1000,0)</f>
        <v/>
      </c>
      <c r="G94" s="8">
        <f>ROUND(G46/1000,0)</f>
        <v/>
      </c>
      <c r="H94" s="8">
        <f>ROUND(H46/1000,0)</f>
        <v/>
      </c>
      <c r="I94" s="8">
        <f>ROUND(I46/1000,0)</f>
        <v/>
      </c>
      <c r="J94" s="8">
        <f>ROUND(J46/1000,0)</f>
        <v/>
      </c>
      <c r="K94" s="8">
        <f>ROUND(K46/1000,0)</f>
        <v/>
      </c>
      <c r="L94" s="8">
        <f>ROUND(L46/1000,0)</f>
        <v/>
      </c>
      <c r="M94" s="8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8">
        <f>ROUND(C45/1000,0)</f>
        <v/>
      </c>
      <c r="D95" s="8">
        <f>ROUND(D47/1000,0)</f>
        <v/>
      </c>
      <c r="E95" s="8">
        <f>ROUND(E47/1000,0)</f>
        <v/>
      </c>
      <c r="F95" s="8">
        <f>ROUND(F47/1000,0)</f>
        <v/>
      </c>
      <c r="G95" s="8">
        <f>ROUND(G47/1000,0)</f>
        <v/>
      </c>
      <c r="H95" s="8">
        <f>ROUND(H47/1000,0)</f>
        <v/>
      </c>
      <c r="I95" s="8">
        <f>ROUND(I47/1000,0)</f>
        <v/>
      </c>
      <c r="J95" s="8">
        <f>ROUND(J47/1000,0)</f>
        <v/>
      </c>
      <c r="K95" s="8">
        <f>ROUND(K47/1000,0)</f>
        <v/>
      </c>
      <c r="L95" s="8">
        <f>ROUND(L47/1000,0)</f>
        <v/>
      </c>
      <c r="M95" s="8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8">
        <f>ROUND(C46/1000,0)</f>
        <v/>
      </c>
      <c r="D96" s="8">
        <f>ROUND(D54/1000,0)</f>
        <v/>
      </c>
      <c r="E96" s="8">
        <f>ROUND(E54/1000,0)</f>
        <v/>
      </c>
      <c r="F96" s="8">
        <f>ROUND(F54/1000,0)</f>
        <v/>
      </c>
      <c r="G96" s="8">
        <f>ROUND(G54/1000,0)</f>
        <v/>
      </c>
      <c r="H96" s="8">
        <f>ROUND(H54/1000,0)</f>
        <v/>
      </c>
      <c r="I96" s="8">
        <f>ROUND(I54/1000,0)</f>
        <v/>
      </c>
      <c r="J96" s="8">
        <f>ROUND(J54/1000,0)</f>
        <v/>
      </c>
      <c r="K96" s="8">
        <f>ROUND(K54/1000,0)</f>
        <v/>
      </c>
      <c r="L96" s="8">
        <f>ROUND(L54/1000,0)</f>
        <v/>
      </c>
      <c r="M96" s="8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8">
        <f>ROUND(C47/1000,0)</f>
        <v/>
      </c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</row>
    <row r="98">
      <c r="A98" t="inlineStr">
        <is>
          <t>2.1.080.50</t>
        </is>
      </c>
      <c r="B98" t="inlineStr">
        <is>
          <t>CTA.CTE.PAS. SERVIART S.A.</t>
        </is>
      </c>
      <c r="C98" s="8">
        <f>ROUND(C48/1000,0)</f>
        <v/>
      </c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</row>
    <row r="99">
      <c r="A99" t="inlineStr">
        <is>
          <t>2.1.080.37</t>
        </is>
      </c>
      <c r="B99" t="inlineStr">
        <is>
          <t>CTA CTE PAS IAMSA S.A.</t>
        </is>
      </c>
      <c r="C99" s="8">
        <f>ROUND(C49/1000,0)</f>
        <v/>
      </c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</row>
    <row r="100">
      <c r="A100" t="inlineStr">
        <is>
          <t>2.1.080.59</t>
        </is>
      </c>
      <c r="B100" t="inlineStr">
        <is>
          <t>CTA CTE PAS CINECOLOR DO BRASI</t>
        </is>
      </c>
      <c r="C100" s="8">
        <f>ROUND(C50/1000,0)</f>
        <v/>
      </c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</row>
    <row r="101">
      <c r="A101" t="inlineStr">
        <is>
          <t>2.1.080.60</t>
        </is>
      </c>
      <c r="B101" t="inlineStr">
        <is>
          <t>CTA.CTE.PAS. CHF INTERNAC.SPA</t>
        </is>
      </c>
      <c r="C101" s="8">
        <f>ROUND(C51/1000,0)</f>
        <v/>
      </c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</row>
    <row r="102">
      <c r="A102" t="inlineStr">
        <is>
          <t>2.1.080.62</t>
        </is>
      </c>
      <c r="B102" t="inlineStr">
        <is>
          <t>CINECOLOR CHILE SPA</t>
        </is>
      </c>
      <c r="C102" s="8">
        <f>ROUND(C52/1000,0)</f>
        <v/>
      </c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</row>
    <row r="103">
      <c r="A103" t="inlineStr">
        <is>
          <t>2.1.080.77</t>
        </is>
      </c>
      <c r="B103" t="inlineStr">
        <is>
          <t>CTA CTE CHF INVERSIONES SPA</t>
        </is>
      </c>
      <c r="C103" s="8">
        <f>ROUND(C53/1000,0)</f>
        <v/>
      </c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</row>
    <row r="104"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</row>
    <row r="105">
      <c r="C105" s="9">
        <f>SUM(C90:C104)</f>
        <v/>
      </c>
      <c r="D105" s="9">
        <f>SUM(D89:D96)</f>
        <v/>
      </c>
      <c r="E105" s="9">
        <f>SUM(E89:E96)</f>
        <v/>
      </c>
      <c r="F105" s="9">
        <f>SUM(F89:F96)</f>
        <v/>
      </c>
      <c r="G105" s="9">
        <f>SUM(G89:G96)</f>
        <v/>
      </c>
      <c r="H105" s="9">
        <f>SUM(H89:H96)</f>
        <v/>
      </c>
      <c r="I105" s="9">
        <f>SUM(I89:I96)</f>
        <v/>
      </c>
      <c r="J105" s="9">
        <f>SUM(J89:J96)</f>
        <v/>
      </c>
      <c r="K105" s="9">
        <f>SUM(K89:K96)</f>
        <v/>
      </c>
      <c r="L105" s="9">
        <f>SUM(L89:L96)</f>
        <v/>
      </c>
      <c r="M105" s="9">
        <f>SUM(M89:M96)</f>
        <v/>
      </c>
      <c r="N105" s="8">
        <f>+'Est M$'!C50</f>
        <v/>
      </c>
      <c r="O105" s="8">
        <f>+M105-N105</f>
        <v/>
      </c>
    </row>
    <row r="106"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</row>
  </sheetData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0" t="n"/>
      <c r="B1" s="10" t="inlineStr">
        <is>
          <t>Inversion Empresas Relacionada</t>
        </is>
      </c>
      <c r="C1" s="2" t="inlineStr">
        <is>
          <t>Chilefilms</t>
        </is>
      </c>
      <c r="D1" s="2" t="inlineStr">
        <is>
          <t>Cce</t>
        </is>
      </c>
      <c r="E1" s="2" t="inlineStr">
        <is>
          <t>Conate II</t>
        </is>
      </c>
      <c r="F1" s="2" t="inlineStr">
        <is>
          <t>Andes Films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TOTAL</t>
        </is>
      </c>
    </row>
    <row r="2">
      <c r="A2" s="10" t="n"/>
      <c r="B2" s="10" t="inlineStr">
        <is>
          <t>En pesos</t>
        </is>
      </c>
      <c r="C2" s="3" t="inlineStr">
        <is>
          <t>Individual</t>
        </is>
      </c>
      <c r="D2" s="3" t="inlineStr">
        <is>
          <t>Individual</t>
        </is>
      </c>
      <c r="E2" s="3" t="inlineStr">
        <is>
          <t>Consolidado</t>
        </is>
      </c>
      <c r="F2" s="3" t="inlineStr">
        <is>
          <t>Consolidado</t>
        </is>
      </c>
      <c r="G2" s="3" t="inlineStr">
        <is>
          <t>Consolidado</t>
        </is>
      </c>
      <c r="H2" s="3" t="inlineStr">
        <is>
          <t>Individual</t>
        </is>
      </c>
      <c r="I2" s="3" t="inlineStr">
        <is>
          <t>Individual</t>
        </is>
      </c>
      <c r="J2" s="3" t="inlineStr">
        <is>
          <t>Consolidado</t>
        </is>
      </c>
      <c r="K2" s="3" t="inlineStr">
        <is>
          <t>Individual</t>
        </is>
      </c>
      <c r="L2" s="3" t="inlineStr">
        <is>
          <t>Individual</t>
        </is>
      </c>
      <c r="M2" s="3" t="n"/>
    </row>
    <row r="3">
      <c r="B3" t="inlineStr">
        <is>
          <t>Andes Films S A (Chile)</t>
        </is>
      </c>
      <c r="C3" s="8">
        <f>+[3]Ctas!$D$240</f>
        <v/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>
        <f>SUM(C3:L3)</f>
        <v/>
      </c>
    </row>
    <row r="4">
      <c r="B4" t="inlineStr">
        <is>
          <t>Productura Audiovisual Sonus S A</t>
        </is>
      </c>
      <c r="C4" t="n">
        <v>0</v>
      </c>
      <c r="D4" s="8" t="n">
        <v>0</v>
      </c>
      <c r="E4" s="11">
        <f>+#REF!</f>
        <v/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>
        <f>SUM(C4:L4)</f>
        <v/>
      </c>
    </row>
    <row r="5">
      <c r="B5" t="inlineStr">
        <is>
          <t>Video Premiere S A</t>
        </is>
      </c>
      <c r="C5" s="8">
        <f>+[3]Ctas!$D$237</f>
        <v/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>
        <f>SUM(C5:L5)</f>
        <v/>
      </c>
    </row>
    <row r="6">
      <c r="B6" t="inlineStr">
        <is>
          <t>CineColor Entertainment SAC</t>
        </is>
      </c>
      <c r="C6" t="n">
        <v>0</v>
      </c>
      <c r="D6" s="8" t="n">
        <v>0</v>
      </c>
      <c r="E6" s="11">
        <f>+#REF!</f>
        <v/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>
        <f>SUM(C6:L6)</f>
        <v/>
      </c>
    </row>
    <row r="7">
      <c r="B7" t="inlineStr">
        <is>
          <t>CF Inversiones Inmobiliarias</t>
        </is>
      </c>
      <c r="C7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>
        <f>SUM(C7:L7)</f>
        <v/>
      </c>
    </row>
    <row r="8">
      <c r="B8" t="inlineStr">
        <is>
          <t>Industrias Audiovisuales Colombianas S A</t>
        </is>
      </c>
      <c r="C8" t="n">
        <v>0</v>
      </c>
      <c r="D8" s="8" t="n">
        <v>0</v>
      </c>
      <c r="E8" s="11">
        <f>+#REF!</f>
        <v/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>
        <f>SUM(C8:L8)</f>
        <v/>
      </c>
    </row>
    <row r="9">
      <c r="B9" t="inlineStr">
        <is>
          <t>CineColor Films SAC (Peru)</t>
        </is>
      </c>
      <c r="C9" t="n">
        <v>0</v>
      </c>
      <c r="D9" s="8" t="n">
        <v>0</v>
      </c>
      <c r="E9" s="11">
        <f>+#REF!</f>
        <v/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>
        <f>SUM(C9:L9)</f>
        <v/>
      </c>
    </row>
    <row r="10">
      <c r="B10" t="inlineStr">
        <is>
          <t>Newpoint -SyK</t>
        </is>
      </c>
      <c r="C10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>
        <f>SUM(C10:L10)</f>
        <v/>
      </c>
    </row>
    <row r="11">
      <c r="B11" t="inlineStr">
        <is>
          <t>INVERSION HOPIN INC</t>
        </is>
      </c>
      <c r="C11" s="8">
        <f>+[3]Ctas!$D$246</f>
        <v/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</row>
    <row r="12">
      <c r="B12" t="inlineStr">
        <is>
          <t>MediaPro Moviles ChileSpA</t>
        </is>
      </c>
      <c r="C12" s="8">
        <f>+[3]Ctas!$D$249</f>
        <v/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>
        <f>SUM(C12:L12)</f>
        <v/>
      </c>
    </row>
    <row r="13">
      <c r="C13" s="9">
        <f>SUM(C3:C12)</f>
        <v/>
      </c>
      <c r="D13" s="9">
        <f>SUM(D3:D12)</f>
        <v/>
      </c>
      <c r="E13" s="9">
        <f>SUM(E3:E12)</f>
        <v/>
      </c>
      <c r="F13" s="9">
        <f>SUM(F3:F12)</f>
        <v/>
      </c>
      <c r="G13" s="9">
        <f>SUM(G3:G12)</f>
        <v/>
      </c>
      <c r="H13" s="9">
        <f>SUM(H3:H12)</f>
        <v/>
      </c>
      <c r="I13" s="9">
        <f>SUM(I3:I12)</f>
        <v/>
      </c>
      <c r="J13" s="9">
        <f>SUM(J3:J12)</f>
        <v/>
      </c>
      <c r="K13" s="9">
        <f>SUM(K3:K12)</f>
        <v/>
      </c>
      <c r="L13" s="9">
        <f>SUM(L3:L12)</f>
        <v/>
      </c>
      <c r="M13" s="9">
        <f>SUM(M3:M12)</f>
        <v/>
      </c>
      <c r="N13" s="8" t="n"/>
    </row>
    <row r="14">
      <c r="C14" s="8">
        <f>+Estado!#REF!</f>
        <v/>
      </c>
      <c r="D14" s="5" t="n"/>
      <c r="E14" s="8">
        <f>+Estado!#REF!</f>
        <v/>
      </c>
      <c r="G14" s="8">
        <f>+Estado!#REF!</f>
        <v/>
      </c>
      <c r="M14" s="8">
        <f>+Estado!V24</f>
        <v/>
      </c>
      <c r="N14" s="8" t="n"/>
      <c r="O14" s="8" t="n"/>
      <c r="P14" s="8" t="n"/>
    </row>
    <row r="15">
      <c r="A15" s="10" t="n"/>
      <c r="B15" s="10" t="inlineStr">
        <is>
          <t>Inversion Empresas Relacionada</t>
        </is>
      </c>
      <c r="C15" s="2" t="inlineStr">
        <is>
          <t>Chilefilms</t>
        </is>
      </c>
      <c r="D15" s="2" t="inlineStr">
        <is>
          <t>Cce</t>
        </is>
      </c>
      <c r="E15" s="2" t="inlineStr">
        <is>
          <t>Conate II</t>
        </is>
      </c>
      <c r="F15" s="2" t="inlineStr">
        <is>
          <t>Andes Films</t>
        </is>
      </c>
      <c r="G15" s="2" t="inlineStr">
        <is>
          <t>CineColor</t>
        </is>
      </c>
      <c r="H15" s="2" t="inlineStr">
        <is>
          <t>Servicine</t>
        </is>
      </c>
      <c r="I15" s="2" t="inlineStr">
        <is>
          <t>Imagen Films</t>
        </is>
      </c>
      <c r="J15" s="2" t="inlineStr">
        <is>
          <t>Audiovisual</t>
        </is>
      </c>
      <c r="K15" s="2" t="inlineStr">
        <is>
          <t>Serviart</t>
        </is>
      </c>
      <c r="L15" s="2" t="inlineStr">
        <is>
          <t>Hoyts</t>
        </is>
      </c>
      <c r="M15" s="2" t="inlineStr">
        <is>
          <t>TOTAL</t>
        </is>
      </c>
    </row>
    <row r="16">
      <c r="A16" s="10" t="n"/>
      <c r="B16" s="10" t="inlineStr">
        <is>
          <t>En miles pesos</t>
        </is>
      </c>
      <c r="C16" s="3" t="inlineStr">
        <is>
          <t>Individual</t>
        </is>
      </c>
      <c r="D16" s="3" t="inlineStr">
        <is>
          <t>Individual</t>
        </is>
      </c>
      <c r="E16" s="3" t="inlineStr">
        <is>
          <t>Consolidado</t>
        </is>
      </c>
      <c r="F16" s="3" t="inlineStr">
        <is>
          <t>Consolidado</t>
        </is>
      </c>
      <c r="G16" s="3" t="inlineStr">
        <is>
          <t>Consolidado</t>
        </is>
      </c>
      <c r="H16" s="3" t="inlineStr">
        <is>
          <t>Individual</t>
        </is>
      </c>
      <c r="I16" s="3" t="inlineStr">
        <is>
          <t>Individual</t>
        </is>
      </c>
      <c r="J16" s="3" t="inlineStr">
        <is>
          <t>Consolidado</t>
        </is>
      </c>
      <c r="K16" s="3" t="inlineStr">
        <is>
          <t>Individual</t>
        </is>
      </c>
      <c r="L16" s="3" t="inlineStr">
        <is>
          <t>Individual</t>
        </is>
      </c>
      <c r="M16" s="3" t="n"/>
    </row>
    <row r="17">
      <c r="B17" t="inlineStr">
        <is>
          <t>Andes Films S A (Chile)</t>
        </is>
      </c>
      <c r="C17" s="8">
        <f>ROUND(+C3/1000,0)</f>
        <v/>
      </c>
      <c r="D17" s="8">
        <f>ROUND(+D3/1000,0)</f>
        <v/>
      </c>
      <c r="E17" s="8">
        <f>ROUND(+E3/1000,0)</f>
        <v/>
      </c>
      <c r="F17" s="8">
        <f>ROUND(+F3/1000,0)</f>
        <v/>
      </c>
      <c r="G17" s="8">
        <f>ROUND(+G3/1000,0)</f>
        <v/>
      </c>
      <c r="H17" s="8">
        <f>ROUND(+H3/1000,0)</f>
        <v/>
      </c>
      <c r="I17" s="8">
        <f>ROUND(+I3/1000,0)</f>
        <v/>
      </c>
      <c r="J17" s="8">
        <f>ROUND(+J3/1000,0)</f>
        <v/>
      </c>
      <c r="K17" s="8">
        <f>ROUND(+K3/1000,0)</f>
        <v/>
      </c>
      <c r="L17" s="8">
        <f>ROUND(+L3/1000,0)</f>
        <v/>
      </c>
      <c r="M17" s="8">
        <f>SUM(C17:L17)</f>
        <v/>
      </c>
    </row>
    <row r="18">
      <c r="B18" t="inlineStr">
        <is>
          <t>Productura Audiovisual Sonus S A</t>
        </is>
      </c>
      <c r="C18" s="8">
        <f>ROUND(+C4/1000,0)</f>
        <v/>
      </c>
      <c r="D18" s="8">
        <f>ROUND(+D4/1000,0)</f>
        <v/>
      </c>
      <c r="E18" s="8">
        <f>ROUND(+E4/1000,0)</f>
        <v/>
      </c>
      <c r="F18" s="8">
        <f>ROUND(+F4/1000,0)</f>
        <v/>
      </c>
      <c r="G18" s="8">
        <f>ROUND(+G4/1000,0)</f>
        <v/>
      </c>
      <c r="H18" s="8">
        <f>ROUND(+H4/1000,0)</f>
        <v/>
      </c>
      <c r="I18" s="8">
        <f>ROUND(+I4/1000,0)</f>
        <v/>
      </c>
      <c r="J18" s="8">
        <f>ROUND(+J4/1000,0)</f>
        <v/>
      </c>
      <c r="K18" s="8">
        <f>ROUND(+K4/1000,0)</f>
        <v/>
      </c>
      <c r="L18" s="8">
        <f>ROUND(+L4/1000,0)</f>
        <v/>
      </c>
      <c r="M18" s="8">
        <f>SUM(C18:L18)</f>
        <v/>
      </c>
    </row>
    <row r="19">
      <c r="B19" t="inlineStr">
        <is>
          <t>Video Premiere S A</t>
        </is>
      </c>
      <c r="C19" s="8">
        <f>ROUND(+C5/1000,0)</f>
        <v/>
      </c>
      <c r="D19" s="8">
        <f>ROUND(+D5/1000,0)</f>
        <v/>
      </c>
      <c r="E19" s="8">
        <f>ROUND(+E5/1000,0)</f>
        <v/>
      </c>
      <c r="F19" s="8">
        <f>ROUND(+F5/1000,0)</f>
        <v/>
      </c>
      <c r="G19" s="8">
        <f>ROUND(+G5/1000,0)</f>
        <v/>
      </c>
      <c r="H19" s="8">
        <f>ROUND(+H5/1000,0)</f>
        <v/>
      </c>
      <c r="I19" s="8">
        <f>ROUND(+I5/1000,0)</f>
        <v/>
      </c>
      <c r="J19" s="8">
        <f>ROUND(+J5/1000,0)</f>
        <v/>
      </c>
      <c r="K19" s="8">
        <f>ROUND(+K5/1000,0)</f>
        <v/>
      </c>
      <c r="L19" s="8">
        <f>ROUND(+L5/1000,0)</f>
        <v/>
      </c>
      <c r="M19" s="8">
        <f>SUM(C19:L19)</f>
        <v/>
      </c>
    </row>
    <row r="20">
      <c r="B20" t="inlineStr">
        <is>
          <t>CineColor Entertainment SAC</t>
        </is>
      </c>
      <c r="C20" s="8">
        <f>ROUND(+C6/1000,0)</f>
        <v/>
      </c>
      <c r="D20" s="8">
        <f>ROUND(+D6/1000,0)</f>
        <v/>
      </c>
      <c r="E20" s="8">
        <f>ROUND(+E6/1000,0)</f>
        <v/>
      </c>
      <c r="F20" s="8">
        <f>ROUND(+F6/1000,0)</f>
        <v/>
      </c>
      <c r="G20" s="8">
        <f>ROUND(+G6/1000,0)</f>
        <v/>
      </c>
      <c r="H20" s="8">
        <f>ROUND(+H6/1000,0)</f>
        <v/>
      </c>
      <c r="I20" s="8">
        <f>ROUND(+I6/1000,0)</f>
        <v/>
      </c>
      <c r="J20" s="8">
        <f>ROUND(+J6/1000,0)</f>
        <v/>
      </c>
      <c r="K20" s="8">
        <f>ROUND(+K6/1000,0)</f>
        <v/>
      </c>
      <c r="L20" s="8">
        <f>ROUND(+L6/1000,0)</f>
        <v/>
      </c>
      <c r="M20" s="8">
        <f>SUM(C20:L20)</f>
        <v/>
      </c>
    </row>
    <row r="21">
      <c r="B21" t="inlineStr">
        <is>
          <t>CF Inversiones Inmobiliarias</t>
        </is>
      </c>
      <c r="C21" s="8">
        <f>ROUND(+C7/1000,0)</f>
        <v/>
      </c>
      <c r="D21" s="8">
        <f>ROUND(+D7/1000,0)</f>
        <v/>
      </c>
      <c r="E21" s="8">
        <f>ROUND(+E7/1000,0)</f>
        <v/>
      </c>
      <c r="F21" s="8">
        <f>ROUND(+F7/1000,0)</f>
        <v/>
      </c>
      <c r="G21" s="8">
        <f>ROUND(+G7/1000,0)</f>
        <v/>
      </c>
      <c r="H21" s="8">
        <f>ROUND(+H7/1000,0)</f>
        <v/>
      </c>
      <c r="I21" s="8">
        <f>ROUND(+I7/1000,0)</f>
        <v/>
      </c>
      <c r="J21" s="8">
        <f>ROUND(+J7/1000,0)</f>
        <v/>
      </c>
      <c r="K21" s="8">
        <f>ROUND(+K7/1000,0)</f>
        <v/>
      </c>
      <c r="L21" s="8">
        <f>ROUND(+L7/1000,0)</f>
        <v/>
      </c>
      <c r="M21" s="8">
        <f>SUM(C21:L21)</f>
        <v/>
      </c>
    </row>
    <row r="22">
      <c r="B22" t="inlineStr">
        <is>
          <t>Industrias Audiovisuales Colombianas S A</t>
        </is>
      </c>
      <c r="C22" s="8">
        <f>ROUND(+C8/1000,0)</f>
        <v/>
      </c>
      <c r="D22" s="8">
        <f>ROUND(+D8/1000,0)</f>
        <v/>
      </c>
      <c r="E22" s="8">
        <f>ROUND(+E8/1000,0)</f>
        <v/>
      </c>
      <c r="F22" s="8">
        <f>ROUND(+F8/1000,0)</f>
        <v/>
      </c>
      <c r="G22" s="8">
        <f>ROUND(+G8/1000,0)</f>
        <v/>
      </c>
      <c r="H22" s="8">
        <f>ROUND(+H8/1000,0)</f>
        <v/>
      </c>
      <c r="I22" s="8">
        <f>ROUND(+I8/1000,0)</f>
        <v/>
      </c>
      <c r="J22" s="8">
        <f>ROUND(+J8/1000,0)</f>
        <v/>
      </c>
      <c r="K22" s="8">
        <f>ROUND(+K8/1000,0)</f>
        <v/>
      </c>
      <c r="L22" s="8">
        <f>ROUND(+L8/1000,0)</f>
        <v/>
      </c>
      <c r="M22" s="8">
        <f>SUM(C22:L22)</f>
        <v/>
      </c>
    </row>
    <row r="23">
      <c r="B23" t="inlineStr">
        <is>
          <t>CineColor Films SAC (Peru)</t>
        </is>
      </c>
      <c r="C23" s="8">
        <f>ROUND(+C9/1000,0)</f>
        <v/>
      </c>
      <c r="D23" s="8">
        <f>ROUND(+D9/1000,0)</f>
        <v/>
      </c>
      <c r="E23" s="8">
        <f>ROUND(+E9/1000,0)</f>
        <v/>
      </c>
      <c r="F23" s="8">
        <f>ROUND(+F9/1000,0)</f>
        <v/>
      </c>
      <c r="G23" s="8">
        <f>ROUND(+G9/1000,0)</f>
        <v/>
      </c>
      <c r="H23" s="8">
        <f>ROUND(+H9/1000,0)</f>
        <v/>
      </c>
      <c r="I23" s="8">
        <f>ROUND(+I9/1000,0)</f>
        <v/>
      </c>
      <c r="J23" s="8">
        <f>ROUND(+J9/1000,0)</f>
        <v/>
      </c>
      <c r="K23" s="8">
        <f>ROUND(+K9/1000,0)</f>
        <v/>
      </c>
      <c r="L23" s="8">
        <f>ROUND(+L9/1000,0)</f>
        <v/>
      </c>
      <c r="M23" s="8">
        <f>SUM(C23:L23)</f>
        <v/>
      </c>
    </row>
    <row r="24">
      <c r="B24" t="inlineStr">
        <is>
          <t>Newpoint -SyK</t>
        </is>
      </c>
      <c r="C24" s="8">
        <f>ROUND(+C10/1000,0)</f>
        <v/>
      </c>
      <c r="D24" s="8">
        <f>ROUND(+D10/1000,0)</f>
        <v/>
      </c>
      <c r="E24" s="8">
        <f>ROUND(+E10/1000,0)</f>
        <v/>
      </c>
      <c r="F24" s="8">
        <f>ROUND(+F10/1000,0)</f>
        <v/>
      </c>
      <c r="G24" s="8">
        <f>ROUND(+G10/1000,0)</f>
        <v/>
      </c>
      <c r="H24" s="8">
        <f>ROUND(+H10/1000,0)</f>
        <v/>
      </c>
      <c r="I24" s="8">
        <f>ROUND(+I10/1000,0)</f>
        <v/>
      </c>
      <c r="J24" s="8">
        <f>ROUND(+J10/1000,0)</f>
        <v/>
      </c>
      <c r="K24" s="8">
        <f>ROUND(+K10/1000,0)</f>
        <v/>
      </c>
      <c r="L24" s="8">
        <f>ROUND(+L10/1000,0)</f>
        <v/>
      </c>
      <c r="M24" s="8">
        <f>SUM(C24:L24)</f>
        <v/>
      </c>
    </row>
    <row r="25">
      <c r="B25" t="inlineStr">
        <is>
          <t>INVERSION HOPIN INC</t>
        </is>
      </c>
      <c r="C25" s="8">
        <f>ROUND(+C11/1000,0)</f>
        <v/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>
        <f>SUM(C25:L25)</f>
        <v/>
      </c>
    </row>
    <row r="26">
      <c r="B26" t="inlineStr">
        <is>
          <t>MediaPro Moviles ChileSpA</t>
        </is>
      </c>
      <c r="C26" s="8">
        <f>ROUND(+C12/1000,0)</f>
        <v/>
      </c>
      <c r="D26" s="8">
        <f>ROUND(+D12/1000,0)</f>
        <v/>
      </c>
      <c r="E26" s="8">
        <f>ROUND(+E12/1000,0)</f>
        <v/>
      </c>
      <c r="F26" s="8">
        <f>ROUND(+F12/1000,0)</f>
        <v/>
      </c>
      <c r="G26" s="8">
        <f>ROUND(+G12/1000,0)</f>
        <v/>
      </c>
      <c r="H26" s="8">
        <f>ROUND(+H12/1000,0)</f>
        <v/>
      </c>
      <c r="I26" s="8">
        <f>ROUND(+I12/1000,0)</f>
        <v/>
      </c>
      <c r="J26" s="8">
        <f>ROUND(+J12/1000,0)</f>
        <v/>
      </c>
      <c r="K26" s="8">
        <f>ROUND(+K12/1000,0)</f>
        <v/>
      </c>
      <c r="L26" s="8">
        <f>ROUND(+L12/1000,0)</f>
        <v/>
      </c>
      <c r="M26" s="8">
        <f>SUM(C26:L26)</f>
        <v/>
      </c>
    </row>
    <row r="27">
      <c r="C27" s="9">
        <f>SUM(C17:C26)</f>
        <v/>
      </c>
      <c r="D27" s="9">
        <f>SUM(D17:D26)</f>
        <v/>
      </c>
      <c r="E27" s="9">
        <f>SUM(E17:E26)</f>
        <v/>
      </c>
      <c r="F27" s="9">
        <f>SUM(F17:F26)</f>
        <v/>
      </c>
      <c r="G27" s="9">
        <f>SUM(G17:G26)</f>
        <v/>
      </c>
      <c r="H27" s="9">
        <f>SUM(H17:H26)</f>
        <v/>
      </c>
      <c r="I27" s="9">
        <f>SUM(I17:I26)</f>
        <v/>
      </c>
      <c r="J27" s="9">
        <f>SUM(J17:J26)</f>
        <v/>
      </c>
      <c r="K27" s="9">
        <f>SUM(K17:K26)</f>
        <v/>
      </c>
      <c r="L27" s="9">
        <f>SUM(L17:L26)</f>
        <v/>
      </c>
      <c r="M27" s="9">
        <f>SUM(M17:M26)</f>
        <v/>
      </c>
      <c r="N27" s="8">
        <f>+'Est M$'!C24</f>
        <v/>
      </c>
      <c r="O27" s="8">
        <f>+M27-N27</f>
        <v/>
      </c>
    </row>
    <row r="29">
      <c r="A29" s="12" t="n"/>
      <c r="B29" s="12" t="inlineStr">
        <is>
          <t>Utilidad Perdida Empresa Relacionada</t>
        </is>
      </c>
      <c r="C29" s="2" t="inlineStr">
        <is>
          <t>Chilefilms</t>
        </is>
      </c>
      <c r="D29" s="2" t="inlineStr">
        <is>
          <t>Cce</t>
        </is>
      </c>
      <c r="E29" s="2" t="inlineStr">
        <is>
          <t>Conate II</t>
        </is>
      </c>
      <c r="F29" s="2" t="inlineStr">
        <is>
          <t>Andes Films</t>
        </is>
      </c>
      <c r="G29" s="2" t="inlineStr">
        <is>
          <t>CineColor</t>
        </is>
      </c>
      <c r="H29" s="2" t="inlineStr">
        <is>
          <t>Servicine</t>
        </is>
      </c>
      <c r="I29" s="2" t="inlineStr">
        <is>
          <t>Imagen Films</t>
        </is>
      </c>
      <c r="J29" s="2" t="inlineStr">
        <is>
          <t>Audiovisual</t>
        </is>
      </c>
      <c r="K29" s="2" t="inlineStr">
        <is>
          <t>Serviart</t>
        </is>
      </c>
      <c r="L29" s="2" t="inlineStr">
        <is>
          <t>Hoyts</t>
        </is>
      </c>
      <c r="M29" s="2" t="inlineStr">
        <is>
          <t>TOTAL</t>
        </is>
      </c>
    </row>
    <row r="30">
      <c r="A30" s="12" t="n"/>
      <c r="B30" s="12" t="inlineStr">
        <is>
          <t>En pesos</t>
        </is>
      </c>
      <c r="C30" s="3" t="inlineStr">
        <is>
          <t>Individual</t>
        </is>
      </c>
      <c r="D30" s="3" t="inlineStr">
        <is>
          <t>Individual</t>
        </is>
      </c>
      <c r="E30" s="3" t="inlineStr">
        <is>
          <t>Consolidado</t>
        </is>
      </c>
      <c r="F30" s="3" t="inlineStr">
        <is>
          <t>Consolidado</t>
        </is>
      </c>
      <c r="G30" s="3" t="inlineStr">
        <is>
          <t>Consolidado</t>
        </is>
      </c>
      <c r="H30" s="3" t="inlineStr">
        <is>
          <t>Individual</t>
        </is>
      </c>
      <c r="I30" s="3" t="inlineStr">
        <is>
          <t>Individual</t>
        </is>
      </c>
      <c r="J30" s="3" t="inlineStr">
        <is>
          <t>Consolidado</t>
        </is>
      </c>
      <c r="K30" s="3" t="inlineStr">
        <is>
          <t>Individual</t>
        </is>
      </c>
      <c r="L30" s="3" t="inlineStr">
        <is>
          <t>Individual</t>
        </is>
      </c>
      <c r="M30" s="3" t="n"/>
    </row>
    <row r="31">
      <c r="B31" t="inlineStr">
        <is>
          <t>Industrias Audivisuales Argentinas S A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1">
        <f>+Resultado!#REF!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8">
        <f>SUM(C32:L32)</f>
        <v/>
      </c>
    </row>
    <row r="33">
      <c r="B33" t="inlineStr">
        <is>
          <t>CineColor Films SAC (Peru)</t>
        </is>
      </c>
      <c r="C33" s="8" t="n">
        <v>0</v>
      </c>
      <c r="D33" s="8" t="n">
        <v>0</v>
      </c>
      <c r="E33" s="11">
        <f>+#REF!</f>
        <v/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>
        <f>SUM(C33:L33)</f>
        <v/>
      </c>
    </row>
    <row r="34">
      <c r="B34" t="inlineStr">
        <is>
          <t>Andes Films S A</t>
        </is>
      </c>
      <c r="C34" s="8">
        <f>+Resultado!#REF!</f>
        <v/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>
        <f>SUM(C34:L34)</f>
        <v/>
      </c>
    </row>
    <row r="35">
      <c r="B35" t="inlineStr">
        <is>
          <t>Distribuidora Video Andes S A</t>
        </is>
      </c>
      <c r="C35" s="8" t="n">
        <v>0</v>
      </c>
      <c r="D35" s="8" t="n">
        <v>0</v>
      </c>
      <c r="E35" s="8" t="n">
        <v>0</v>
      </c>
      <c r="F35" s="8" t="n">
        <v>0</v>
      </c>
      <c r="G35" s="8">
        <f>+Resultado!#REF!</f>
        <v/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>
        <f>SUM(C35:L35)</f>
        <v/>
      </c>
    </row>
    <row r="36">
      <c r="B36" t="inlineStr">
        <is>
          <t>Industrias Audiovisuales Colombianas S A</t>
        </is>
      </c>
      <c r="C36" s="8" t="n">
        <v>0</v>
      </c>
      <c r="D36" s="8" t="n">
        <v>0</v>
      </c>
      <c r="E36" s="11">
        <f>+Resultado!#REF!</f>
        <v/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>
        <f>SUM(C36:L36)</f>
        <v/>
      </c>
    </row>
    <row r="37">
      <c r="B37" t="inlineStr">
        <is>
          <t>CineColor Entertaiment SAC (Peru)</t>
        </is>
      </c>
      <c r="C37" s="8" t="n">
        <v>0</v>
      </c>
      <c r="D37" s="8" t="n">
        <v>0</v>
      </c>
      <c r="E37" s="8">
        <f>+#REF!</f>
        <v/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>
        <f>SUM(C37:L37)</f>
        <v/>
      </c>
    </row>
    <row r="38">
      <c r="B38" t="inlineStr">
        <is>
          <t>Media Pro Moviles Chile SpA</t>
        </is>
      </c>
      <c r="C38" s="8">
        <f>+Resultado!#REF!</f>
        <v/>
      </c>
      <c r="D38" s="8" t="n"/>
      <c r="E38" s="8" t="n"/>
      <c r="F38" s="8" t="n"/>
      <c r="G38" s="8" t="n"/>
      <c r="H38" s="8" t="n"/>
      <c r="I38" s="8" t="n"/>
      <c r="J38" s="8" t="n"/>
      <c r="K38" s="8" t="n"/>
      <c r="M38" s="8">
        <f>SUM(C38:L38)</f>
        <v/>
      </c>
    </row>
    <row r="39">
      <c r="C39" s="9">
        <f>SUM(C31:C38)</f>
        <v/>
      </c>
      <c r="D39" s="9">
        <f>SUM(D31:D38)</f>
        <v/>
      </c>
      <c r="E39" s="9">
        <f>SUM(E31:E38)</f>
        <v/>
      </c>
      <c r="F39" s="9">
        <f>SUM(F31:F38)</f>
        <v/>
      </c>
      <c r="G39" s="9">
        <f>SUM(G31:G38)</f>
        <v/>
      </c>
      <c r="H39" s="9">
        <f>SUM(H31:H38)</f>
        <v/>
      </c>
      <c r="I39" s="9">
        <f>SUM(I31:I38)</f>
        <v/>
      </c>
      <c r="J39" s="9">
        <f>SUM(J31:J38)</f>
        <v/>
      </c>
      <c r="K39" s="9">
        <f>SUM(K31:K38)</f>
        <v/>
      </c>
      <c r="L39" s="9">
        <f>SUM(L31:L38)</f>
        <v/>
      </c>
      <c r="M39" s="9">
        <f>SUM(M31:M38)</f>
        <v/>
      </c>
      <c r="N39" s="8">
        <f>+M39-E39</f>
        <v/>
      </c>
    </row>
    <row r="40">
      <c r="M40" s="8">
        <f>+Resultado!U19</f>
        <v/>
      </c>
      <c r="N40" s="8">
        <f>+M39-M40</f>
        <v/>
      </c>
      <c r="O40" s="8" t="n"/>
    </row>
    <row r="41">
      <c r="A41" s="12" t="n"/>
      <c r="B41" s="12" t="inlineStr">
        <is>
          <t>Utilidad Perdida Empresa Relacionada</t>
        </is>
      </c>
      <c r="C41" s="2" t="inlineStr">
        <is>
          <t>Chilefilms</t>
        </is>
      </c>
      <c r="D41" s="2" t="inlineStr">
        <is>
          <t>Cce</t>
        </is>
      </c>
      <c r="E41" s="2" t="inlineStr">
        <is>
          <t>Conate II</t>
        </is>
      </c>
      <c r="F41" s="2" t="inlineStr">
        <is>
          <t>Andes Films</t>
        </is>
      </c>
      <c r="G41" s="2" t="inlineStr">
        <is>
          <t>CineColor</t>
        </is>
      </c>
      <c r="H41" s="2" t="inlineStr">
        <is>
          <t>Servicine</t>
        </is>
      </c>
      <c r="I41" s="2" t="inlineStr">
        <is>
          <t>Imagen Films</t>
        </is>
      </c>
      <c r="J41" s="2" t="inlineStr">
        <is>
          <t>Audiovisual</t>
        </is>
      </c>
      <c r="K41" s="2" t="inlineStr">
        <is>
          <t>Serviart</t>
        </is>
      </c>
      <c r="L41" s="2" t="inlineStr">
        <is>
          <t>Hoyts</t>
        </is>
      </c>
      <c r="M41" s="2" t="inlineStr">
        <is>
          <t>TOTAL</t>
        </is>
      </c>
    </row>
    <row r="42">
      <c r="A42" s="12" t="n"/>
      <c r="B42" s="12" t="inlineStr">
        <is>
          <t>En miles pesos</t>
        </is>
      </c>
      <c r="C42" s="3" t="inlineStr">
        <is>
          <t>Individual</t>
        </is>
      </c>
      <c r="D42" s="3" t="inlineStr">
        <is>
          <t>Individual</t>
        </is>
      </c>
      <c r="E42" s="3" t="inlineStr">
        <is>
          <t>Consolidado</t>
        </is>
      </c>
      <c r="F42" s="3" t="inlineStr">
        <is>
          <t>Consolidado</t>
        </is>
      </c>
      <c r="G42" s="3" t="inlineStr">
        <is>
          <t>Consolidado</t>
        </is>
      </c>
      <c r="H42" s="3" t="inlineStr">
        <is>
          <t>Individual</t>
        </is>
      </c>
      <c r="I42" s="3" t="inlineStr">
        <is>
          <t>Individual</t>
        </is>
      </c>
      <c r="J42" s="3" t="inlineStr">
        <is>
          <t>Consolidado</t>
        </is>
      </c>
      <c r="K42" s="3" t="inlineStr">
        <is>
          <t>Individual</t>
        </is>
      </c>
      <c r="L42" s="3" t="inlineStr">
        <is>
          <t>Individual</t>
        </is>
      </c>
      <c r="M42" s="3" t="n"/>
    </row>
    <row r="43">
      <c r="B43" t="inlineStr">
        <is>
          <t>Industrias Audivisuales Argentinas S A</t>
        </is>
      </c>
      <c r="C43" s="8">
        <f>ROUND(+C31/1000,0)</f>
        <v/>
      </c>
      <c r="D43" s="8">
        <f>ROUND(+D31/1000,0)</f>
        <v/>
      </c>
      <c r="E43" s="8">
        <f>ROUND(+E31/1000,0)</f>
        <v/>
      </c>
      <c r="F43" s="8">
        <f>ROUND(+F31/1000,0)</f>
        <v/>
      </c>
      <c r="G43" s="8">
        <f>ROUND(+G31/1000,0)</f>
        <v/>
      </c>
      <c r="H43" s="8">
        <f>ROUND(+H31/1000,0)</f>
        <v/>
      </c>
      <c r="I43" s="8">
        <f>ROUND(+I31/1000,0)</f>
        <v/>
      </c>
      <c r="J43" s="8">
        <f>ROUND(+J31/1000,0)</f>
        <v/>
      </c>
      <c r="K43" s="8">
        <f>ROUND(+K31/1000,0)</f>
        <v/>
      </c>
      <c r="L43" s="8">
        <f>ROUND(+L31/1000,0)</f>
        <v/>
      </c>
      <c r="M43" s="8">
        <f>SUM(C43:L43)</f>
        <v/>
      </c>
    </row>
    <row r="44">
      <c r="B44" t="inlineStr">
        <is>
          <t>Productura Audiovisual Sonus S A</t>
        </is>
      </c>
      <c r="C44" s="8">
        <f>ROUND(+C32/1000,0)</f>
        <v/>
      </c>
      <c r="D44" s="8">
        <f>ROUND(+D32/1000,0)</f>
        <v/>
      </c>
      <c r="E44" s="8">
        <f>ROUND(+E32/1000,0)</f>
        <v/>
      </c>
      <c r="F44" s="8">
        <f>ROUND(+F32/1000,0)</f>
        <v/>
      </c>
      <c r="G44" s="8">
        <f>ROUND(+G32/1000,0)</f>
        <v/>
      </c>
      <c r="H44" s="8">
        <f>ROUND(+H32/1000,0)</f>
        <v/>
      </c>
      <c r="I44" s="8">
        <f>ROUND(+I32/1000,0)</f>
        <v/>
      </c>
      <c r="J44" s="8">
        <f>ROUND(+J32/1000,0)</f>
        <v/>
      </c>
      <c r="K44" s="8">
        <f>ROUND(+K32/1000,0)</f>
        <v/>
      </c>
      <c r="L44" s="8">
        <f>ROUND(+L32/1000,0)</f>
        <v/>
      </c>
      <c r="M44" s="8">
        <f>SUM(C44:L44)</f>
        <v/>
      </c>
    </row>
    <row r="45">
      <c r="B45" t="inlineStr">
        <is>
          <t>CineColor Films SAC (Peru)</t>
        </is>
      </c>
      <c r="C45" s="8">
        <f>ROUND(+C33/1000,0)</f>
        <v/>
      </c>
      <c r="D45" s="8">
        <f>ROUND(+D33/1000,0)</f>
        <v/>
      </c>
      <c r="E45" s="8">
        <f>ROUND(+E33/1000,0)</f>
        <v/>
      </c>
      <c r="F45" s="8">
        <f>ROUND(+F33/1000,0)</f>
        <v/>
      </c>
      <c r="G45" s="8">
        <f>ROUND(+G33/1000,0)</f>
        <v/>
      </c>
      <c r="H45" s="8">
        <f>ROUND(+H33/1000,0)</f>
        <v/>
      </c>
      <c r="I45" s="8">
        <f>ROUND(+I33/1000,0)</f>
        <v/>
      </c>
      <c r="J45" s="8">
        <f>ROUND(+J33/1000,0)</f>
        <v/>
      </c>
      <c r="K45" s="8">
        <f>ROUND(+K33/1000,0)</f>
        <v/>
      </c>
      <c r="L45" s="8">
        <f>ROUND(+L33/1000,0)</f>
        <v/>
      </c>
      <c r="M45" s="8">
        <f>SUM(C45:L45)</f>
        <v/>
      </c>
    </row>
    <row r="46">
      <c r="B46" t="inlineStr">
        <is>
          <t>Andes Films S A</t>
        </is>
      </c>
      <c r="C46" s="8">
        <f>ROUND(+C34/1000,0)</f>
        <v/>
      </c>
      <c r="D46" s="8">
        <f>ROUND(+D34/1000,0)</f>
        <v/>
      </c>
      <c r="E46" s="8">
        <f>ROUND(+E34/1000,0)</f>
        <v/>
      </c>
      <c r="F46" s="8">
        <f>ROUND(+F34/1000,0)</f>
        <v/>
      </c>
      <c r="G46" s="8">
        <f>ROUND(+G34/1000,0)</f>
        <v/>
      </c>
      <c r="H46" s="8">
        <f>ROUND(+H34/1000,0)</f>
        <v/>
      </c>
      <c r="I46" s="8">
        <f>ROUND(+I34/1000,0)</f>
        <v/>
      </c>
      <c r="J46" s="8">
        <f>ROUND(+J34/1000,0)</f>
        <v/>
      </c>
      <c r="K46" s="8">
        <f>ROUND(+K34/1000,0)</f>
        <v/>
      </c>
      <c r="L46" s="8">
        <f>ROUND(+L34/1000,0)</f>
        <v/>
      </c>
      <c r="M46" s="8">
        <f>SUM(C46:L46)</f>
        <v/>
      </c>
    </row>
    <row r="47">
      <c r="B47" t="inlineStr">
        <is>
          <t>Distribuidora Video Andes S A</t>
        </is>
      </c>
      <c r="C47" s="8">
        <f>ROUND(+C35/1000,0)</f>
        <v/>
      </c>
      <c r="D47" s="8">
        <f>ROUND(+D35/1000,0)</f>
        <v/>
      </c>
      <c r="E47" s="8">
        <f>ROUND(+E35/1000,0)</f>
        <v/>
      </c>
      <c r="F47" s="8">
        <f>ROUND(+F35/1000,0)</f>
        <v/>
      </c>
      <c r="G47" s="8">
        <f>ROUND(+G35/1000,0)</f>
        <v/>
      </c>
      <c r="H47" s="8">
        <f>ROUND(+H35/1000,0)</f>
        <v/>
      </c>
      <c r="I47" s="8">
        <f>ROUND(+I35/1000,0)</f>
        <v/>
      </c>
      <c r="J47" s="8">
        <f>ROUND(+J35/1000,0)</f>
        <v/>
      </c>
      <c r="K47" s="8">
        <f>ROUND(+K35/1000,0)</f>
        <v/>
      </c>
      <c r="L47" s="8">
        <f>ROUND(+L35/1000,0)</f>
        <v/>
      </c>
      <c r="M47" s="8">
        <f>SUM(C47:L47)</f>
        <v/>
      </c>
    </row>
    <row r="48">
      <c r="B48" t="inlineStr">
        <is>
          <t>Industrias Audiovisuales Colombianas S A</t>
        </is>
      </c>
      <c r="C48" s="8">
        <f>ROUND(+C36/1000,0)</f>
        <v/>
      </c>
      <c r="D48" s="8">
        <f>ROUND(+D36/1000,0)</f>
        <v/>
      </c>
      <c r="E48" s="8">
        <f>ROUND(+E36/1000,0)</f>
        <v/>
      </c>
      <c r="F48" s="8">
        <f>ROUND(+F36/1000,0)</f>
        <v/>
      </c>
      <c r="G48" s="8">
        <f>ROUND(+G36/1000,0)</f>
        <v/>
      </c>
      <c r="H48" s="8">
        <f>ROUND(+H36/1000,0)</f>
        <v/>
      </c>
      <c r="I48" s="8">
        <f>ROUND(+I36/1000,0)</f>
        <v/>
      </c>
      <c r="J48" s="8">
        <f>ROUND(+J36/1000,0)</f>
        <v/>
      </c>
      <c r="K48" s="8">
        <f>ROUND(+K36/1000,0)</f>
        <v/>
      </c>
      <c r="L48" s="8">
        <f>ROUND(+L36/1000,0)</f>
        <v/>
      </c>
      <c r="M48" s="8">
        <f>SUM(C48:L48)</f>
        <v/>
      </c>
    </row>
    <row r="49">
      <c r="B49" t="inlineStr">
        <is>
          <t>CineColor Entertaiment SAC (Peru)</t>
        </is>
      </c>
      <c r="C49" s="8">
        <f>ROUND(+C37/1000,0)</f>
        <v/>
      </c>
      <c r="D49" s="8">
        <f>ROUND(+D37/1000,0)</f>
        <v/>
      </c>
      <c r="E49" s="8">
        <f>ROUND(+E37/1000,0)</f>
        <v/>
      </c>
      <c r="F49" s="8">
        <f>ROUND(+F37/1000,0)</f>
        <v/>
      </c>
      <c r="G49" s="8">
        <f>ROUND(+G37/1000,0)</f>
        <v/>
      </c>
      <c r="H49" s="8">
        <f>ROUND(+H37/1000,0)</f>
        <v/>
      </c>
      <c r="I49" s="8">
        <f>ROUND(+I37/1000,0)</f>
        <v/>
      </c>
      <c r="J49" s="8">
        <f>ROUND(+J37/1000,0)</f>
        <v/>
      </c>
      <c r="K49" s="8">
        <f>ROUND(+K37/1000,0)</f>
        <v/>
      </c>
      <c r="L49" s="8">
        <f>ROUND(+L37/1000,0)</f>
        <v/>
      </c>
      <c r="M49" s="8">
        <f>SUM(C49:L49)</f>
        <v/>
      </c>
    </row>
    <row r="50">
      <c r="B50" t="inlineStr">
        <is>
          <t>Media Pro Moviles Chile SpA</t>
        </is>
      </c>
      <c r="C50" s="8">
        <f>ROUND(+C38/1000,0)</f>
        <v/>
      </c>
      <c r="D50" s="8">
        <f>ROUND(+D38/1000,0)</f>
        <v/>
      </c>
      <c r="E50" s="8" t="n"/>
      <c r="F50" s="8" t="n"/>
      <c r="G50" s="8" t="n"/>
      <c r="H50" s="8" t="n"/>
      <c r="I50" s="8" t="n"/>
      <c r="J50" s="8" t="n"/>
      <c r="K50" s="8" t="n"/>
      <c r="L50" s="8" t="n"/>
      <c r="M50" s="8">
        <f>SUM(C50:L50)</f>
        <v/>
      </c>
    </row>
    <row r="51">
      <c r="C51" s="9">
        <f>SUM(C43:C50)</f>
        <v/>
      </c>
      <c r="D51" s="9">
        <f>SUM(D43:D50)</f>
        <v/>
      </c>
      <c r="E51" s="9">
        <f>SUM(E43:E50)</f>
        <v/>
      </c>
      <c r="F51" s="9">
        <f>SUM(F43:F50)</f>
        <v/>
      </c>
      <c r="G51" s="9">
        <f>SUM(G43:G50)</f>
        <v/>
      </c>
      <c r="H51" s="9">
        <f>SUM(H43:H50)</f>
        <v/>
      </c>
      <c r="I51" s="9">
        <f>SUM(I43:I50)</f>
        <v/>
      </c>
      <c r="J51" s="9">
        <f>SUM(J43:J50)</f>
        <v/>
      </c>
      <c r="K51" s="9">
        <f>SUM(K43:K50)</f>
        <v/>
      </c>
      <c r="L51" s="9">
        <f>SUM(L43:L50)</f>
        <v/>
      </c>
      <c r="M51" s="9">
        <f>SUM(M43:M50)</f>
        <v/>
      </c>
      <c r="N51" s="13">
        <f>+'Res M$'!C19</f>
        <v/>
      </c>
      <c r="O51" s="8">
        <f>+M51-N51</f>
        <v/>
      </c>
    </row>
    <row r="52">
      <c r="N52" s="8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2" t="inlineStr">
        <is>
          <t>Gramado</t>
        </is>
      </c>
      <c r="D1" s="2" t="inlineStr">
        <is>
          <t>Gramado</t>
        </is>
      </c>
      <c r="E1" s="2" t="inlineStr">
        <is>
          <t>Globalgill</t>
        </is>
      </c>
      <c r="F1" s="2" t="inlineStr">
        <is>
          <t>Globalgill</t>
        </is>
      </c>
      <c r="G1" s="2" t="inlineStr">
        <is>
          <t>Conate II</t>
        </is>
      </c>
      <c r="H1" s="2" t="inlineStr">
        <is>
          <t>Conate II</t>
        </is>
      </c>
      <c r="I1" s="2" t="inlineStr">
        <is>
          <t>Andes</t>
        </is>
      </c>
      <c r="J1" s="2" t="inlineStr">
        <is>
          <t>Andes</t>
        </is>
      </c>
      <c r="K1" s="2" t="inlineStr">
        <is>
          <t>Audiovisual</t>
        </is>
      </c>
      <c r="L1" s="2" t="inlineStr">
        <is>
          <t>Audiovisual</t>
        </is>
      </c>
      <c r="M1" s="2" t="inlineStr">
        <is>
          <t>Chilefilms</t>
        </is>
      </c>
      <c r="N1" s="2" t="inlineStr">
        <is>
          <t>Chilefilms</t>
        </is>
      </c>
      <c r="O1" s="3" t="inlineStr">
        <is>
          <t>Bce</t>
        </is>
      </c>
      <c r="P1" s="3" t="inlineStr">
        <is>
          <t>Resultado</t>
        </is>
      </c>
    </row>
    <row r="2">
      <c r="A2" s="1" t="n"/>
      <c r="B2" s="1" t="inlineStr">
        <is>
          <t>Empresa</t>
        </is>
      </c>
      <c r="C2" s="3" t="inlineStr">
        <is>
          <t>Bce</t>
        </is>
      </c>
      <c r="D2" s="3" t="inlineStr">
        <is>
          <t>Resultado</t>
        </is>
      </c>
      <c r="E2" s="3" t="inlineStr">
        <is>
          <t>Bce</t>
        </is>
      </c>
      <c r="F2" s="3" t="inlineStr">
        <is>
          <t>Resultado</t>
        </is>
      </c>
      <c r="G2" s="3" t="inlineStr">
        <is>
          <t>Bce</t>
        </is>
      </c>
      <c r="H2" s="3" t="inlineStr">
        <is>
          <t>Resultado</t>
        </is>
      </c>
      <c r="I2" s="3" t="inlineStr">
        <is>
          <t>Bce</t>
        </is>
      </c>
      <c r="J2" s="3" t="inlineStr">
        <is>
          <t>Resultado</t>
        </is>
      </c>
      <c r="K2" s="3" t="inlineStr">
        <is>
          <t>Bce</t>
        </is>
      </c>
      <c r="L2" s="3" t="inlineStr">
        <is>
          <t>Resultado</t>
        </is>
      </c>
      <c r="M2" s="3" t="inlineStr">
        <is>
          <t>Bce</t>
        </is>
      </c>
      <c r="N2" s="3" t="inlineStr">
        <is>
          <t>Resultado</t>
        </is>
      </c>
      <c r="O2" s="3" t="n"/>
      <c r="P2" s="3" t="n"/>
    </row>
    <row r="3">
      <c r="B3" t="inlineStr">
        <is>
          <t>MediaPro Moviles Chile SpA</t>
        </is>
      </c>
      <c r="C3" s="4" t="n">
        <v>0</v>
      </c>
      <c r="D3" s="5" t="n">
        <v>0</v>
      </c>
      <c r="E3" s="5" t="n"/>
      <c r="F3" s="5" t="n"/>
      <c r="G3" s="5" t="n"/>
      <c r="H3" s="5" t="n"/>
      <c r="I3" s="5" t="n"/>
      <c r="J3" s="5" t="n"/>
      <c r="K3" s="5" t="n"/>
      <c r="L3" s="5" t="n"/>
      <c r="M3" s="5">
        <f>+Estado!P65</f>
        <v/>
      </c>
      <c r="N3" s="5">
        <f>+Resultado!#REF!</f>
        <v/>
      </c>
      <c r="O3" s="5">
        <f>+C3+E3+G3+I3+K3+M3</f>
        <v/>
      </c>
      <c r="P3" s="5">
        <f>+D3+F3+H3+J3+L3+N3</f>
        <v/>
      </c>
    </row>
    <row r="4">
      <c r="B4" t="inlineStr">
        <is>
          <t>Cinema Produc</t>
        </is>
      </c>
      <c r="C4" s="5" t="n">
        <v>0</v>
      </c>
      <c r="D4" s="5" t="n">
        <v>0</v>
      </c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>
        <f>+C4+E4+G4+I4+K4+M4</f>
        <v/>
      </c>
      <c r="P4" s="5">
        <f>+D4+F4+H4+J4+L4+N4</f>
        <v/>
      </c>
    </row>
    <row r="5">
      <c r="B5" t="inlineStr">
        <is>
          <t>Cinema Internat</t>
        </is>
      </c>
      <c r="C5" s="5" t="n">
        <v>0</v>
      </c>
      <c r="D5" s="5" t="n">
        <v>0</v>
      </c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>
        <f>+C5+E5+G5+I5+K5+M5</f>
        <v/>
      </c>
      <c r="P5" s="5">
        <f>+D5+F5+H5+J5+L5+N5</f>
        <v/>
      </c>
    </row>
    <row r="6">
      <c r="B6" t="inlineStr">
        <is>
          <t>Cenar</t>
        </is>
      </c>
      <c r="C6" s="5" t="n">
        <v>0</v>
      </c>
      <c r="D6" s="5" t="n">
        <v>0</v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>
        <f>+C6+E6+G6+I6+K6+M6</f>
        <v/>
      </c>
      <c r="P6" s="5">
        <f>+D6+F6+H6+J6+L6+N6</f>
        <v/>
      </c>
    </row>
    <row r="7">
      <c r="B7" t="inlineStr">
        <is>
          <t>GCF</t>
        </is>
      </c>
      <c r="C7" s="5" t="n">
        <v>0</v>
      </c>
      <c r="D7" s="5" t="n">
        <v>0</v>
      </c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>
        <f>+C7+E7+G7+I7+K7+M7</f>
        <v/>
      </c>
      <c r="P7" s="5">
        <f>+D7+F7+H7+J7+L7+N7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/>
      <c r="F8" s="5" t="n"/>
      <c r="G8" s="5">
        <f>+#REF!</f>
        <v/>
      </c>
      <c r="H8" s="5" t="n"/>
      <c r="I8" s="5" t="n"/>
      <c r="J8" s="5" t="n"/>
      <c r="K8" s="5" t="n"/>
      <c r="L8" s="5" t="n"/>
      <c r="M8" s="5" t="n"/>
      <c r="N8" s="5" t="n"/>
      <c r="O8" s="5">
        <f>+C8+E8+G8+I8+K8+M8</f>
        <v/>
      </c>
      <c r="P8" s="5">
        <f>+D8+F8+H8+J8+L8+N8</f>
        <v/>
      </c>
    </row>
    <row r="9">
      <c r="B9" t="inlineStr">
        <is>
          <t>Globalgill S A</t>
        </is>
      </c>
      <c r="C9" s="5" t="n">
        <v>0</v>
      </c>
      <c r="D9" s="5" t="n">
        <v>0</v>
      </c>
      <c r="E9" s="5" t="n"/>
      <c r="F9" s="5" t="n"/>
      <c r="G9" s="6">
        <f>+#REF!</f>
        <v/>
      </c>
      <c r="H9" s="6">
        <f>+#REF!</f>
        <v/>
      </c>
      <c r="I9" s="5" t="n"/>
      <c r="J9" s="5" t="n"/>
      <c r="K9" s="5" t="n"/>
      <c r="L9" s="5" t="n"/>
      <c r="M9" s="5" t="n"/>
      <c r="N9" s="5" t="n"/>
      <c r="O9" s="5">
        <f>+C9+E9+G9+I9+K9+M9</f>
        <v/>
      </c>
      <c r="P9" s="5">
        <f>+D9+F9+H9+J9+L9+N9</f>
        <v/>
      </c>
    </row>
    <row r="10">
      <c r="B10" t="inlineStr">
        <is>
          <t>I VISION</t>
        </is>
      </c>
      <c r="C10" s="4" t="n">
        <v>0</v>
      </c>
      <c r="D10" s="4" t="n">
        <v>0</v>
      </c>
      <c r="E10" s="5" t="n"/>
      <c r="F10" s="5" t="n"/>
      <c r="G10" s="4">
        <f>+#REF!</f>
        <v/>
      </c>
      <c r="H10" s="4">
        <f>+#REF!</f>
        <v/>
      </c>
      <c r="I10" s="5" t="n"/>
      <c r="J10" s="5" t="n"/>
      <c r="K10" s="5" t="n"/>
      <c r="L10" s="5" t="n"/>
      <c r="M10" s="5" t="n"/>
      <c r="N10" s="5" t="n"/>
      <c r="O10" s="5">
        <f>+C10+E10+G10+I10+K10+M10</f>
        <v/>
      </c>
      <c r="P10" s="5">
        <f>+D10+F10+H10+J10+L10+N10</f>
        <v/>
      </c>
    </row>
    <row r="11">
      <c r="B11" t="inlineStr">
        <is>
          <t>Geverford</t>
        </is>
      </c>
      <c r="C11" s="5" t="n">
        <v>0</v>
      </c>
      <c r="D11" s="5" t="n">
        <v>0</v>
      </c>
      <c r="E11" s="5" t="n"/>
      <c r="F11" s="5" t="n"/>
      <c r="G11" s="5">
        <f>+#REF!</f>
        <v/>
      </c>
      <c r="H11" s="5" t="n"/>
      <c r="I11" s="5" t="n"/>
      <c r="J11" s="5" t="n"/>
      <c r="K11" s="5" t="n"/>
      <c r="L11" s="5" t="n"/>
      <c r="M11" s="5">
        <f>+Estado!#REF!</f>
        <v/>
      </c>
      <c r="N11" s="5">
        <f>+Resultado!#REF!</f>
        <v/>
      </c>
      <c r="O11" s="5">
        <f>+C11+E11+G11+I11+K11+M11</f>
        <v/>
      </c>
      <c r="P11" s="5">
        <f>+D11+F11+H11+J11+L11+N11</f>
        <v/>
      </c>
    </row>
    <row r="12">
      <c r="B12" t="inlineStr">
        <is>
          <t>Cia Chilena de Espectaculos y Servicios S A</t>
        </is>
      </c>
      <c r="C12" s="5" t="n">
        <v>0</v>
      </c>
      <c r="D12" s="5" t="n">
        <v>0</v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>
        <f>+Estado!M65</f>
        <v/>
      </c>
      <c r="N12" s="5">
        <f>+Resultado!M37</f>
        <v/>
      </c>
      <c r="O12" s="5">
        <f>+C12+E12+G12+I12+K12+M12</f>
        <v/>
      </c>
      <c r="P12" s="5">
        <f>+D12+F12+H12+J12+L12+N12</f>
        <v/>
      </c>
    </row>
    <row r="13">
      <c r="B13" t="inlineStr">
        <is>
          <t>Conate II S A</t>
        </is>
      </c>
      <c r="C13" s="5" t="n">
        <v>0</v>
      </c>
      <c r="D13" s="5" t="n">
        <v>0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>
        <f>+Estado!N65</f>
        <v/>
      </c>
      <c r="N13" s="5">
        <f>+Resultado!#REF!</f>
        <v/>
      </c>
      <c r="O13" s="5">
        <f>+C13+E13+G13+I13+K13+M13</f>
        <v/>
      </c>
      <c r="P13" s="5">
        <f>+D13+F13+H13+J13+L13+N13</f>
        <v/>
      </c>
    </row>
    <row r="14">
      <c r="B14" t="inlineStr">
        <is>
          <t>Andes Films S A</t>
        </is>
      </c>
      <c r="C14" s="5" t="n">
        <v>0</v>
      </c>
      <c r="D14" s="5" t="n">
        <v>0</v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>
        <f>+Estado!#REF!</f>
        <v/>
      </c>
      <c r="N14" s="5">
        <f>+Resultado!#REF!</f>
        <v/>
      </c>
      <c r="O14" s="5">
        <f>+C14+E14+G14+I14+K14+M14</f>
        <v/>
      </c>
      <c r="P14" s="5">
        <f>+D14+F14+H14+J14+L14+N14</f>
        <v/>
      </c>
    </row>
    <row r="15">
      <c r="C15" s="7">
        <f>SUM(C3:C14)</f>
        <v/>
      </c>
      <c r="D15" s="7">
        <f>SUM(D3:D14)</f>
        <v/>
      </c>
      <c r="E15" s="7">
        <f>SUM(E3:E14)</f>
        <v/>
      </c>
      <c r="F15" s="7">
        <f>SUM(F3:F14)</f>
        <v/>
      </c>
      <c r="G15" s="7">
        <f>SUM(G3:G14)</f>
        <v/>
      </c>
      <c r="H15" s="7">
        <f>SUM(H3:H14)</f>
        <v/>
      </c>
      <c r="I15" s="7">
        <f>SUM(I3:I14)</f>
        <v/>
      </c>
      <c r="J15" s="7">
        <f>SUM(J3:J14)</f>
        <v/>
      </c>
      <c r="K15" s="7">
        <f>SUM(K3:K14)</f>
        <v/>
      </c>
      <c r="L15" s="7">
        <f>SUM(L3:L14)</f>
        <v/>
      </c>
      <c r="M15" s="7">
        <f>SUM(M3:M14)</f>
        <v/>
      </c>
      <c r="N15" s="7">
        <f>SUM(N3:N14)</f>
        <v/>
      </c>
      <c r="O15" s="7">
        <f>SUM(O3:O14)</f>
        <v/>
      </c>
      <c r="P15" s="7">
        <f>SUM(P3:P14)</f>
        <v/>
      </c>
      <c r="Q15" s="5">
        <f>+O15-O8-O9</f>
        <v/>
      </c>
      <c r="R15" s="5">
        <f>+P15-P8-P9</f>
        <v/>
      </c>
    </row>
    <row r="16">
      <c r="N16" s="8">
        <f>+O15-O16</f>
        <v/>
      </c>
      <c r="O16" s="5">
        <f>+Estado!V65</f>
        <v/>
      </c>
      <c r="P16" s="5">
        <f>+Resultado!U37</f>
        <v/>
      </c>
      <c r="Q16" s="5" t="n"/>
      <c r="S16" s="5" t="n"/>
    </row>
    <row r="17">
      <c r="A17" s="1" t="n"/>
      <c r="B17" s="1" t="inlineStr">
        <is>
          <t>En miles pesos</t>
        </is>
      </c>
      <c r="C17" s="2" t="inlineStr">
        <is>
          <t>Gramado</t>
        </is>
      </c>
      <c r="D17" s="2" t="inlineStr">
        <is>
          <t>Gramado</t>
        </is>
      </c>
      <c r="E17" s="2" t="inlineStr">
        <is>
          <t>Globalgill</t>
        </is>
      </c>
      <c r="F17" s="2" t="inlineStr">
        <is>
          <t>Globalgill</t>
        </is>
      </c>
      <c r="G17" s="2" t="inlineStr">
        <is>
          <t>Conate II</t>
        </is>
      </c>
      <c r="H17" s="2" t="inlineStr">
        <is>
          <t>Conate II</t>
        </is>
      </c>
      <c r="I17" s="2" t="inlineStr">
        <is>
          <t>Andes</t>
        </is>
      </c>
      <c r="J17" s="2" t="inlineStr">
        <is>
          <t>Andes</t>
        </is>
      </c>
      <c r="K17" s="2" t="inlineStr">
        <is>
          <t>Audiovisual</t>
        </is>
      </c>
      <c r="L17" s="2" t="inlineStr">
        <is>
          <t>Audiovisual</t>
        </is>
      </c>
      <c r="M17" s="2" t="inlineStr">
        <is>
          <t>Chilefilms</t>
        </is>
      </c>
      <c r="N17" s="2" t="inlineStr">
        <is>
          <t>Chilefilms</t>
        </is>
      </c>
      <c r="O17" s="3" t="inlineStr">
        <is>
          <t>Bce</t>
        </is>
      </c>
      <c r="P17" s="3" t="inlineStr">
        <is>
          <t>Resultado</t>
        </is>
      </c>
    </row>
    <row r="18">
      <c r="A18" s="1" t="n"/>
      <c r="B18" s="1" t="inlineStr">
        <is>
          <t>Empresa</t>
        </is>
      </c>
      <c r="C18" s="3" t="inlineStr">
        <is>
          <t>Bce</t>
        </is>
      </c>
      <c r="D18" s="3" t="inlineStr">
        <is>
          <t>Resultado</t>
        </is>
      </c>
      <c r="E18" s="3" t="inlineStr">
        <is>
          <t>Bce</t>
        </is>
      </c>
      <c r="F18" s="3" t="inlineStr">
        <is>
          <t>Resultado</t>
        </is>
      </c>
      <c r="G18" s="3" t="inlineStr">
        <is>
          <t>Bce</t>
        </is>
      </c>
      <c r="H18" s="3" t="inlineStr">
        <is>
          <t>Resultado</t>
        </is>
      </c>
      <c r="I18" s="3" t="inlineStr">
        <is>
          <t>Bce</t>
        </is>
      </c>
      <c r="J18" s="3" t="inlineStr">
        <is>
          <t>Resultado</t>
        </is>
      </c>
      <c r="K18" s="3" t="inlineStr">
        <is>
          <t>Bce</t>
        </is>
      </c>
      <c r="L18" s="3" t="inlineStr">
        <is>
          <t>Resultado</t>
        </is>
      </c>
      <c r="M18" s="3" t="inlineStr">
        <is>
          <t>Bce</t>
        </is>
      </c>
      <c r="N18" s="3" t="inlineStr">
        <is>
          <t>Resultado</t>
        </is>
      </c>
      <c r="O18" s="3" t="n"/>
      <c r="P18" s="3" t="n"/>
    </row>
    <row r="19">
      <c r="B19" t="inlineStr">
        <is>
          <t>Labocine Do Brasil</t>
        </is>
      </c>
      <c r="C19" s="8">
        <f>ROUND(+C3/1000,0)</f>
        <v/>
      </c>
      <c r="D19" s="8">
        <f>ROUND(+D3/1000,0)</f>
        <v/>
      </c>
      <c r="E19" s="8">
        <f>ROUND(+E3/1000,0)</f>
        <v/>
      </c>
      <c r="F19" s="8">
        <f>ROUND(+F3/1000,0)</f>
        <v/>
      </c>
      <c r="G19" s="8">
        <f>ROUND(+G3/1000,0)</f>
        <v/>
      </c>
      <c r="H19" s="8">
        <f>ROUND(+H3/1000,0)</f>
        <v/>
      </c>
      <c r="I19" s="8">
        <f>ROUND(+I3/1000,0)</f>
        <v/>
      </c>
      <c r="J19" s="8">
        <f>ROUND(+J3/1000,0)</f>
        <v/>
      </c>
      <c r="K19" s="8">
        <f>ROUND(+K3/1000,0)</f>
        <v/>
      </c>
      <c r="L19" s="8">
        <f>ROUND(+L3/1000,0)</f>
        <v/>
      </c>
      <c r="M19" s="8">
        <f>ROUND(+M3/1000,0)</f>
        <v/>
      </c>
      <c r="N19" s="8">
        <f>ROUND(+N3/1000,0)</f>
        <v/>
      </c>
      <c r="O19" s="8">
        <f>+C19+E19+G19+I19+K19+M19</f>
        <v/>
      </c>
      <c r="P19" s="8">
        <f>+D19+F19+H19+J19+L19+N19</f>
        <v/>
      </c>
    </row>
    <row r="20">
      <c r="B20" t="inlineStr">
        <is>
          <t>Cinema Produc</t>
        </is>
      </c>
      <c r="C20" s="8">
        <f>ROUND(+C4/1000,0)</f>
        <v/>
      </c>
      <c r="D20" s="8">
        <f>ROUND(+D4/1000,0)</f>
        <v/>
      </c>
      <c r="E20" s="8">
        <f>ROUND(+E4/1000,0)</f>
        <v/>
      </c>
      <c r="F20" s="8">
        <f>ROUND(+F4/1000,0)</f>
        <v/>
      </c>
      <c r="G20" s="8">
        <f>ROUND(+G4/1000,0)</f>
        <v/>
      </c>
      <c r="H20" s="8">
        <f>ROUND(+H4/1000,0)</f>
        <v/>
      </c>
      <c r="I20" s="8">
        <f>ROUND(+I4/1000,0)</f>
        <v/>
      </c>
      <c r="J20" s="8">
        <f>ROUND(+J4/1000,0)</f>
        <v/>
      </c>
      <c r="K20" s="8">
        <f>ROUND(+K4/1000,0)</f>
        <v/>
      </c>
      <c r="L20" s="8">
        <f>ROUND(+L4/1000,0)</f>
        <v/>
      </c>
      <c r="M20" s="8">
        <f>ROUND(+M4/1000,0)</f>
        <v/>
      </c>
      <c r="N20" s="8">
        <f>ROUND(+N4/1000,0)</f>
        <v/>
      </c>
      <c r="O20" s="8">
        <f>+C20+E20+G20+I20+K20+M20</f>
        <v/>
      </c>
      <c r="P20" s="8">
        <f>+D20+F20+H20+J20+L20+N20</f>
        <v/>
      </c>
    </row>
    <row r="21">
      <c r="B21" t="inlineStr">
        <is>
          <t>Cinema Internat</t>
        </is>
      </c>
      <c r="C21" s="8">
        <f>ROUND(+C5/1000,0)</f>
        <v/>
      </c>
      <c r="D21" s="8">
        <f>ROUND(+D5/1000,0)</f>
        <v/>
      </c>
      <c r="E21" s="8">
        <f>ROUND(+E5/1000,0)</f>
        <v/>
      </c>
      <c r="F21" s="8">
        <f>ROUND(+F5/1000,0)</f>
        <v/>
      </c>
      <c r="G21" s="8">
        <f>ROUND(+G5/1000,0)</f>
        <v/>
      </c>
      <c r="H21" s="8">
        <f>ROUND(+H5/1000,0)</f>
        <v/>
      </c>
      <c r="I21" s="8">
        <f>ROUND(+I5/1000,0)</f>
        <v/>
      </c>
      <c r="J21" s="8">
        <f>ROUND(+J5/1000,0)</f>
        <v/>
      </c>
      <c r="K21" s="8">
        <f>ROUND(+K5/1000,0)</f>
        <v/>
      </c>
      <c r="L21" s="8">
        <f>ROUND(+L5/1000,0)</f>
        <v/>
      </c>
      <c r="M21" s="8">
        <f>ROUND(+M5/1000,0)</f>
        <v/>
      </c>
      <c r="N21" s="8">
        <f>ROUND(+N5/1000,0)</f>
        <v/>
      </c>
      <c r="O21" s="8">
        <f>+C21+E21+G21+I21+K21+M21</f>
        <v/>
      </c>
      <c r="P21" s="8">
        <f>+D21+F21+H21+J21+L21+N21</f>
        <v/>
      </c>
    </row>
    <row r="22">
      <c r="B22" t="inlineStr">
        <is>
          <t>Cenar</t>
        </is>
      </c>
      <c r="C22" s="8">
        <f>ROUND(+C6/1000,0)</f>
        <v/>
      </c>
      <c r="D22" s="8">
        <f>ROUND(+D6/1000,0)</f>
        <v/>
      </c>
      <c r="E22" s="8">
        <f>ROUND(+E6/1000,0)</f>
        <v/>
      </c>
      <c r="F22" s="8">
        <f>ROUND(+F6/1000,0)</f>
        <v/>
      </c>
      <c r="G22" s="8">
        <f>ROUND(+G6/1000,0)</f>
        <v/>
      </c>
      <c r="H22" s="8">
        <f>ROUND(+H6/1000,0)</f>
        <v/>
      </c>
      <c r="I22" s="8">
        <f>ROUND(+I6/1000,0)</f>
        <v/>
      </c>
      <c r="J22" s="8">
        <f>ROUND(+J6/1000,0)</f>
        <v/>
      </c>
      <c r="K22" s="8">
        <f>ROUND(+K6/1000,0)</f>
        <v/>
      </c>
      <c r="L22" s="8">
        <f>ROUND(+L6/1000,0)</f>
        <v/>
      </c>
      <c r="M22" s="8">
        <f>ROUND(+M6/1000,0)</f>
        <v/>
      </c>
      <c r="N22" s="8">
        <f>ROUND(+N6/1000,0)</f>
        <v/>
      </c>
      <c r="O22" s="8">
        <f>+C22+E22+G22+I22+K22+M22</f>
        <v/>
      </c>
      <c r="P22" s="8">
        <f>+D22+F22+H22+J22+L22+N22</f>
        <v/>
      </c>
    </row>
    <row r="23">
      <c r="B23" t="inlineStr">
        <is>
          <t>GCF</t>
        </is>
      </c>
      <c r="C23" s="8">
        <f>ROUND(+C7/1000,0)</f>
        <v/>
      </c>
      <c r="D23" s="8">
        <f>ROUND(+D7/1000,0)</f>
        <v/>
      </c>
      <c r="E23" s="8">
        <f>ROUND(+E7/1000,0)</f>
        <v/>
      </c>
      <c r="F23" s="8">
        <f>ROUND(+F7/1000,0)</f>
        <v/>
      </c>
      <c r="G23" s="8">
        <f>ROUND(+G7/1000,0)</f>
        <v/>
      </c>
      <c r="H23" s="8">
        <f>ROUND(+H7/1000,0)</f>
        <v/>
      </c>
      <c r="I23" s="8">
        <f>ROUND(+I7/1000,0)</f>
        <v/>
      </c>
      <c r="J23" s="8">
        <f>ROUND(+J7/1000,0)</f>
        <v/>
      </c>
      <c r="K23" s="8">
        <f>ROUND(+K7/1000,0)</f>
        <v/>
      </c>
      <c r="L23" s="8">
        <f>ROUND(+L7/1000,0)</f>
        <v/>
      </c>
      <c r="M23" s="8">
        <f>ROUND(+M7/1000,0)</f>
        <v/>
      </c>
      <c r="N23" s="8">
        <f>ROUND(+N7/1000,0)</f>
        <v/>
      </c>
      <c r="O23" s="8">
        <f>+C23+E23+G23+I23+K23+M23</f>
        <v/>
      </c>
      <c r="P23" s="8">
        <f>+D23+F23+H23+J23+L23+N23</f>
        <v/>
      </c>
    </row>
    <row r="24">
      <c r="B24" t="inlineStr">
        <is>
          <t>Gramado</t>
        </is>
      </c>
      <c r="C24" s="8">
        <f>ROUND(+C8/1000,0)</f>
        <v/>
      </c>
      <c r="D24" s="8">
        <f>ROUND(+D8/1000,0)</f>
        <v/>
      </c>
      <c r="E24" s="8">
        <f>ROUND(+E8/1000,0)</f>
        <v/>
      </c>
      <c r="F24" s="8">
        <f>ROUND(+F8/1000,0)</f>
        <v/>
      </c>
      <c r="G24" s="8">
        <f>ROUND(+G8/1000,0)</f>
        <v/>
      </c>
      <c r="H24" s="8">
        <f>ROUND(+H8/1000,0)</f>
        <v/>
      </c>
      <c r="I24" s="8">
        <f>ROUND(+I8/1000,0)</f>
        <v/>
      </c>
      <c r="J24" s="8">
        <f>ROUND(+J8/1000,0)</f>
        <v/>
      </c>
      <c r="K24" s="8">
        <f>ROUND(+K8/1000,0)</f>
        <v/>
      </c>
      <c r="L24" s="8">
        <f>ROUND(+L8/1000,0)</f>
        <v/>
      </c>
      <c r="M24" s="8">
        <f>ROUND(+M8/1000,0)</f>
        <v/>
      </c>
      <c r="N24" s="8">
        <f>ROUND(+N8/1000,0)</f>
        <v/>
      </c>
      <c r="O24" s="8">
        <f>+C24+E24+G24+I24+K24+M24</f>
        <v/>
      </c>
      <c r="P24" s="8">
        <f>+D24+F24+H24+J24+L24+N24</f>
        <v/>
      </c>
    </row>
    <row r="25">
      <c r="B25" t="inlineStr">
        <is>
          <t>Globalgill S A</t>
        </is>
      </c>
      <c r="C25" s="8">
        <f>ROUND(+C9/1000,0)</f>
        <v/>
      </c>
      <c r="D25" s="8">
        <f>ROUND(+D9/1000,0)</f>
        <v/>
      </c>
      <c r="E25" s="8">
        <f>ROUND(+E9/1000,0)</f>
        <v/>
      </c>
      <c r="F25" s="8">
        <f>ROUND(+F9/1000,0)</f>
        <v/>
      </c>
      <c r="G25" s="8">
        <f>ROUND(+G9/1000,0)+1</f>
        <v/>
      </c>
      <c r="H25" s="8">
        <f>ROUND(+H9/1000,0)</f>
        <v/>
      </c>
      <c r="I25" s="8">
        <f>ROUND(+I9/1000,0)</f>
        <v/>
      </c>
      <c r="J25" s="8">
        <f>ROUND(+J9/1000,0)</f>
        <v/>
      </c>
      <c r="K25" s="8">
        <f>ROUND(+K9/1000,0)</f>
        <v/>
      </c>
      <c r="L25" s="8">
        <f>ROUND(+L9/1000,0)</f>
        <v/>
      </c>
      <c r="M25" s="8">
        <f>ROUND(+M9/1000,0)</f>
        <v/>
      </c>
      <c r="N25" s="8">
        <f>ROUND(+N9/1000,0)</f>
        <v/>
      </c>
      <c r="O25" s="8">
        <f>+C25+E25+G25+I25+K25+M25</f>
        <v/>
      </c>
      <c r="P25" s="8">
        <f>+D25+F25+H25+J25+L25+N25</f>
        <v/>
      </c>
    </row>
    <row r="26">
      <c r="B26" t="inlineStr">
        <is>
          <t>I VISION</t>
        </is>
      </c>
      <c r="C26" s="8">
        <f>ROUND(+C10/1000,0)</f>
        <v/>
      </c>
      <c r="D26" s="8">
        <f>ROUND(+D10/1000,0)</f>
        <v/>
      </c>
      <c r="E26" s="8">
        <f>ROUND(+E10/1000,0)</f>
        <v/>
      </c>
      <c r="F26" s="8">
        <f>ROUND(+F10/1000,0)</f>
        <v/>
      </c>
      <c r="G26" s="8">
        <f>ROUND(+G10/1000,0)</f>
        <v/>
      </c>
      <c r="H26" s="8">
        <f>ROUND(+H10/1000,0)</f>
        <v/>
      </c>
      <c r="I26" s="8">
        <f>ROUND(+I10/1000,0)</f>
        <v/>
      </c>
      <c r="J26" s="8">
        <f>ROUND(+J10/1000,0)</f>
        <v/>
      </c>
      <c r="K26" s="8">
        <f>ROUND(+K10/1000,0)</f>
        <v/>
      </c>
      <c r="L26" s="8">
        <f>ROUND(+L10/1000,0)</f>
        <v/>
      </c>
      <c r="M26" s="8">
        <f>ROUND(+M10/1000,0)</f>
        <v/>
      </c>
      <c r="N26" s="8">
        <f>ROUND(+N10/1000,0)</f>
        <v/>
      </c>
      <c r="O26" s="8">
        <f>+C26+E26+G26+I26+K26+M26</f>
        <v/>
      </c>
      <c r="P26" s="8">
        <f>+D26+F26+H26+J26+L26+N26</f>
        <v/>
      </c>
    </row>
    <row r="27">
      <c r="B27" t="inlineStr">
        <is>
          <t>Geverford</t>
        </is>
      </c>
      <c r="C27" s="8">
        <f>ROUND(+C11/1000,0)</f>
        <v/>
      </c>
      <c r="D27" s="8">
        <f>ROUND(+D11/1000,0)</f>
        <v/>
      </c>
      <c r="E27" s="8">
        <f>ROUND(+E11/1000,0)</f>
        <v/>
      </c>
      <c r="F27" s="8">
        <f>ROUND(+F11/1000,0)</f>
        <v/>
      </c>
      <c r="G27" s="8">
        <f>ROUND(+G11/1000,0)</f>
        <v/>
      </c>
      <c r="H27" s="8">
        <f>ROUND(+H11/1000,0)</f>
        <v/>
      </c>
      <c r="I27" s="8">
        <f>ROUND(+I11/1000,0)</f>
        <v/>
      </c>
      <c r="J27" s="8">
        <f>ROUND(+J11/1000,0)</f>
        <v/>
      </c>
      <c r="K27" s="8">
        <f>ROUND(+K11/1000,0)</f>
        <v/>
      </c>
      <c r="L27" s="8">
        <f>ROUND(+L11/1000,0)</f>
        <v/>
      </c>
      <c r="M27" s="8">
        <f>ROUND(+M11/1000,0)</f>
        <v/>
      </c>
      <c r="N27" s="8">
        <f>ROUND(+N11/1000,0)</f>
        <v/>
      </c>
      <c r="O27" s="8">
        <f>+C27+E27+G27+I27+K27+M27</f>
        <v/>
      </c>
      <c r="P27" s="8">
        <f>+D27+F27+H27+J27+L27+N27</f>
        <v/>
      </c>
    </row>
    <row r="28">
      <c r="B28" t="inlineStr">
        <is>
          <t>Cia Chilena de Espectaculos y Servicios S A</t>
        </is>
      </c>
      <c r="C28" s="8">
        <f>ROUND(+C12/1000,0)</f>
        <v/>
      </c>
      <c r="D28" s="8">
        <f>ROUND(+D12/1000,0)</f>
        <v/>
      </c>
      <c r="E28" s="8">
        <f>ROUND(+E12/1000,0)</f>
        <v/>
      </c>
      <c r="F28" s="8">
        <f>ROUND(+F12/1000,0)</f>
        <v/>
      </c>
      <c r="G28" s="8">
        <f>ROUND(+G12/1000,0)</f>
        <v/>
      </c>
      <c r="H28" s="8">
        <f>ROUND(+H12/1000,0)</f>
        <v/>
      </c>
      <c r="I28" s="8">
        <f>ROUND(+I12/1000,0)</f>
        <v/>
      </c>
      <c r="J28" s="8">
        <f>ROUND(+J12/1000,0)</f>
        <v/>
      </c>
      <c r="K28" s="8">
        <f>ROUND(+K12/1000,0)</f>
        <v/>
      </c>
      <c r="L28" s="8">
        <f>ROUND(+L12/1000,0)</f>
        <v/>
      </c>
      <c r="M28" s="8">
        <f>ROUND(+M12/1000,0)</f>
        <v/>
      </c>
      <c r="N28" s="8">
        <f>ROUND(+N12/1000,0)</f>
        <v/>
      </c>
      <c r="O28" s="8">
        <f>+C28+E28+G28+I28+K28+M28</f>
        <v/>
      </c>
      <c r="P28" s="8">
        <f>+D28+F28+H28+J28+L28+N28</f>
        <v/>
      </c>
    </row>
    <row r="29">
      <c r="B29" t="inlineStr">
        <is>
          <t>Conate II S A</t>
        </is>
      </c>
      <c r="C29" s="8">
        <f>ROUND(+C13/1000,0)</f>
        <v/>
      </c>
      <c r="D29" s="8">
        <f>ROUND(+D13/1000,0)</f>
        <v/>
      </c>
      <c r="E29" s="8">
        <f>ROUND(+E13/1000,0)</f>
        <v/>
      </c>
      <c r="F29" s="8">
        <f>ROUND(+F13/1000,0)</f>
        <v/>
      </c>
      <c r="G29" s="8">
        <f>ROUND(+G13/1000,0)</f>
        <v/>
      </c>
      <c r="H29" s="8">
        <f>ROUND(+H13/1000,0)</f>
        <v/>
      </c>
      <c r="I29" s="8">
        <f>ROUND(+I13/1000,0)</f>
        <v/>
      </c>
      <c r="J29" s="8">
        <f>ROUND(+J13/1000,0)</f>
        <v/>
      </c>
      <c r="K29" s="8">
        <f>ROUND(+K13/1000,0)</f>
        <v/>
      </c>
      <c r="L29" s="8">
        <f>ROUND(+L13/1000,0)</f>
        <v/>
      </c>
      <c r="M29" s="8">
        <f>ROUND(+M13/1000,0)</f>
        <v/>
      </c>
      <c r="N29" s="8">
        <f>ROUND(+N13/1000,0)</f>
        <v/>
      </c>
      <c r="O29" s="8">
        <f>+C29+E29+G29+I29+K29+M29</f>
        <v/>
      </c>
      <c r="P29" s="8">
        <f>+D29+F29+H29+J29+L29+N29</f>
        <v/>
      </c>
    </row>
    <row r="30">
      <c r="B30" t="inlineStr">
        <is>
          <t>Andes Films S A</t>
        </is>
      </c>
      <c r="C30" s="8">
        <f>ROUND(+C14/1000,0)</f>
        <v/>
      </c>
      <c r="D30" s="8">
        <f>ROUND(+D14/1000,0)</f>
        <v/>
      </c>
      <c r="E30" s="8">
        <f>ROUND(+E14/1000,0)</f>
        <v/>
      </c>
      <c r="F30" s="8">
        <f>ROUND(+F14/1000,0)</f>
        <v/>
      </c>
      <c r="G30" s="8">
        <f>ROUND(+G14/1000,0)</f>
        <v/>
      </c>
      <c r="H30" s="8">
        <f>ROUND(+H14/1000,0)</f>
        <v/>
      </c>
      <c r="I30" s="8">
        <f>ROUND(+I14/1000,0)</f>
        <v/>
      </c>
      <c r="J30" s="8">
        <f>ROUND(+J14/1000,0)</f>
        <v/>
      </c>
      <c r="K30" s="8">
        <f>ROUND(+K14/1000,0)</f>
        <v/>
      </c>
      <c r="L30" s="8">
        <f>ROUND(+L14/1000,0)</f>
        <v/>
      </c>
      <c r="M30" s="8">
        <f>ROUND(+M14/1000,0)</f>
        <v/>
      </c>
      <c r="N30" s="8">
        <f>ROUND(+N14/1000,0)</f>
        <v/>
      </c>
      <c r="O30" s="8">
        <f>+C30+E30+G30+I30+K30+M30</f>
        <v/>
      </c>
      <c r="P30" s="8">
        <f>+D30+F30+H30+J30+L30+N30</f>
        <v/>
      </c>
    </row>
    <row r="31">
      <c r="C31" s="9">
        <f>SUM(C19:C30)</f>
        <v/>
      </c>
      <c r="D31" s="9">
        <f>SUM(D19:D30)</f>
        <v/>
      </c>
      <c r="E31" s="9">
        <f>SUM(E19:E30)</f>
        <v/>
      </c>
      <c r="F31" s="9">
        <f>SUM(F19:F30)</f>
        <v/>
      </c>
      <c r="G31" s="9">
        <f>SUM(G19:G30)</f>
        <v/>
      </c>
      <c r="H31" s="9">
        <f>SUM(H19:H30)</f>
        <v/>
      </c>
      <c r="I31" s="9">
        <f>SUM(I19:I30)</f>
        <v/>
      </c>
      <c r="J31" s="9">
        <f>SUM(J19:J30)</f>
        <v/>
      </c>
      <c r="K31" s="9">
        <f>SUM(K19:K30)</f>
        <v/>
      </c>
      <c r="L31" s="9">
        <f>SUM(L19:L30)</f>
        <v/>
      </c>
      <c r="M31" s="9">
        <f>SUM(M19:M30)</f>
        <v/>
      </c>
      <c r="N31" s="9">
        <f>SUM(N19:N30)</f>
        <v/>
      </c>
      <c r="O31" s="9">
        <f>SUM(O19:O30)</f>
        <v/>
      </c>
      <c r="P31" s="9">
        <f>SUM(P19:P30)</f>
        <v/>
      </c>
    </row>
    <row r="32">
      <c r="O32" s="8">
        <f>+'Est M$'!C65</f>
        <v/>
      </c>
      <c r="P32" s="8">
        <f>+'Res M$'!C37</f>
        <v/>
      </c>
    </row>
    <row r="33">
      <c r="I33" s="8" t="n"/>
      <c r="J33" s="8" t="n"/>
    </row>
  </sheetData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2023-12-22T00:42:07Z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81ED3567D99B4FBDBEAE01517C8EC2EC_13</vt:lpwstr>
  </property>
  <property name="KSOProductBuildVer" fmtid="{D5CDD505-2E9C-101B-9397-08002B2CF9AE}" pid="3">
    <vt:lpwstr>1033-12.2.0.13359</vt:lpwstr>
  </property>
</Properties>
</file>