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elipe\Desktop\"/>
    </mc:Choice>
  </mc:AlternateContent>
  <xr:revisionPtr revIDLastSave="0" documentId="13_ncr:1_{F17F3E45-7035-462F-AFC0-31D1B71FD68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Ini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5" i="2"/>
  <c r="F5" i="2" s="1"/>
  <c r="E4" i="3"/>
  <c r="E5" i="3"/>
  <c r="E6" i="3"/>
  <c r="E7" i="3"/>
  <c r="E8" i="3"/>
  <c r="E4" i="2"/>
  <c r="F4" i="2" s="1"/>
  <c r="E6" i="2"/>
  <c r="F6" i="2" s="1"/>
  <c r="D10" i="3"/>
  <c r="C10" i="3"/>
  <c r="B10" i="3"/>
  <c r="E10" i="3" l="1"/>
</calcChain>
</file>

<file path=xl/sharedStrings.xml><?xml version="1.0" encoding="utf-8"?>
<sst xmlns="http://schemas.openxmlformats.org/spreadsheetml/2006/main" count="24" uniqueCount="14">
  <si>
    <t>PRODUTO</t>
  </si>
  <si>
    <t>MEDIA</t>
  </si>
  <si>
    <t xml:space="preserve"> 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</si>
  <si>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</si>
  <si>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</si>
  <si>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</si>
  <si>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</si>
  <si>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</si>
  <si>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</si>
  <si>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</si>
  <si>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</si>
  <si>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</si>
  <si>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Total</t>
  </si>
  <si>
    <t>Caneta esferográfica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</si>
</sst>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2" fillId="4" borderId="0" xfId="0" applyFont="1" applyFill="1" applyAlignment="1">
      <alignment vertical="top"/>
    </xf>
    <xf numFmtId="14" fontId="0" fillId="0" borderId="0" xfId="0" applyNumberFormat="1"/>
    <xf numFmtId="0" fontId="4" fillId="0" borderId="1" xfId="0" applyFont="1" applyBorder="1"/>
    <xf numFmtId="14" fontId="0" fillId="2" borderId="0" xfId="0" applyNumberFormat="1" applyFill="1"/>
    <xf numFmtId="14" fontId="0" fillId="4" borderId="0" xfId="0" applyNumberFormat="1" applyFill="1"/>
    <xf numFmtId="1" fontId="0" fillId="2" borderId="0" xfId="0" applyNumberFormat="1" applyFill="1"/>
    <xf numFmtId="1" fontId="0" fillId="0" borderId="0" xfId="0" applyNumberFormat="1"/>
    <xf numFmtId="1" fontId="3" fillId="4" borderId="0" xfId="0" applyNumberFormat="1" applyFont="1" applyFill="1"/>
    <xf numFmtId="1" fontId="1" fillId="4" borderId="0" xfId="0" applyNumberFormat="1" applyFont="1" applyFill="1"/>
    <xf numFmtId="1" fontId="0" fillId="4" borderId="0" xfId="0" applyNumberFormat="1" applyFill="1"/>
    <xf numFmtId="1" fontId="2" fillId="4" borderId="0" xfId="0" applyNumberFormat="1" applyFont="1" applyFill="1" applyAlignment="1">
      <alignment vertical="top" wrapText="1"/>
    </xf>
    <xf numFmtId="1" fontId="2" fillId="4" borderId="0" xfId="0" applyNumberFormat="1" applyFont="1" applyFill="1" applyAlignment="1">
      <alignment vertical="top"/>
    </xf>
    <xf numFmtId="0" fontId="0" fillId="3" borderId="2" xfId="0" applyFill="1" applyBorder="1"/>
    <xf numFmtId="0" fontId="0" fillId="3" borderId="3" xfId="0" applyFill="1" applyBorder="1"/>
    <xf numFmtId="0" fontId="0" fillId="3" borderId="3" xfId="0" applyFont="1" applyFill="1" applyBorder="1"/>
    <xf numFmtId="14" fontId="0" fillId="0" borderId="0" xfId="0" applyNumberFormat="1" applyBorder="1"/>
    <xf numFmtId="1" fontId="0" fillId="0" borderId="0" xfId="0" applyNumberFormat="1" applyBorder="1"/>
    <xf numFmtId="1" fontId="0" fillId="4" borderId="0" xfId="0" applyNumberFormat="1" applyFill="1" applyBorder="1"/>
  </cellXfs>
  <cellStyles count="1">
    <cellStyle name="Normal" xfId="0" builtinId="0"/>
  </cellStyles>
  <dxfs count="19"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6" tint="0.39997558519241921"/>
        </left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fill>
        <patternFill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Cadastro!$A$4:$A$6</c:f>
              <c:strCache>
                <c:ptCount val="3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</c:strCache>
            </c:strRef>
          </c:cat>
          <c:val>
            <c:numRef>
              <c:f>Cadastro!$E$4:$E$6</c:f>
              <c:numCache>
                <c:formatCode>0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7-4E7C-8F19-EBCEBB0ADE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112620</xdr:rowOff>
    </xdr:from>
    <xdr:to>
      <xdr:col>0</xdr:col>
      <xdr:colOff>2266950</xdr:colOff>
      <xdr:row>1</xdr:row>
      <xdr:rowOff>7845</xdr:rowOff>
    </xdr:to>
    <xdr:sp macro="" textlink="">
      <xdr:nvSpPr>
        <xdr:cNvPr id="2" name="Retângulo com Canto Aparado do Mesmo Lad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6250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112620</xdr:rowOff>
    </xdr:from>
    <xdr:to>
      <xdr:col>2</xdr:col>
      <xdr:colOff>476250</xdr:colOff>
      <xdr:row>1</xdr:row>
      <xdr:rowOff>7845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47925" y="112620"/>
          <a:ext cx="1793501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112620</xdr:rowOff>
    </xdr:from>
    <xdr:to>
      <xdr:col>4</xdr:col>
      <xdr:colOff>352425</xdr:colOff>
      <xdr:row>1</xdr:row>
      <xdr:rowOff>7845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422401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280987</xdr:colOff>
      <xdr:row>4</xdr:row>
      <xdr:rowOff>180975</xdr:rowOff>
    </xdr:from>
    <xdr:to>
      <xdr:col>5</xdr:col>
      <xdr:colOff>566737</xdr:colOff>
      <xdr:row>11</xdr:row>
      <xdr:rowOff>9525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43362" y="1257300"/>
          <a:ext cx="3429000" cy="1162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0</xdr:col>
      <xdr:colOff>2447925</xdr:colOff>
      <xdr:row>12</xdr:row>
      <xdr:rowOff>66675</xdr:rowOff>
    </xdr:from>
    <xdr:to>
      <xdr:col>6</xdr:col>
      <xdr:colOff>1114425</xdr:colOff>
      <xdr:row>18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447925" y="2667000"/>
          <a:ext cx="6619875" cy="1076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/>
        </a:p>
        <a:p>
          <a:pPr algn="ctr"/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Cadastrar o produto na aba "Cadastro".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Registrar as entradas e saídas na aba "Lançamentos".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Relatórios e consultas usar os filtros nas abas "Cadastro" e "Lançamentos".</a:t>
          </a:r>
          <a:r>
            <a:rPr lang="pt-BR" sz="1200"/>
            <a:t> </a:t>
          </a:r>
        </a:p>
      </xdr:txBody>
    </xdr:sp>
    <xdr:clientData/>
  </xdr:twoCellAnchor>
  <xdr:oneCellAnchor>
    <xdr:from>
      <xdr:col>6</xdr:col>
      <xdr:colOff>800100</xdr:colOff>
      <xdr:row>2</xdr:row>
      <xdr:rowOff>76200</xdr:rowOff>
    </xdr:from>
    <xdr:ext cx="184731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753475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2105025</xdr:colOff>
      <xdr:row>0</xdr:row>
      <xdr:rowOff>9525</xdr:rowOff>
    </xdr:from>
    <xdr:to>
      <xdr:col>7</xdr:col>
      <xdr:colOff>0</xdr:colOff>
      <xdr:row>1</xdr:row>
      <xdr:rowOff>28575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525125" y="9525"/>
          <a:ext cx="174307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Felipe Speranza</a:t>
          </a:r>
        </a:p>
        <a:p>
          <a:r>
            <a:rPr lang="pt-BR" sz="1100"/>
            <a:t>Controle de estoques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110068</xdr:rowOff>
    </xdr:from>
    <xdr:to>
      <xdr:col>0</xdr:col>
      <xdr:colOff>2266950</xdr:colOff>
      <xdr:row>1</xdr:row>
      <xdr:rowOff>5293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7625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110068</xdr:rowOff>
    </xdr:from>
    <xdr:to>
      <xdr:col>2</xdr:col>
      <xdr:colOff>476250</xdr:colOff>
      <xdr:row>1</xdr:row>
      <xdr:rowOff>5293</xdr:rowOff>
    </xdr:to>
    <xdr:sp macro="" textlink="">
      <xdr:nvSpPr>
        <xdr:cNvPr id="3" name="Retângulo com Canto Aparado do Mesmo Lad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447925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110068</xdr:rowOff>
    </xdr:from>
    <xdr:to>
      <xdr:col>4</xdr:col>
      <xdr:colOff>352425</xdr:colOff>
      <xdr:row>1</xdr:row>
      <xdr:rowOff>5293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41960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2105025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524D45AB-3CEF-4E9A-9A4D-DE9845EDF3E3}"/>
            </a:ext>
          </a:extLst>
        </xdr:cNvPr>
        <xdr:cNvSpPr txBox="1"/>
      </xdr:nvSpPr>
      <xdr:spPr>
        <a:xfrm>
          <a:off x="10525125" y="0"/>
          <a:ext cx="174307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Felipe Speranza</a:t>
          </a:r>
        </a:p>
        <a:p>
          <a:r>
            <a:rPr lang="pt-BR" sz="1100"/>
            <a:t>Controle de estoques</a:t>
          </a:r>
        </a:p>
      </xdr:txBody>
    </xdr:sp>
    <xdr:clientData/>
  </xdr:twoCellAnchor>
  <xdr:twoCellAnchor editAs="absolute">
    <xdr:from>
      <xdr:col>6</xdr:col>
      <xdr:colOff>47624</xdr:colOff>
      <xdr:row>2</xdr:row>
      <xdr:rowOff>376237</xdr:rowOff>
    </xdr:from>
    <xdr:to>
      <xdr:col>7</xdr:col>
      <xdr:colOff>0</xdr:colOff>
      <xdr:row>17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7DD24D-D5C8-8929-7094-9C74F098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2</xdr:row>
      <xdr:rowOff>171450</xdr:rowOff>
    </xdr:from>
    <xdr:to>
      <xdr:col>6</xdr:col>
      <xdr:colOff>3762375</xdr:colOff>
      <xdr:row>3</xdr:row>
      <xdr:rowOff>85725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FEE5AEB-E86D-973A-218D-9EAF53488278}"/>
            </a:ext>
          </a:extLst>
        </xdr:cNvPr>
        <xdr:cNvSpPr txBox="1"/>
      </xdr:nvSpPr>
      <xdr:spPr>
        <a:xfrm>
          <a:off x="8505825" y="866775"/>
          <a:ext cx="367665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COMPOSIÇÃO</a:t>
          </a:r>
          <a:r>
            <a:rPr lang="pt-BR" sz="1400" b="1" baseline="0"/>
            <a:t> DO SALDO ATUAL DO ESTOQUE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109539</xdr:rowOff>
    </xdr:from>
    <xdr:to>
      <xdr:col>0</xdr:col>
      <xdr:colOff>2266950</xdr:colOff>
      <xdr:row>1</xdr:row>
      <xdr:rowOff>4764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7625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109539</xdr:rowOff>
    </xdr:from>
    <xdr:to>
      <xdr:col>2</xdr:col>
      <xdr:colOff>476250</xdr:colOff>
      <xdr:row>1</xdr:row>
      <xdr:rowOff>4764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47925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109539</xdr:rowOff>
    </xdr:from>
    <xdr:to>
      <xdr:col>4</xdr:col>
      <xdr:colOff>352425</xdr:colOff>
      <xdr:row>1</xdr:row>
      <xdr:rowOff>4764</xdr:rowOff>
    </xdr:to>
    <xdr:sp macro="" textlink="">
      <xdr:nvSpPr>
        <xdr:cNvPr id="4" name="Retângulo com Canto Aparado do Mesmo L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41960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2105025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75BD01B0-7C43-4676-A26F-BDFBC06325DE}"/>
            </a:ext>
          </a:extLst>
        </xdr:cNvPr>
        <xdr:cNvSpPr txBox="1"/>
      </xdr:nvSpPr>
      <xdr:spPr>
        <a:xfrm>
          <a:off x="10525125" y="0"/>
          <a:ext cx="174307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Felipe Speranza</a:t>
          </a:r>
        </a:p>
        <a:p>
          <a:r>
            <a:rPr lang="pt-BR" sz="1100"/>
            <a:t>Controle de estoques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C93C4-95D5-48F9-A71A-E14D929F015E}" name="tbCadastro" displayName="tbCadastro" ref="A3:F6" totalsRowShown="0" headerRowDxfId="12">
  <autoFilter ref="A3:F6" xr:uid="{3ACC93C4-95D5-48F9-A71A-E14D929F015E}"/>
  <tableColumns count="6">
    <tableColumn id="1" xr3:uid="{74133DFD-9DD9-47AA-930A-3D9C37102369}" name="PRODUTO"/>
    <tableColumn id="2" xr3:uid="{BE1CFD3B-F0F4-4817-9DEB-2965DB307A0F}" name="MEDIA"/>
    <tableColumn id="3" xr3:uid="{D5F57DD7-9856-467A-BF74-9299ECD392FA}" name=" ESTOQUE_x000a_MÍNIMO" dataDxfId="11"/>
    <tableColumn id="4" xr3:uid="{91B4C5E1-7D0D-40CA-859D-96BFFA6C419D}" name="ESTOQUE_x000a_MÁXIMO" dataDxfId="10"/>
    <tableColumn id="5" xr3:uid="{A9C39A57-E752-4556-A41F-051D66363965}" name="SALDO" dataDxfId="9">
      <calculatedColumnFormula>SUMIF(tbLancamentos[PRODUTO],tbCadastro[[#This Row],[PRODUTO]],tbLancamentos[ENTRADA])-SUMIF(tbLancamentos[PRODUTO],tbCadastro[[#This Row],[PRODUTO]],tbLancamentos[SAÍDA])</calculatedColumnFormula>
    </tableColumn>
    <tableColumn id="6" xr3:uid="{9ACC0E36-020D-48E2-B55B-E7AFA70F47FC}" name="AVISOS" dataDxfId="8">
      <calculatedColumnFormula>IF(tbCadastro[[#This Row],[SALDO]]&lt;tbCadastro[[#This Row],[ ESTOQUE
MÍNIMO]],"Solicitar nova compra!",IF(tbCadastro[[#This Row],[SALDO]]&gt;tbCadastro[[#This Row],[ESTOQUE
MÁXIMO]],"Priorizar venda!",""))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58D265-1B78-4909-AE60-1E559D87C257}" name="tbLancamentos" displayName="tbLancamentos" ref="A3:E10" totalsRowCount="1" headerRowDxfId="18">
  <autoFilter ref="A3:E9" xr:uid="{5A58D265-1B78-4909-AE60-1E559D87C257}"/>
  <tableColumns count="5">
    <tableColumn id="1" xr3:uid="{96448D84-9E50-4324-8D4F-194D52C58ECB}" name="PRODUTO" totalsRowLabel="Total" dataDxfId="17" totalsRowDxfId="3"/>
    <tableColumn id="2" xr3:uid="{E7918D08-3C68-4AA9-963D-87FF598C95C8}" name="DATA" totalsRowFunction="count" dataDxfId="16"/>
    <tableColumn id="3" xr3:uid="{815DF374-C0BD-4D61-A629-C549A8AD1061}" name="ENTRADA" totalsRowFunction="sum" dataDxfId="15" totalsRowDxfId="2"/>
    <tableColumn id="4" xr3:uid="{9D3A8F1E-A096-423D-9C17-A8B342228277}" name="SAÍDA" totalsRowFunction="sum" dataDxfId="14" totalsRowDxfId="1"/>
    <tableColumn id="5" xr3:uid="{E6EAF2E1-3696-470B-AC83-A2EE9F9F4DF7}" name="SALDO" totalsRowFunction="count" dataDxfId="13" totalsRowDxfId="0">
      <calculatedColumnFormula>SUMIFS(tbLancamentos[ENTRADA],tbLancamentos[PRODUTO],tbLancamentos[[#This Row],[PRODUTO]],tbLancamentos[DATA],"&lt;="&amp;tbLancamentos[[#This Row],[DATA]]) - 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showGridLines="0" zoomScaleNormal="100" workbookViewId="0">
      <selection activeCell="A18" sqref="A18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2.7109375" customWidth="1"/>
    <col min="7" max="7" width="57.7109375" customWidth="1"/>
    <col min="8" max="16384" width="9.140625" hidden="1"/>
  </cols>
  <sheetData>
    <row r="1" s="1" customFormat="1" ht="39.950000000000003" customHeight="1" x14ac:dyDescent="0.25"/>
  </sheetData>
  <sheetProtection sheet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showGridLines="0" tabSelected="1" zoomScaleNormal="100" workbookViewId="0">
      <selection activeCell="A13" sqref="A13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0" customWidth="1"/>
    <col min="6" max="6" width="22.7109375" customWidth="1"/>
    <col min="7" max="7" width="57.7109375" customWidth="1"/>
    <col min="8" max="16384" width="9.140625" hidden="1"/>
  </cols>
  <sheetData>
    <row r="1" spans="1:6" s="1" customFormat="1" ht="39.950000000000003" customHeight="1" x14ac:dyDescent="0.25">
      <c r="C1" s="9"/>
      <c r="D1" s="9"/>
      <c r="E1" s="9"/>
    </row>
    <row r="3" spans="1:6" ht="30" x14ac:dyDescent="0.25">
      <c r="A3" s="4" t="s">
        <v>0</v>
      </c>
      <c r="B3" s="4" t="s">
        <v>1</v>
      </c>
      <c r="C3" s="14" t="s">
        <v>2</v>
      </c>
      <c r="D3" s="14" t="s">
        <v>3</v>
      </c>
      <c r="E3" s="15" t="s">
        <v>4</v>
      </c>
      <c r="F3" s="4" t="s">
        <v>5</v>
      </c>
    </row>
    <row r="4" spans="1:6" x14ac:dyDescent="0.25">
      <c r="A4" t="s">
        <v>6</v>
      </c>
      <c r="B4" t="s">
        <v>7</v>
      </c>
      <c r="C4" s="10">
        <v>15</v>
      </c>
      <c r="D4" s="10">
        <v>150</v>
      </c>
      <c r="E4" s="13">
        <f>SUMIF(tbLancamentos[PRODUTO],tbCadastro[[#This Row],[PRODUTO]],tbLancamentos[ENTRADA])-SUMIF(tbLancamentos[PRODUTO],tbCadastro[[#This Row],[PRODUTO]],tbLancamentos[SAÍDA])</f>
        <v>10</v>
      </c>
      <c r="F4" s="3" t="str">
        <f>IF(tbCadastro[[#This Row],[SALDO]]&lt;tbCadastro[[#This Row],[ ESTOQUE
MÍNIMO]],"Solicitar nova compra!",IF(tbCadastro[[#This Row],[SALDO]]&gt;tbCadastro[[#This Row],[ESTOQUE
MÁXIMO]],"Priorizar venda!",""))</f>
        <v>Solicitar nova compra!</v>
      </c>
    </row>
    <row r="5" spans="1:6" x14ac:dyDescent="0.25">
      <c r="A5" t="s">
        <v>8</v>
      </c>
      <c r="B5" t="s">
        <v>7</v>
      </c>
      <c r="C5" s="10">
        <v>15</v>
      </c>
      <c r="D5" s="10">
        <v>150</v>
      </c>
      <c r="E5" s="13">
        <f>SUMIF(tbLancamentos[PRODUTO],tbCadastro[[#This Row],[PRODUTO]],tbLancamentos[ENTRADA])-SUMIF(tbLancamentos[PRODUTO],tbCadastro[[#This Row],[PRODUTO]],tbLancamentos[SAÍDA])</f>
        <v>38</v>
      </c>
      <c r="F5" s="3" t="str">
        <f>IF(tbCadastro[[#This Row],[SALDO]]&lt;tbCadastro[[#This Row],[ ESTOQUE
MÍNIMO]],"Solicitar nova compra!",IF(tbCadastro[[#This Row],[SALDO]]&gt;tbCadastro[[#This Row],[ESTOQUE
MÁXIMO]],"Priorizar venda!",""))</f>
        <v/>
      </c>
    </row>
    <row r="6" spans="1:6" x14ac:dyDescent="0.25">
      <c r="A6" t="s">
        <v>13</v>
      </c>
      <c r="B6" t="s">
        <v>7</v>
      </c>
      <c r="C6" s="10">
        <v>15</v>
      </c>
      <c r="D6" s="10">
        <v>150</v>
      </c>
      <c r="E6" s="13">
        <f>SUMIF(tbLancamentos[PRODUTO],tbCadastro[[#This Row],[PRODUTO]],tbLancamentos[ENTRADA])-SUMIF(tbLancamentos[PRODUTO],tbCadastro[[#This Row],[PRODUTO]],tbLancamentos[SAÍDA])</f>
        <v>155</v>
      </c>
      <c r="F6" s="3" t="str">
        <f>IF(tbCadastro[[#This Row],[SALDO]]&lt;tbCadastro[[#This Row],[ ESTOQUE
MÍNIMO]],"Solicitar nova compra!",IF(tbCadastro[[#This Row],[SALDO]]&gt;tbCadastro[[#This Row],[ESTOQUE
MÁXIMO]],"Priorizar venda!",""))</f>
        <v>Priorizar venda!</v>
      </c>
    </row>
  </sheetData>
  <conditionalFormatting sqref="F4:F6">
    <cfRule type="cellIs" dxfId="7" priority="2" operator="equal">
      <formula>"Solicitar nova compra!"</formula>
    </cfRule>
    <cfRule type="cellIs" dxfId="6" priority="1" operator="equal">
      <formula>"Priorizar venda!"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D8" sqref="D8"/>
    </sheetView>
  </sheetViews>
  <sheetFormatPr defaultColWidth="0" defaultRowHeight="15" x14ac:dyDescent="0.25"/>
  <cols>
    <col min="1" max="1" width="40.7109375" customWidth="1"/>
    <col min="2" max="2" width="15.7109375" style="5" customWidth="1"/>
    <col min="3" max="5" width="15.7109375" style="10" customWidth="1"/>
    <col min="6" max="6" width="22.7109375" customWidth="1"/>
    <col min="7" max="7" width="57.7109375" customWidth="1"/>
    <col min="8" max="16384" width="9.140625" hidden="1"/>
  </cols>
  <sheetData>
    <row r="1" spans="1:5" s="1" customFormat="1" ht="39.950000000000003" customHeight="1" x14ac:dyDescent="0.25">
      <c r="B1" s="7"/>
      <c r="C1" s="9"/>
      <c r="D1" s="9"/>
      <c r="E1" s="9"/>
    </row>
    <row r="3" spans="1:5" x14ac:dyDescent="0.25">
      <c r="A3" s="3" t="s">
        <v>0</v>
      </c>
      <c r="B3" s="8" t="s">
        <v>9</v>
      </c>
      <c r="C3" s="11" t="s">
        <v>10</v>
      </c>
      <c r="D3" s="12" t="s">
        <v>11</v>
      </c>
      <c r="E3" s="13" t="s">
        <v>4</v>
      </c>
    </row>
    <row r="4" spans="1:5" x14ac:dyDescent="0.25">
      <c r="A4" s="2" t="s">
        <v>8</v>
      </c>
      <c r="B4" s="5">
        <v>43698</v>
      </c>
      <c r="C4" s="10">
        <v>30</v>
      </c>
      <c r="D4" s="10">
        <v>5</v>
      </c>
      <c r="E4" s="13">
        <f>SUMIFS(tbLancamentos[ENTRADA],tbLancamentos[PRODUTO],tbLancamentos[[#This Row],[PRODUTO]],tbLancamentos[DATA],"&lt;="&amp;tbLancamentos[[#This Row],[DATA]]) - SUMIFS(tbLancamentos[SAÍDA],tbLancamentos[PRODUTO],tbLancamentos[[#This Row],[PRODUTO]],tbLancamentos[DATA],"&lt;="&amp;tbLancamentos[[#This Row],[DATA]])</f>
        <v>25</v>
      </c>
    </row>
    <row r="5" spans="1:5" x14ac:dyDescent="0.25">
      <c r="A5" s="6" t="s">
        <v>6</v>
      </c>
      <c r="B5" s="5">
        <v>43699</v>
      </c>
      <c r="C5" s="10">
        <v>20</v>
      </c>
      <c r="D5" s="10">
        <v>10</v>
      </c>
      <c r="E5" s="13">
        <f>SUMIFS(tbLancamentos[ENTRADA],tbLancamentos[PRODUTO],tbLancamentos[[#This Row],[PRODUTO]],tbLancamentos[DATA],"&lt;="&amp;tbLancamentos[[#This Row],[DATA]]) - SUMIFS(tbLancamentos[SAÍDA],tbLancamentos[PRODUTO],tbLancamentos[[#This Row],[PRODUTO]],tbLancamentos[DATA],"&lt;="&amp;tbLancamentos[[#This Row],[DATA]])</f>
        <v>10</v>
      </c>
    </row>
    <row r="6" spans="1:5" x14ac:dyDescent="0.25">
      <c r="A6" s="17" t="s">
        <v>8</v>
      </c>
      <c r="B6" s="5">
        <v>43700</v>
      </c>
      <c r="C6" s="10">
        <v>10</v>
      </c>
      <c r="E6" s="13">
        <f>SUMIFS(tbLancamentos[ENTRADA],tbLancamentos[PRODUTO],tbLancamentos[[#This Row],[PRODUTO]],tbLancamentos[DATA],"&lt;="&amp;tbLancamentos[[#This Row],[DATA]]) - SUMIFS(tbLancamentos[SAÍDA],tbLancamentos[PRODUTO],tbLancamentos[[#This Row],[PRODUTO]],tbLancamentos[DATA],"&lt;="&amp;tbLancamentos[[#This Row],[DATA]])</f>
        <v>35</v>
      </c>
    </row>
    <row r="7" spans="1:5" x14ac:dyDescent="0.25">
      <c r="A7" s="17" t="s">
        <v>13</v>
      </c>
      <c r="B7" s="5">
        <v>43700</v>
      </c>
      <c r="C7" s="10">
        <v>10</v>
      </c>
      <c r="D7" s="10">
        <v>15</v>
      </c>
      <c r="E7" s="13">
        <f>SUMIFS(tbLancamentos[ENTRADA],tbLancamentos[PRODUTO],tbLancamentos[[#This Row],[PRODUTO]],tbLancamentos[DATA],"&lt;="&amp;tbLancamentos[[#This Row],[DATA]]) - SUMIFS(tbLancamentos[SAÍDA],tbLancamentos[PRODUTO],tbLancamentos[[#This Row],[PRODUTO]],tbLancamentos[DATA],"&lt;="&amp;tbLancamentos[[#This Row],[DATA]])</f>
        <v>-5</v>
      </c>
    </row>
    <row r="8" spans="1:5" x14ac:dyDescent="0.25">
      <c r="A8" s="17" t="s">
        <v>8</v>
      </c>
      <c r="B8" s="5">
        <v>43702</v>
      </c>
      <c r="C8" s="10">
        <v>3</v>
      </c>
      <c r="E8" s="13">
        <f>SUMIFS(tbLancamentos[ENTRADA],tbLancamentos[PRODUTO],tbLancamentos[[#This Row],[PRODUTO]],tbLancamentos[DATA],"&lt;="&amp;tbLancamentos[[#This Row],[DATA]]) - SUMIFS(tbLancamentos[SAÍDA],tbLancamentos[PRODUTO],tbLancamentos[[#This Row],[PRODUTO]],tbLancamentos[DATA],"&lt;="&amp;tbLancamentos[[#This Row],[DATA]])</f>
        <v>38</v>
      </c>
    </row>
    <row r="9" spans="1:5" x14ac:dyDescent="0.25">
      <c r="A9" s="18" t="s">
        <v>13</v>
      </c>
      <c r="B9" s="19">
        <v>43703</v>
      </c>
      <c r="C9" s="20">
        <v>160</v>
      </c>
      <c r="D9" s="20"/>
      <c r="E9" s="21">
        <f>SUMIFS(tbLancamentos[ENTRADA],tbLancamentos[PRODUTO],tbLancamentos[[#This Row],[PRODUTO]],tbLancamentos[DATA],"&lt;="&amp;tbLancamentos[[#This Row],[DATA]]) - SUMIFS(tbLancamentos[SAÍDA],tbLancamentos[PRODUTO],tbLancamentos[[#This Row],[PRODUTO]],tbLancamentos[DATA],"&lt;="&amp;tbLancamentos[[#This Row],[DATA]])</f>
        <v>155</v>
      </c>
    </row>
    <row r="10" spans="1:5" x14ac:dyDescent="0.25">
      <c r="A10" s="16" t="s">
        <v>12</v>
      </c>
      <c r="B10">
        <f>SUBTOTAL(103,tbLancamentos[DATA])</f>
        <v>6</v>
      </c>
      <c r="C10" s="10">
        <f>SUBTOTAL(109,tbLancamentos[ENTRADA])</f>
        <v>233</v>
      </c>
      <c r="D10" s="10">
        <f>SUBTOTAL(109,tbLancamentos[SAÍDA])</f>
        <v>30</v>
      </c>
      <c r="E10" s="3">
        <f>SUBTOTAL(103,tbLancamentos[SALDO])</f>
        <v>6</v>
      </c>
    </row>
  </sheetData>
  <conditionalFormatting sqref="E4:E9">
    <cfRule type="cellIs" dxfId="4" priority="1" operator="lessThan">
      <formula>0</formula>
    </cfRule>
  </conditionalFormatting>
  <dataValidations count="1">
    <dataValidation type="list" allowBlank="1" showInputMessage="1" showErrorMessage="1" sqref="A4:A10" xr:uid="{882031E1-C7BB-49EE-ABCB-01B8EB61CF2F}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Felipe</cp:lastModifiedBy>
  <dcterms:created xsi:type="dcterms:W3CDTF">2019-05-08T12:23:00Z</dcterms:created>
  <dcterms:modified xsi:type="dcterms:W3CDTF">2023-10-22T02:53:38Z</dcterms:modified>
</cp:coreProperties>
</file>