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rabalho\UTFPR\IC - Superfície de resposta\Projeto_R_IC\Superfície_de_Resposta\"/>
    </mc:Choice>
  </mc:AlternateContent>
  <xr:revisionPtr revIDLastSave="0" documentId="13_ncr:1_{13BABA9E-9C19-44B5-93BA-ECC5B5682CCB}" xr6:coauthVersionLast="47" xr6:coauthVersionMax="47" xr10:uidLastSave="{00000000-0000-0000-0000-000000000000}"/>
  <bookViews>
    <workbookView xWindow="-108" yWindow="-108" windowWidth="23256" windowHeight="12456" activeTab="3" xr2:uid="{7377897C-CC6D-4B6C-A8DE-8DBCD4C3571F}"/>
  </bookViews>
  <sheets>
    <sheet name="Massas_reagentes" sheetId="5" r:id="rId1"/>
    <sheet name="INFORMACAO" sheetId="1" r:id="rId2"/>
    <sheet name="VersaoR_Conv_quad" sheetId="9" r:id="rId3"/>
    <sheet name="VersaoR_Conv_quad_sem_outliers" sheetId="10" r:id="rId4"/>
    <sheet name="VersaoR_Conv_SEM " sheetId="8" r:id="rId5"/>
    <sheet name="VersaoR_Conv_line" sheetId="2" r:id="rId6"/>
    <sheet name="VersaoR_Sele" sheetId="3" r:id="rId7"/>
  </sheets>
  <definedNames>
    <definedName name="_xlnm._FilterDatabase" localSheetId="0" hidden="1">Massas_reagentes!$K$14:$L$26</definedName>
    <definedName name="solver_adj" localSheetId="0" hidden="1">Massas_reagentes!$E$15</definedName>
    <definedName name="solver_cvg" localSheetId="0" hidden="1">0.000000001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Massas_reagentes!$G$16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70</definedName>
    <definedName name="solver_ver" localSheetId="0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0" i="5" l="1"/>
  <c r="Q42" i="5" s="1"/>
  <c r="N40" i="5"/>
  <c r="Q39" i="5"/>
  <c r="N39" i="5"/>
  <c r="O39" i="5" s="1"/>
  <c r="P39" i="5" s="1"/>
  <c r="Q38" i="5"/>
  <c r="F40" i="5"/>
  <c r="H42" i="5" s="1"/>
  <c r="H40" i="5"/>
  <c r="E13" i="5"/>
  <c r="F13" i="5" s="1"/>
  <c r="G13" i="5" s="1"/>
  <c r="E14" i="5"/>
  <c r="F14" i="5" s="1"/>
  <c r="G14" i="5" s="1"/>
  <c r="F15" i="5"/>
  <c r="G15" i="5" s="1"/>
  <c r="N38" i="5" l="1"/>
  <c r="O38" i="5" s="1"/>
  <c r="P38" i="5" s="1"/>
  <c r="H41" i="5"/>
  <c r="P40" i="5"/>
  <c r="Q40" i="5"/>
  <c r="Q41" i="5"/>
  <c r="E40" i="5"/>
  <c r="E38" i="5" s="1"/>
  <c r="H38" i="5"/>
  <c r="H39" i="5"/>
  <c r="G40" i="5"/>
  <c r="H14" i="5"/>
  <c r="F33" i="5"/>
  <c r="E33" i="5" s="1"/>
  <c r="E31" i="5" s="1"/>
  <c r="F31" i="5" s="1"/>
  <c r="G31" i="5" s="1"/>
  <c r="H13" i="5"/>
  <c r="H15" i="5"/>
  <c r="F24" i="5"/>
  <c r="G24" i="5" s="1"/>
  <c r="H23" i="5"/>
  <c r="E24" i="5"/>
  <c r="G16" i="5"/>
  <c r="E32" i="5" l="1"/>
  <c r="F32" i="5" s="1"/>
  <c r="G32" i="5" s="1"/>
  <c r="H32" i="5"/>
  <c r="P41" i="5"/>
  <c r="G33" i="5"/>
  <c r="F38" i="5"/>
  <c r="G38" i="5" s="1"/>
  <c r="E39" i="5"/>
  <c r="F39" i="5" s="1"/>
  <c r="G39" i="5" s="1"/>
  <c r="H31" i="5"/>
  <c r="G34" i="5"/>
  <c r="H33" i="5"/>
  <c r="H24" i="5"/>
  <c r="H22" i="5"/>
  <c r="E22" i="5"/>
  <c r="F22" i="5" s="1"/>
  <c r="G22" i="5" s="1"/>
  <c r="E23" i="5"/>
  <c r="F23" i="5" s="1"/>
  <c r="G23" i="5" s="1"/>
  <c r="G41" i="5" l="1"/>
  <c r="G25" i="5"/>
</calcChain>
</file>

<file path=xl/sharedStrings.xml><?xml version="1.0" encoding="utf-8"?>
<sst xmlns="http://schemas.openxmlformats.org/spreadsheetml/2006/main" count="142" uniqueCount="62">
  <si>
    <t>FATOR 1 - Carga de Catalisador</t>
  </si>
  <si>
    <t>FATOR 2 - Razão Molar</t>
  </si>
  <si>
    <t>(1) CONVERSÃO</t>
  </si>
  <si>
    <t>(2) SELETIVIDADE</t>
  </si>
  <si>
    <t>Catalisador</t>
  </si>
  <si>
    <t>Razão_Molar</t>
  </si>
  <si>
    <t>Observação</t>
  </si>
  <si>
    <t>CODIFICAÇÃO</t>
  </si>
  <si>
    <t>Carga de Catalisador</t>
  </si>
  <si>
    <t>Razão Molar</t>
  </si>
  <si>
    <t>Sele</t>
  </si>
  <si>
    <t xml:space="preserve">Reagentes </t>
  </si>
  <si>
    <t xml:space="preserve">Glicerol </t>
  </si>
  <si>
    <t xml:space="preserve">Acetona </t>
  </si>
  <si>
    <t>Etanol</t>
  </si>
  <si>
    <t>MM (g/mol)</t>
  </si>
  <si>
    <t>Densidade (g/ml)</t>
  </si>
  <si>
    <t>Volume (mL)</t>
  </si>
  <si>
    <t>Mol</t>
  </si>
  <si>
    <t>Massa (g)</t>
  </si>
  <si>
    <t>6:1:1 de acetona:etanol:glicerol -&gt; MAIOR VOLUME 70 mL</t>
  </si>
  <si>
    <t>F. Obj</t>
  </si>
  <si>
    <t>MASSA DE CATALISADOR (g)</t>
  </si>
  <si>
    <t xml:space="preserve">4:1:1 de acetona:etanol:glicerol </t>
  </si>
  <si>
    <t xml:space="preserve">2:1:1 de acetona:etanol:glicerol </t>
  </si>
  <si>
    <t>ALEATORIZAÇÃO</t>
  </si>
  <si>
    <t>AMOSTRA</t>
  </si>
  <si>
    <t xml:space="preserve">CONSIDERAÇÕES </t>
  </si>
  <si>
    <t xml:space="preserve">OK </t>
  </si>
  <si>
    <t>FAZER EM TRIPLICATA O PONTO FINAL (FALSA REPETIÇÃO)</t>
  </si>
  <si>
    <t>2:1</t>
  </si>
  <si>
    <t>4:1</t>
  </si>
  <si>
    <t>6:1</t>
  </si>
  <si>
    <t>OK - TALVEZ TENHA QUE REFAZER</t>
  </si>
  <si>
    <t>x1</t>
  </si>
  <si>
    <t xml:space="preserve">x2 </t>
  </si>
  <si>
    <t>Conversao</t>
  </si>
  <si>
    <t>Razao_Molar</t>
  </si>
  <si>
    <t>Observacao</t>
  </si>
  <si>
    <t>-RAIZ(2)</t>
  </si>
  <si>
    <t>RAIZ(2)</t>
  </si>
  <si>
    <t>ALEA</t>
  </si>
  <si>
    <t>PONTOS AXIAIS</t>
  </si>
  <si>
    <t>PONTOS FATORIAIS E CENTRAIS</t>
  </si>
  <si>
    <t>5,8284%</t>
  </si>
  <si>
    <t xml:space="preserve">1,1716:1:1 de acetona:etanol:glicerol </t>
  </si>
  <si>
    <t xml:space="preserve">6,8284:1:1 de acetona:etanol:glicerol </t>
  </si>
  <si>
    <t>4; 5,82</t>
  </si>
  <si>
    <t>6,82; 3</t>
  </si>
  <si>
    <t>1,17; 3</t>
  </si>
  <si>
    <t>4; 0,17</t>
  </si>
  <si>
    <t>OK</t>
  </si>
  <si>
    <t xml:space="preserve">Como funciona a recuperação das enzimas </t>
  </si>
  <si>
    <t>Por que utiliza mais reator em batelada</t>
  </si>
  <si>
    <t>Tem catalisadores homogêneos</t>
  </si>
  <si>
    <t>22/04</t>
  </si>
  <si>
    <t>OK - Mais coerente</t>
  </si>
  <si>
    <t>05/05</t>
  </si>
  <si>
    <t>09/05</t>
  </si>
  <si>
    <t>12/05</t>
  </si>
  <si>
    <t xml:space="preserve">HOJE </t>
  </si>
  <si>
    <t>06/06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</si>
</sst>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%"/>
    <numFmt numFmtId="167" formatCode="0.0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20" fontId="0" fillId="5" borderId="1" xfId="0" quotePrefix="1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0" borderId="0" xfId="0" applyNumberFormat="1" applyAlignment="1">
      <alignment horizontal="left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11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12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3" borderId="1" xfId="0" quotePrefix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quotePrefix="1" applyNumberFormat="1" applyBorder="1" applyAlignment="1">
      <alignment horizontal="center"/>
    </xf>
    <xf numFmtId="166" fontId="0" fillId="0" borderId="0" xfId="0" applyNumberFormat="1"/>
    <xf numFmtId="0" fontId="0" fillId="0" borderId="0" xfId="0" quotePrefix="1"/>
    <xf numFmtId="16" fontId="0" fillId="0" borderId="0" xfId="0" quotePrefix="1" applyNumberFormat="1"/>
    <xf numFmtId="16" fontId="0" fillId="0" borderId="0" xfId="0" quotePrefix="1" applyNumberFormat="1" applyAlignment="1">
      <alignment horizontal="center"/>
    </xf>
    <xf numFmtId="164" fontId="0" fillId="0" borderId="0" xfId="0" applyNumberFormat="1"/>
    <xf numFmtId="0" fontId="0" fillId="7" borderId="1" xfId="0" quotePrefix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515620</xdr:colOff>
      <xdr:row>9</xdr:row>
      <xdr:rowOff>60960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3159F2E-2270-AEB3-0BAE-EFEEFF914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76240" cy="1706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</xdr:colOff>
      <xdr:row>8</xdr:row>
      <xdr:rowOff>99060</xdr:rowOff>
    </xdr:from>
    <xdr:to>
      <xdr:col>17</xdr:col>
      <xdr:colOff>403860</xdr:colOff>
      <xdr:row>26</xdr:row>
      <xdr:rowOff>22860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2A2D65A-08E8-ADD2-2449-0AB0295A765A}"/>
            </a:ext>
          </a:extLst>
        </xdr:cNvPr>
        <xdr:cNvSpPr txBox="1"/>
      </xdr:nvSpPr>
      <xdr:spPr>
        <a:xfrm>
          <a:off x="6332220" y="1562100"/>
          <a:ext cx="5753100" cy="3215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INFORMAÇÕES</a:t>
          </a:r>
          <a:r>
            <a:rPr lang="pt-BR" sz="1100" baseline="0"/>
            <a:t> IMPORTANTES:</a:t>
          </a:r>
        </a:p>
        <a:p>
          <a:r>
            <a:rPr lang="pt-BR" sz="1100" baseline="0"/>
            <a:t>&gt;&gt; Reação:</a:t>
          </a:r>
        </a:p>
        <a:p>
          <a:r>
            <a:rPr lang="pt-BR" sz="1100" baseline="0"/>
            <a:t>-&gt; 2h de reação, no qual vão ser coletados ponton inicial (antes de adicionar o catalisador) e final).</a:t>
          </a: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CG será feito EM DUPLICATA, ou seja, serão coletados 2 pontos iniciais e dois pontos finais. Para garantir, serão tirados três pontos finais, porém serão analisados somente 2. </a:t>
          </a: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Análise/caracterização: DRX e FTIR.</a:t>
          </a:r>
        </a:p>
        <a:p>
          <a:endParaRPr lang="pt-B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&gt;&gt; Padronização na parte prática:</a:t>
          </a: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Usar os mesmo volume de béquer para pesar os reagentes. </a:t>
          </a: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Adicionar os reagentes sempre na mesma ordem.</a:t>
          </a: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Usar o mesmo tamanho de "peixinho" (agitador magnético).</a:t>
          </a: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A massa de glicerol será mantida fixa, junto com a temperatura de 40ºC</a:t>
          </a:r>
        </a:p>
        <a:p>
          <a:endParaRPr lang="pt-B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2:1 --&gt; Isso indica 2 mols de acetona para 1 mol de glicerol. Segue essa ideia para as outras proporções.</a:t>
          </a:r>
        </a:p>
        <a:p>
          <a:endParaRPr lang="pt-B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A343-6E70-41C3-9D51-1C770AC56346}">
  <dimension ref="B10:R42"/>
  <sheetViews>
    <sheetView topLeftCell="B19" zoomScale="95" workbookViewId="0">
      <selection activeCell="B36" sqref="B36:G36"/>
    </sheetView>
  </sheetViews>
  <sheetFormatPr defaultRowHeight="14.4" x14ac:dyDescent="0.3"/>
  <cols>
    <col min="2" max="2" width="9.77734375" bestFit="1" customWidth="1"/>
    <col min="3" max="3" width="14.6640625" bestFit="1" customWidth="1"/>
    <col min="4" max="4" width="9.88671875" bestFit="1" customWidth="1"/>
    <col min="7" max="7" width="11.33203125" customWidth="1"/>
    <col min="8" max="8" width="23.6640625" bestFit="1" customWidth="1"/>
    <col min="11" max="11" width="10" bestFit="1" customWidth="1"/>
    <col min="13" max="13" width="32.109375" bestFit="1" customWidth="1"/>
    <col min="15" max="16" width="12.6640625" bestFit="1" customWidth="1"/>
    <col min="17" max="17" width="23.88671875" bestFit="1" customWidth="1"/>
  </cols>
  <sheetData>
    <row r="10" spans="2:13" x14ac:dyDescent="0.3">
      <c r="M10" s="21" t="s">
        <v>29</v>
      </c>
    </row>
    <row r="11" spans="2:13" x14ac:dyDescent="0.3">
      <c r="B11" s="34" t="s">
        <v>20</v>
      </c>
      <c r="C11" s="34"/>
      <c r="D11" s="34"/>
      <c r="E11" s="34"/>
      <c r="F11" s="34"/>
      <c r="G11" s="34"/>
      <c r="K11" s="35" t="s">
        <v>25</v>
      </c>
      <c r="L11" s="35"/>
    </row>
    <row r="12" spans="2:13" x14ac:dyDescent="0.3">
      <c r="B12" s="13" t="s">
        <v>11</v>
      </c>
      <c r="C12" s="13" t="s">
        <v>16</v>
      </c>
      <c r="D12" s="13" t="s">
        <v>15</v>
      </c>
      <c r="E12" s="13" t="s">
        <v>18</v>
      </c>
      <c r="F12" s="13" t="s">
        <v>19</v>
      </c>
      <c r="G12" s="13" t="s">
        <v>17</v>
      </c>
      <c r="H12" s="13" t="s">
        <v>22</v>
      </c>
      <c r="K12" s="36" t="s">
        <v>43</v>
      </c>
      <c r="L12" s="37"/>
      <c r="M12" s="38"/>
    </row>
    <row r="13" spans="2:13" x14ac:dyDescent="0.3">
      <c r="B13" s="2" t="s">
        <v>13</v>
      </c>
      <c r="C13" s="2">
        <v>0.78400000000000003</v>
      </c>
      <c r="D13" s="2">
        <v>58.08</v>
      </c>
      <c r="E13" s="2">
        <f>6*$E$15</f>
        <v>0.72920122634829054</v>
      </c>
      <c r="F13" s="12">
        <f>E13*D13</f>
        <v>42.352007226308714</v>
      </c>
      <c r="G13" s="2">
        <f>F13/C13</f>
        <v>54.020417380495807</v>
      </c>
      <c r="H13" s="16">
        <f>F15*0.01</f>
        <v>0.11192487747183121</v>
      </c>
      <c r="I13" s="17">
        <v>0.01</v>
      </c>
      <c r="K13" s="16" t="s">
        <v>26</v>
      </c>
      <c r="L13" s="16" t="s">
        <v>41</v>
      </c>
      <c r="M13" s="20" t="s">
        <v>27</v>
      </c>
    </row>
    <row r="14" spans="2:13" x14ac:dyDescent="0.3">
      <c r="B14" s="2" t="s">
        <v>14</v>
      </c>
      <c r="C14" s="2">
        <v>0.78900000000000003</v>
      </c>
      <c r="D14" s="2">
        <v>46.067999999999998</v>
      </c>
      <c r="E14" s="2">
        <f>$E$15</f>
        <v>0.12153353772471509</v>
      </c>
      <c r="F14" s="12">
        <f t="shared" ref="F14:F15" si="0">E14*D14</f>
        <v>5.5988070159021746</v>
      </c>
      <c r="G14" s="2">
        <f t="shared" ref="G14:G15" si="1">F14/C14</f>
        <v>7.0960798680635921</v>
      </c>
      <c r="H14" s="16">
        <f>F15*0.03</f>
        <v>0.3357746324154936</v>
      </c>
      <c r="I14" s="17">
        <v>0.03</v>
      </c>
      <c r="K14" s="2">
        <v>45</v>
      </c>
      <c r="L14" s="2">
        <v>0.1203413739316278</v>
      </c>
      <c r="M14" s="2" t="s">
        <v>28</v>
      </c>
    </row>
    <row r="15" spans="2:13" x14ac:dyDescent="0.3">
      <c r="B15" s="2" t="s">
        <v>12</v>
      </c>
      <c r="C15" s="9">
        <v>1.26</v>
      </c>
      <c r="D15" s="2">
        <v>92.093819999999994</v>
      </c>
      <c r="E15" s="10">
        <v>0.12153353772471509</v>
      </c>
      <c r="F15" s="12">
        <f t="shared" si="0"/>
        <v>11.192487747183121</v>
      </c>
      <c r="G15" s="2">
        <f t="shared" si="1"/>
        <v>8.8829267834786663</v>
      </c>
      <c r="H15" s="16">
        <f>F15*0.05</f>
        <v>0.55962438735915609</v>
      </c>
      <c r="I15" s="17">
        <v>0.05</v>
      </c>
      <c r="K15" s="2">
        <v>43</v>
      </c>
      <c r="L15" s="2">
        <v>0.20993450369463651</v>
      </c>
      <c r="M15" s="2" t="s">
        <v>28</v>
      </c>
    </row>
    <row r="16" spans="2:13" x14ac:dyDescent="0.3">
      <c r="G16" s="15">
        <f>SUM(G13:G15)</f>
        <v>69.999424032038064</v>
      </c>
      <c r="K16" s="2">
        <v>43</v>
      </c>
      <c r="L16" s="2">
        <v>0.28313309061209813</v>
      </c>
      <c r="M16" s="2" t="s">
        <v>28</v>
      </c>
    </row>
    <row r="17" spans="2:17" x14ac:dyDescent="0.3">
      <c r="G17" s="1" t="s">
        <v>21</v>
      </c>
      <c r="K17" s="2">
        <v>25</v>
      </c>
      <c r="L17" s="2">
        <v>0.28866632294203876</v>
      </c>
      <c r="M17" s="2" t="s">
        <v>28</v>
      </c>
    </row>
    <row r="18" spans="2:17" x14ac:dyDescent="0.3">
      <c r="K18" s="2">
        <v>21</v>
      </c>
      <c r="L18" s="2">
        <v>0.36423365540151298</v>
      </c>
      <c r="M18" s="2" t="s">
        <v>28</v>
      </c>
    </row>
    <row r="19" spans="2:17" x14ac:dyDescent="0.3">
      <c r="K19" s="2">
        <v>63</v>
      </c>
      <c r="L19" s="2">
        <v>0.42795068299769079</v>
      </c>
      <c r="M19" s="2" t="s">
        <v>28</v>
      </c>
    </row>
    <row r="20" spans="2:17" x14ac:dyDescent="0.3">
      <c r="B20" s="34" t="s">
        <v>23</v>
      </c>
      <c r="C20" s="34"/>
      <c r="D20" s="34"/>
      <c r="E20" s="34"/>
      <c r="F20" s="34"/>
      <c r="G20" s="34"/>
      <c r="K20" s="2">
        <v>61</v>
      </c>
      <c r="L20" s="2">
        <v>0.5580156305299464</v>
      </c>
      <c r="M20" s="2" t="s">
        <v>33</v>
      </c>
    </row>
    <row r="21" spans="2:17" x14ac:dyDescent="0.3">
      <c r="B21" s="13" t="s">
        <v>11</v>
      </c>
      <c r="C21" s="13" t="s">
        <v>16</v>
      </c>
      <c r="D21" s="13" t="s">
        <v>15</v>
      </c>
      <c r="E21" s="13" t="s">
        <v>18</v>
      </c>
      <c r="F21" s="13" t="s">
        <v>19</v>
      </c>
      <c r="G21" s="13" t="s">
        <v>17</v>
      </c>
      <c r="H21" s="13" t="s">
        <v>22</v>
      </c>
      <c r="K21" s="2">
        <v>43</v>
      </c>
      <c r="L21" s="2">
        <v>0.56172205155188748</v>
      </c>
      <c r="M21" s="2" t="s">
        <v>28</v>
      </c>
    </row>
    <row r="22" spans="2:17" x14ac:dyDescent="0.3">
      <c r="B22" s="2" t="s">
        <v>13</v>
      </c>
      <c r="C22" s="2">
        <v>0.78400000000000003</v>
      </c>
      <c r="D22" s="2">
        <v>58.08</v>
      </c>
      <c r="E22" s="2">
        <f>4*E24</f>
        <v>0.48613415089886036</v>
      </c>
      <c r="F22" s="12">
        <f>E22*D22</f>
        <v>28.234671484205808</v>
      </c>
      <c r="G22" s="2">
        <f>F22/C22</f>
        <v>36.0136115869972</v>
      </c>
      <c r="H22" s="16">
        <f>F24*0.01</f>
        <v>0.11192487747183121</v>
      </c>
      <c r="I22" s="17">
        <v>0.01</v>
      </c>
      <c r="K22" s="18">
        <v>43</v>
      </c>
      <c r="L22" s="2">
        <v>0.60179147065466121</v>
      </c>
      <c r="M22" s="2" t="s">
        <v>33</v>
      </c>
      <c r="Q22" t="s">
        <v>52</v>
      </c>
    </row>
    <row r="23" spans="2:17" x14ac:dyDescent="0.3">
      <c r="B23" s="2" t="s">
        <v>14</v>
      </c>
      <c r="C23" s="2">
        <v>0.78900000000000003</v>
      </c>
      <c r="D23" s="2">
        <v>46.067999999999998</v>
      </c>
      <c r="E23" s="2">
        <f>E24</f>
        <v>0.12153353772471509</v>
      </c>
      <c r="F23" s="12">
        <f t="shared" ref="F23" si="2">E23*D23</f>
        <v>5.5988070159021746</v>
      </c>
      <c r="G23" s="2">
        <f t="shared" ref="G23:G24" si="3">F23/C23</f>
        <v>7.0960798680635921</v>
      </c>
      <c r="H23" s="16">
        <f>F24*0.03</f>
        <v>0.3357746324154936</v>
      </c>
      <c r="I23" s="17">
        <v>0.03</v>
      </c>
      <c r="K23" s="2">
        <v>41</v>
      </c>
      <c r="L23" s="19">
        <v>0.67744971454319147</v>
      </c>
      <c r="M23" s="2" t="s">
        <v>28</v>
      </c>
      <c r="Q23" t="s">
        <v>53</v>
      </c>
    </row>
    <row r="24" spans="2:17" x14ac:dyDescent="0.3">
      <c r="B24" s="2" t="s">
        <v>12</v>
      </c>
      <c r="C24" s="9">
        <v>1.26</v>
      </c>
      <c r="D24" s="2">
        <v>92.093819999999994</v>
      </c>
      <c r="E24" s="2">
        <f>F24/D24</f>
        <v>0.12153353772471509</v>
      </c>
      <c r="F24" s="12">
        <f>F15</f>
        <v>11.192487747183121</v>
      </c>
      <c r="G24" s="2">
        <f t="shared" si="3"/>
        <v>8.8829267834786663</v>
      </c>
      <c r="H24" s="16">
        <f>F24*0.05</f>
        <v>0.55962438735915609</v>
      </c>
      <c r="I24" s="17">
        <v>0.05</v>
      </c>
      <c r="K24" s="2">
        <v>43</v>
      </c>
      <c r="L24" s="19">
        <v>0.75087143151211455</v>
      </c>
      <c r="M24" s="2" t="s">
        <v>28</v>
      </c>
    </row>
    <row r="25" spans="2:17" x14ac:dyDescent="0.3">
      <c r="G25" s="14">
        <f>SUM(G22:G24)</f>
        <v>51.992618238539457</v>
      </c>
      <c r="K25" s="2">
        <v>23</v>
      </c>
      <c r="L25" s="19">
        <v>0.84690787421174063</v>
      </c>
      <c r="M25" s="2" t="s">
        <v>28</v>
      </c>
      <c r="Q25" t="s">
        <v>54</v>
      </c>
    </row>
    <row r="26" spans="2:17" x14ac:dyDescent="0.3">
      <c r="G26" s="1"/>
      <c r="K26" s="2">
        <v>65</v>
      </c>
      <c r="L26" s="2">
        <v>0.91149257320814925</v>
      </c>
      <c r="M26" s="2" t="s">
        <v>28</v>
      </c>
    </row>
    <row r="28" spans="2:17" x14ac:dyDescent="0.3">
      <c r="K28" s="36" t="s">
        <v>42</v>
      </c>
      <c r="L28" s="37"/>
      <c r="M28" s="38"/>
    </row>
    <row r="29" spans="2:17" x14ac:dyDescent="0.3">
      <c r="B29" s="34" t="s">
        <v>24</v>
      </c>
      <c r="C29" s="34"/>
      <c r="D29" s="34"/>
      <c r="E29" s="34"/>
      <c r="F29" s="34"/>
      <c r="G29" s="34"/>
      <c r="K29" s="16" t="s">
        <v>26</v>
      </c>
      <c r="L29" s="16" t="s">
        <v>41</v>
      </c>
      <c r="M29" s="20" t="s">
        <v>27</v>
      </c>
    </row>
    <row r="30" spans="2:17" x14ac:dyDescent="0.3">
      <c r="B30" s="13" t="s">
        <v>11</v>
      </c>
      <c r="C30" s="13" t="s">
        <v>16</v>
      </c>
      <c r="D30" s="13" t="s">
        <v>15</v>
      </c>
      <c r="E30" s="13" t="s">
        <v>18</v>
      </c>
      <c r="F30" s="13" t="s">
        <v>19</v>
      </c>
      <c r="G30" s="13" t="s">
        <v>17</v>
      </c>
      <c r="H30" s="13" t="s">
        <v>22</v>
      </c>
      <c r="K30" s="2" t="s">
        <v>49</v>
      </c>
      <c r="L30" s="2">
        <v>0.45684112813180999</v>
      </c>
      <c r="M30" s="2" t="s">
        <v>56</v>
      </c>
      <c r="N30" s="30" t="s">
        <v>55</v>
      </c>
    </row>
    <row r="31" spans="2:17" x14ac:dyDescent="0.3">
      <c r="B31" s="2" t="s">
        <v>13</v>
      </c>
      <c r="C31" s="2">
        <v>0.78400000000000003</v>
      </c>
      <c r="D31" s="2">
        <v>58.08</v>
      </c>
      <c r="E31" s="2">
        <f>E33*2</f>
        <v>0.24306707544943018</v>
      </c>
      <c r="F31" s="12">
        <f>E31*D31</f>
        <v>14.117335742102904</v>
      </c>
      <c r="G31" s="2">
        <f>F31/C31</f>
        <v>18.0068057934986</v>
      </c>
      <c r="H31" s="16">
        <f>F33*0.01</f>
        <v>0.11192487747183121</v>
      </c>
      <c r="I31" s="17">
        <v>0.01</v>
      </c>
      <c r="K31" s="2" t="s">
        <v>47</v>
      </c>
      <c r="L31" s="2">
        <v>0.54737050755278627</v>
      </c>
      <c r="M31" s="2" t="s">
        <v>51</v>
      </c>
      <c r="N31" s="30" t="s">
        <v>57</v>
      </c>
    </row>
    <row r="32" spans="2:17" x14ac:dyDescent="0.3">
      <c r="B32" s="2" t="s">
        <v>14</v>
      </c>
      <c r="C32" s="2">
        <v>0.78900000000000003</v>
      </c>
      <c r="D32" s="2">
        <v>46.067999999999998</v>
      </c>
      <c r="E32" s="2">
        <f>E33</f>
        <v>0.12153353772471509</v>
      </c>
      <c r="F32" s="12">
        <f t="shared" ref="F32" si="4">E32*D32</f>
        <v>5.5988070159021746</v>
      </c>
      <c r="G32" s="2">
        <f t="shared" ref="G32:G33" si="5">F32/C32</f>
        <v>7.0960798680635921</v>
      </c>
      <c r="H32" s="16">
        <f>F33*0.03</f>
        <v>0.3357746324154936</v>
      </c>
      <c r="I32" s="17">
        <v>0.03</v>
      </c>
      <c r="K32" s="2" t="s">
        <v>48</v>
      </c>
      <c r="L32" s="2">
        <v>0.7210467088311836</v>
      </c>
      <c r="M32" s="2" t="s">
        <v>51</v>
      </c>
      <c r="N32" s="30" t="s">
        <v>58</v>
      </c>
      <c r="O32" s="1" t="s">
        <v>60</v>
      </c>
      <c r="P32" s="32" t="s">
        <v>61</v>
      </c>
    </row>
    <row r="33" spans="2:18" x14ac:dyDescent="0.3">
      <c r="B33" s="2" t="s">
        <v>12</v>
      </c>
      <c r="C33" s="9">
        <v>1.26</v>
      </c>
      <c r="D33" s="2">
        <v>92.093819999999994</v>
      </c>
      <c r="E33" s="2">
        <f>F33/D33</f>
        <v>0.12153353772471509</v>
      </c>
      <c r="F33" s="12">
        <f>F15</f>
        <v>11.192487747183121</v>
      </c>
      <c r="G33" s="2">
        <f t="shared" si="5"/>
        <v>8.8829267834786663</v>
      </c>
      <c r="H33" s="16">
        <f>F33*0.05</f>
        <v>0.55962438735915609</v>
      </c>
      <c r="I33" s="17">
        <v>0.05</v>
      </c>
      <c r="K33" s="2" t="s">
        <v>50</v>
      </c>
      <c r="L33" s="2">
        <v>0.96894040546971694</v>
      </c>
      <c r="M33" s="2" t="s">
        <v>51</v>
      </c>
      <c r="N33" s="31" t="s">
        <v>59</v>
      </c>
    </row>
    <row r="34" spans="2:18" x14ac:dyDescent="0.3">
      <c r="G34" s="11">
        <f>SUM(G31:G33)</f>
        <v>33.985812445040857</v>
      </c>
    </row>
    <row r="35" spans="2:18" x14ac:dyDescent="0.3">
      <c r="G35" s="1"/>
    </row>
    <row r="36" spans="2:18" x14ac:dyDescent="0.3">
      <c r="B36" s="34" t="s">
        <v>45</v>
      </c>
      <c r="C36" s="34"/>
      <c r="D36" s="34"/>
      <c r="E36" s="34"/>
      <c r="F36" s="34"/>
      <c r="G36" s="34"/>
      <c r="K36" s="34" t="s">
        <v>46</v>
      </c>
      <c r="L36" s="34"/>
      <c r="M36" s="34"/>
      <c r="N36" s="34"/>
      <c r="O36" s="34"/>
      <c r="P36" s="34"/>
    </row>
    <row r="37" spans="2:18" x14ac:dyDescent="0.3">
      <c r="B37" s="13" t="s">
        <v>11</v>
      </c>
      <c r="C37" s="13" t="s">
        <v>16</v>
      </c>
      <c r="D37" s="13" t="s">
        <v>15</v>
      </c>
      <c r="E37" s="13" t="s">
        <v>18</v>
      </c>
      <c r="F37" s="13" t="s">
        <v>19</v>
      </c>
      <c r="G37" s="13" t="s">
        <v>17</v>
      </c>
      <c r="H37" s="13" t="s">
        <v>22</v>
      </c>
      <c r="K37" s="13" t="s">
        <v>11</v>
      </c>
      <c r="L37" s="13" t="s">
        <v>16</v>
      </c>
      <c r="M37" s="13" t="s">
        <v>15</v>
      </c>
      <c r="N37" s="13" t="s">
        <v>18</v>
      </c>
      <c r="O37" s="13" t="s">
        <v>19</v>
      </c>
      <c r="P37" s="13" t="s">
        <v>17</v>
      </c>
      <c r="Q37" s="13" t="s">
        <v>22</v>
      </c>
    </row>
    <row r="38" spans="2:18" x14ac:dyDescent="0.3">
      <c r="B38" s="2" t="s">
        <v>13</v>
      </c>
      <c r="C38" s="2">
        <v>0.78400000000000003</v>
      </c>
      <c r="D38" s="2">
        <v>58.08</v>
      </c>
      <c r="E38" s="2">
        <f>E40*1.1716</f>
        <v>0.14238869279827621</v>
      </c>
      <c r="F38" s="12">
        <f>E38*D38</f>
        <v>8.2699352777238815</v>
      </c>
      <c r="G38" s="2">
        <f>F38/C38</f>
        <v>10.548386833831481</v>
      </c>
      <c r="H38" s="16">
        <f>F40*0.01</f>
        <v>0.11192487747183121</v>
      </c>
      <c r="I38" s="17">
        <v>0.01</v>
      </c>
      <c r="K38" s="2" t="s">
        <v>13</v>
      </c>
      <c r="L38" s="2">
        <v>0.78400000000000003</v>
      </c>
      <c r="M38" s="2">
        <v>58.08</v>
      </c>
      <c r="N38" s="2">
        <f>N40*6.8284</f>
        <v>0.82987960899944457</v>
      </c>
      <c r="O38" s="12">
        <f>N38*M38</f>
        <v>48.199407690687742</v>
      </c>
      <c r="P38" s="2">
        <f>O38/L38</f>
        <v>61.478836340162935</v>
      </c>
      <c r="Q38" s="16">
        <f>O40*0.01</f>
        <v>0.11192487747183121</v>
      </c>
      <c r="R38" s="17">
        <v>0.01</v>
      </c>
    </row>
    <row r="39" spans="2:18" x14ac:dyDescent="0.3">
      <c r="B39" s="2" t="s">
        <v>14</v>
      </c>
      <c r="C39" s="2">
        <v>0.78900000000000003</v>
      </c>
      <c r="D39" s="2">
        <v>46.067999999999998</v>
      </c>
      <c r="E39" s="2">
        <f>E40</f>
        <v>0.12153353772471509</v>
      </c>
      <c r="F39" s="12">
        <f t="shared" ref="F39" si="6">E39*D39</f>
        <v>5.5988070159021746</v>
      </c>
      <c r="G39" s="2">
        <f t="shared" ref="G39:G40" si="7">F39/C39</f>
        <v>7.0960798680635921</v>
      </c>
      <c r="H39" s="16">
        <f>F40*0.03</f>
        <v>0.3357746324154936</v>
      </c>
      <c r="I39" s="17">
        <v>0.03</v>
      </c>
      <c r="K39" s="2" t="s">
        <v>14</v>
      </c>
      <c r="L39" s="2">
        <v>0.78900000000000003</v>
      </c>
      <c r="M39" s="2">
        <v>46.067999999999998</v>
      </c>
      <c r="N39" s="2">
        <f>N40</f>
        <v>0.12153353772471509</v>
      </c>
      <c r="O39" s="12">
        <f t="shared" ref="O39" si="8">N39*M39</f>
        <v>5.5988070159021746</v>
      </c>
      <c r="P39" s="2">
        <f t="shared" ref="P39:P40" si="9">O39/L39</f>
        <v>7.0960798680635921</v>
      </c>
      <c r="Q39" s="16">
        <f>O40*0.03</f>
        <v>0.3357746324154936</v>
      </c>
      <c r="R39" s="17">
        <v>0.03</v>
      </c>
    </row>
    <row r="40" spans="2:18" x14ac:dyDescent="0.3">
      <c r="B40" s="2" t="s">
        <v>12</v>
      </c>
      <c r="C40" s="9">
        <v>1.26</v>
      </c>
      <c r="D40" s="2">
        <v>92.093819999999994</v>
      </c>
      <c r="E40" s="2">
        <f>F40/D40</f>
        <v>0.12153353772471509</v>
      </c>
      <c r="F40" s="12">
        <f>$F$15</f>
        <v>11.192487747183121</v>
      </c>
      <c r="G40" s="2">
        <f t="shared" si="7"/>
        <v>8.8829267834786663</v>
      </c>
      <c r="H40" s="16">
        <f>F40*0.05</f>
        <v>0.55962438735915609</v>
      </c>
      <c r="I40" s="17">
        <v>0.05</v>
      </c>
      <c r="K40" s="2" t="s">
        <v>12</v>
      </c>
      <c r="L40" s="9">
        <v>1.26</v>
      </c>
      <c r="M40" s="2">
        <v>92.093819999999994</v>
      </c>
      <c r="N40" s="2">
        <f>O40/M40</f>
        <v>0.12153353772471509</v>
      </c>
      <c r="O40" s="12">
        <f>$F$15</f>
        <v>11.192487747183121</v>
      </c>
      <c r="P40" s="2">
        <f t="shared" si="9"/>
        <v>8.8829267834786663</v>
      </c>
      <c r="Q40" s="16">
        <f>O40*0.05</f>
        <v>0.55962438735915609</v>
      </c>
      <c r="R40" s="17">
        <v>0.05</v>
      </c>
    </row>
    <row r="41" spans="2:18" x14ac:dyDescent="0.3">
      <c r="G41" s="11">
        <f>SUM(G38:G40)</f>
        <v>26.527393485373739</v>
      </c>
      <c r="H41" s="16">
        <f>F40*(0.1716/100)</f>
        <v>1.9206308974166236E-2</v>
      </c>
      <c r="I41" s="29">
        <v>1.7160000000000001E-3</v>
      </c>
      <c r="P41" s="11">
        <f>SUM(P38:P40)</f>
        <v>77.457842991705192</v>
      </c>
      <c r="Q41" s="16">
        <f>O40*(0.1716/100)</f>
        <v>1.9206308974166236E-2</v>
      </c>
      <c r="R41" s="29">
        <v>1.7160000000000001E-3</v>
      </c>
    </row>
    <row r="42" spans="2:18" x14ac:dyDescent="0.3">
      <c r="H42" s="16">
        <f>F40*(5.8284/100)</f>
        <v>0.65234295585682101</v>
      </c>
      <c r="I42" s="29">
        <v>5.8284000000000002E-2</v>
      </c>
      <c r="Q42" s="16">
        <f>O40*(5.8284/100)</f>
        <v>0.65234295585682101</v>
      </c>
      <c r="R42" s="29">
        <v>5.8284000000000002E-2</v>
      </c>
    </row>
  </sheetData>
  <sortState xmlns:xlrd2="http://schemas.microsoft.com/office/spreadsheetml/2017/richdata2" ref="K30:L33">
    <sortCondition ref="L30:L33"/>
  </sortState>
  <mergeCells count="8">
    <mergeCell ref="B36:G36"/>
    <mergeCell ref="K36:P36"/>
    <mergeCell ref="B11:G11"/>
    <mergeCell ref="B20:G20"/>
    <mergeCell ref="B29:G29"/>
    <mergeCell ref="K11:L11"/>
    <mergeCell ref="K28:M28"/>
    <mergeCell ref="K12:M1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D8E9-57A3-4285-9BF2-B51891B5B8F3}">
  <dimension ref="C3:P14"/>
  <sheetViews>
    <sheetView topLeftCell="A2" zoomScale="96" workbookViewId="0">
      <selection activeCell="F28" sqref="F28"/>
    </sheetView>
  </sheetViews>
  <sheetFormatPr defaultRowHeight="14.4" x14ac:dyDescent="0.3"/>
  <cols>
    <col min="3" max="3" width="19.109375" bestFit="1" customWidth="1"/>
    <col min="11" max="11" width="17.88671875" bestFit="1" customWidth="1"/>
  </cols>
  <sheetData>
    <row r="3" spans="3:16" x14ac:dyDescent="0.3">
      <c r="K3" s="4" t="s">
        <v>7</v>
      </c>
      <c r="L3" s="26" t="s">
        <v>39</v>
      </c>
      <c r="M3" s="6">
        <v>-1</v>
      </c>
      <c r="N3" s="6">
        <v>0</v>
      </c>
      <c r="O3" s="6">
        <v>1</v>
      </c>
      <c r="P3" s="26" t="s">
        <v>40</v>
      </c>
    </row>
    <row r="4" spans="3:16" x14ac:dyDescent="0.3">
      <c r="C4" s="39" t="s">
        <v>2</v>
      </c>
      <c r="D4" s="39"/>
      <c r="E4" s="40" t="s">
        <v>0</v>
      </c>
      <c r="F4" s="40"/>
      <c r="G4" s="40"/>
      <c r="K4" s="5" t="s">
        <v>8</v>
      </c>
      <c r="L4" s="27">
        <v>1.7160000000000001E-3</v>
      </c>
      <c r="M4" s="7">
        <v>0.01</v>
      </c>
      <c r="N4" s="7">
        <v>0.03</v>
      </c>
      <c r="O4" s="7">
        <v>0.05</v>
      </c>
      <c r="P4" s="28" t="s">
        <v>44</v>
      </c>
    </row>
    <row r="5" spans="3:16" x14ac:dyDescent="0.3">
      <c r="C5" s="39"/>
      <c r="D5" s="39"/>
      <c r="E5" s="3">
        <v>0.01</v>
      </c>
      <c r="F5" s="3">
        <v>0.03</v>
      </c>
      <c r="G5" s="3">
        <v>0.05</v>
      </c>
      <c r="K5" s="5" t="s">
        <v>9</v>
      </c>
      <c r="L5" s="2">
        <v>1.1716</v>
      </c>
      <c r="M5" s="22">
        <v>2</v>
      </c>
      <c r="N5" s="22">
        <v>4</v>
      </c>
      <c r="O5" s="22">
        <v>6</v>
      </c>
      <c r="P5" s="2">
        <v>6.8284000000000002</v>
      </c>
    </row>
    <row r="6" spans="3:16" x14ac:dyDescent="0.3">
      <c r="C6" s="41" t="s">
        <v>1</v>
      </c>
      <c r="D6" s="8" t="s">
        <v>30</v>
      </c>
      <c r="E6" s="2"/>
      <c r="F6" s="2"/>
      <c r="G6" s="2"/>
      <c r="H6" s="13">
        <v>2</v>
      </c>
    </row>
    <row r="7" spans="3:16" x14ac:dyDescent="0.3">
      <c r="C7" s="41"/>
      <c r="D7" s="8" t="s">
        <v>31</v>
      </c>
      <c r="E7" s="2"/>
      <c r="F7" s="2"/>
      <c r="G7" s="2"/>
      <c r="H7" s="13">
        <v>4</v>
      </c>
    </row>
    <row r="8" spans="3:16" x14ac:dyDescent="0.3">
      <c r="C8" s="41"/>
      <c r="D8" s="8" t="s">
        <v>32</v>
      </c>
      <c r="E8" s="2"/>
      <c r="F8" s="2"/>
      <c r="G8" s="2"/>
      <c r="H8" s="13">
        <v>6</v>
      </c>
    </row>
    <row r="10" spans="3:16" x14ac:dyDescent="0.3">
      <c r="C10" s="39" t="s">
        <v>3</v>
      </c>
      <c r="D10" s="39"/>
      <c r="E10" s="40" t="s">
        <v>0</v>
      </c>
      <c r="F10" s="40"/>
      <c r="G10" s="40"/>
    </row>
    <row r="11" spans="3:16" x14ac:dyDescent="0.3">
      <c r="C11" s="39"/>
      <c r="D11" s="39"/>
      <c r="E11" s="3">
        <v>0.01</v>
      </c>
      <c r="F11" s="3">
        <v>0.03</v>
      </c>
      <c r="G11" s="3">
        <v>0.05</v>
      </c>
    </row>
    <row r="12" spans="3:16" x14ac:dyDescent="0.3">
      <c r="C12" s="41" t="s">
        <v>1</v>
      </c>
      <c r="D12" s="8" t="s">
        <v>30</v>
      </c>
      <c r="E12" s="2"/>
      <c r="F12" s="2"/>
      <c r="G12" s="2"/>
      <c r="H12" s="13">
        <v>2</v>
      </c>
    </row>
    <row r="13" spans="3:16" x14ac:dyDescent="0.3">
      <c r="C13" s="41"/>
      <c r="D13" s="8" t="s">
        <v>31</v>
      </c>
      <c r="E13" s="2"/>
      <c r="F13" s="2"/>
      <c r="G13" s="2"/>
      <c r="H13" s="13">
        <v>4</v>
      </c>
    </row>
    <row r="14" spans="3:16" x14ac:dyDescent="0.3">
      <c r="C14" s="41"/>
      <c r="D14" s="8" t="s">
        <v>32</v>
      </c>
      <c r="E14" s="2"/>
      <c r="F14" s="2"/>
      <c r="G14" s="2"/>
      <c r="H14" s="13">
        <v>6</v>
      </c>
    </row>
  </sheetData>
  <mergeCells count="6">
    <mergeCell ref="C10:D11"/>
    <mergeCell ref="E10:G10"/>
    <mergeCell ref="C12:C14"/>
    <mergeCell ref="E4:G4"/>
    <mergeCell ref="C6:C8"/>
    <mergeCell ref="C4:D5"/>
  </mergeCells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E98A0-9570-4511-9240-7761EE4949CF}">
  <dimension ref="A1:M22"/>
  <sheetViews>
    <sheetView workbookViewId="0">
      <selection activeCell="F21" sqref="F21"/>
    </sheetView>
  </sheetViews>
  <sheetFormatPr defaultRowHeight="14.4" x14ac:dyDescent="0.3"/>
  <cols>
    <col min="1" max="1" width="10.6640625" bestFit="1" customWidth="1"/>
    <col min="2" max="2" width="10.21875" bestFit="1" customWidth="1"/>
    <col min="3" max="4" width="11.21875" bestFit="1" customWidth="1"/>
    <col min="5" max="5" width="13.33203125" bestFit="1" customWidth="1"/>
    <col min="6" max="6" width="9.5546875" bestFit="1" customWidth="1"/>
    <col min="9" max="9" width="11.21875" bestFit="1" customWidth="1"/>
  </cols>
  <sheetData>
    <row r="1" spans="1:13" x14ac:dyDescent="0.3">
      <c r="A1" s="1" t="s">
        <v>38</v>
      </c>
      <c r="B1" s="1" t="s">
        <v>34</v>
      </c>
      <c r="C1" s="1" t="s">
        <v>35</v>
      </c>
      <c r="D1" s="1" t="s">
        <v>37</v>
      </c>
      <c r="E1" s="1" t="s">
        <v>4</v>
      </c>
      <c r="F1" s="1" t="s">
        <v>36</v>
      </c>
    </row>
    <row r="2" spans="1:13" x14ac:dyDescent="0.3">
      <c r="A2" s="1">
        <v>1</v>
      </c>
      <c r="B2" s="24">
        <v>0</v>
      </c>
      <c r="C2" s="24">
        <v>0</v>
      </c>
      <c r="D2" s="23">
        <v>4</v>
      </c>
      <c r="E2" s="23">
        <v>3</v>
      </c>
      <c r="F2" s="23">
        <v>0.53232413178984861</v>
      </c>
      <c r="H2" s="1"/>
      <c r="I2" s="1"/>
      <c r="J2" s="1"/>
      <c r="K2" s="1"/>
      <c r="L2" s="1"/>
      <c r="M2" s="1"/>
    </row>
    <row r="3" spans="1:13" x14ac:dyDescent="0.3">
      <c r="A3" s="1">
        <v>2</v>
      </c>
      <c r="B3" s="24">
        <v>0</v>
      </c>
      <c r="C3" s="24">
        <v>0</v>
      </c>
      <c r="D3" s="23">
        <v>4</v>
      </c>
      <c r="E3" s="23">
        <v>3</v>
      </c>
      <c r="F3" s="23">
        <v>0.55340261875403673</v>
      </c>
      <c r="H3" s="1"/>
      <c r="I3" s="24"/>
      <c r="J3" s="24"/>
      <c r="K3" s="23"/>
      <c r="L3" s="23"/>
      <c r="M3" s="23"/>
    </row>
    <row r="4" spans="1:13" x14ac:dyDescent="0.3">
      <c r="A4" s="1">
        <v>3</v>
      </c>
      <c r="B4" s="24">
        <v>-1</v>
      </c>
      <c r="C4" s="24">
        <v>1</v>
      </c>
      <c r="D4" s="23">
        <v>2</v>
      </c>
      <c r="E4" s="23">
        <v>5</v>
      </c>
      <c r="F4" s="23">
        <v>0.44203513022410662</v>
      </c>
      <c r="H4" s="1"/>
      <c r="I4" s="24"/>
      <c r="J4" s="24"/>
      <c r="K4" s="23"/>
      <c r="L4" s="23"/>
      <c r="M4" s="23"/>
    </row>
    <row r="5" spans="1:13" x14ac:dyDescent="0.3">
      <c r="A5" s="1">
        <v>4</v>
      </c>
      <c r="B5" s="24">
        <v>-1</v>
      </c>
      <c r="C5" s="24">
        <v>-1</v>
      </c>
      <c r="D5" s="23">
        <v>2</v>
      </c>
      <c r="E5" s="23">
        <v>1</v>
      </c>
      <c r="F5" s="23">
        <v>0.23046413502109708</v>
      </c>
      <c r="H5" s="1"/>
      <c r="I5" s="24"/>
      <c r="J5" s="24"/>
      <c r="K5" s="23"/>
      <c r="L5" s="23"/>
      <c r="M5" s="25"/>
    </row>
    <row r="6" spans="1:13" x14ac:dyDescent="0.3">
      <c r="A6" s="1">
        <v>5</v>
      </c>
      <c r="B6" s="24">
        <v>1</v>
      </c>
      <c r="C6" s="24">
        <v>-1</v>
      </c>
      <c r="D6" s="23">
        <v>6</v>
      </c>
      <c r="E6" s="23">
        <v>1</v>
      </c>
      <c r="F6" s="23">
        <v>0.3094875697615424</v>
      </c>
      <c r="H6" s="1"/>
      <c r="I6" s="24"/>
      <c r="J6" s="24"/>
      <c r="K6" s="23"/>
      <c r="L6" s="23"/>
      <c r="M6" s="23"/>
    </row>
    <row r="7" spans="1:13" x14ac:dyDescent="0.3">
      <c r="A7" s="1">
        <v>6</v>
      </c>
      <c r="B7" s="24">
        <v>0</v>
      </c>
      <c r="C7" s="24">
        <v>0</v>
      </c>
      <c r="D7" s="23">
        <v>4</v>
      </c>
      <c r="E7" s="23">
        <v>3</v>
      </c>
      <c r="F7" s="23">
        <v>0.57703221498915036</v>
      </c>
      <c r="H7" s="1"/>
      <c r="I7" s="24"/>
      <c r="J7" s="24"/>
      <c r="K7" s="23"/>
      <c r="L7" s="23"/>
      <c r="M7" s="25"/>
    </row>
    <row r="8" spans="1:13" x14ac:dyDescent="0.3">
      <c r="A8" s="1">
        <v>7</v>
      </c>
      <c r="B8" s="24">
        <v>0</v>
      </c>
      <c r="C8" s="24">
        <v>0</v>
      </c>
      <c r="D8" s="23">
        <v>4</v>
      </c>
      <c r="E8" s="23">
        <v>3</v>
      </c>
      <c r="F8" s="23">
        <v>0.52105530187721971</v>
      </c>
    </row>
    <row r="9" spans="1:13" x14ac:dyDescent="0.3">
      <c r="A9" s="1">
        <v>8</v>
      </c>
      <c r="B9" s="24">
        <v>0</v>
      </c>
      <c r="C9" s="24">
        <v>0</v>
      </c>
      <c r="D9" s="23">
        <v>4</v>
      </c>
      <c r="E9" s="23">
        <v>3</v>
      </c>
      <c r="F9" s="23">
        <v>0.49196685269744633</v>
      </c>
    </row>
    <row r="10" spans="1:13" x14ac:dyDescent="0.3">
      <c r="A10" s="1">
        <v>9</v>
      </c>
      <c r="B10" s="24">
        <v>1</v>
      </c>
      <c r="C10" s="24">
        <v>1</v>
      </c>
      <c r="D10" s="23">
        <v>6</v>
      </c>
      <c r="E10" s="23">
        <v>5</v>
      </c>
      <c r="F10" s="23">
        <v>0.61038961038961037</v>
      </c>
    </row>
    <row r="11" spans="1:13" x14ac:dyDescent="0.3">
      <c r="A11" s="1">
        <v>10</v>
      </c>
      <c r="B11" s="24">
        <v>-1.4139999999999999</v>
      </c>
      <c r="C11" s="24">
        <v>0</v>
      </c>
      <c r="D11" s="23">
        <v>1.1715172874999999</v>
      </c>
      <c r="E11" s="23">
        <v>3</v>
      </c>
      <c r="F11" s="23">
        <v>2.7004396064475699E-2</v>
      </c>
    </row>
    <row r="12" spans="1:13" x14ac:dyDescent="0.3">
      <c r="A12" s="1">
        <v>11</v>
      </c>
      <c r="B12" s="24">
        <v>0</v>
      </c>
      <c r="C12" s="24">
        <v>1.4139999999999999</v>
      </c>
      <c r="D12" s="23">
        <v>4</v>
      </c>
      <c r="E12" s="23">
        <v>5.8284271250000002</v>
      </c>
      <c r="F12" s="23">
        <v>0.602824360105913</v>
      </c>
    </row>
    <row r="13" spans="1:13" x14ac:dyDescent="0.3">
      <c r="A13" s="1">
        <v>12</v>
      </c>
      <c r="B13" s="24">
        <v>1.4139999999999999</v>
      </c>
      <c r="C13" s="24">
        <v>0</v>
      </c>
      <c r="D13" s="23">
        <v>6.8284271250000002</v>
      </c>
      <c r="E13" s="23">
        <v>3</v>
      </c>
      <c r="F13" s="23">
        <v>0.42278634028407402</v>
      </c>
    </row>
    <row r="14" spans="1:13" x14ac:dyDescent="0.3">
      <c r="A14" s="1">
        <v>13</v>
      </c>
      <c r="B14" s="24">
        <v>0</v>
      </c>
      <c r="C14" s="24">
        <v>-1.4139999999999999</v>
      </c>
      <c r="D14" s="23">
        <v>4</v>
      </c>
      <c r="E14" s="23">
        <v>0.17157287530000001</v>
      </c>
      <c r="F14" s="23">
        <v>2.6767774969213801E-2</v>
      </c>
    </row>
    <row r="21" spans="9:9" x14ac:dyDescent="0.3">
      <c r="I21" s="33"/>
    </row>
    <row r="22" spans="9:9" x14ac:dyDescent="0.3">
      <c r="I22" s="3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0D1B-4631-44A7-B23E-3D1B0E43A77A}">
  <dimension ref="A1:M22"/>
  <sheetViews>
    <sheetView tabSelected="1" workbookViewId="0">
      <selection activeCell="H18" sqref="H18"/>
    </sheetView>
  </sheetViews>
  <sheetFormatPr defaultRowHeight="14.4" x14ac:dyDescent="0.3"/>
  <cols>
    <col min="1" max="1" width="10.6640625" bestFit="1" customWidth="1"/>
    <col min="2" max="2" width="10.21875" bestFit="1" customWidth="1"/>
    <col min="3" max="4" width="11.21875" bestFit="1" customWidth="1"/>
    <col min="5" max="5" width="13.33203125" bestFit="1" customWidth="1"/>
    <col min="6" max="6" width="9.5546875" bestFit="1" customWidth="1"/>
    <col min="9" max="9" width="11.21875" bestFit="1" customWidth="1"/>
  </cols>
  <sheetData>
    <row r="1" spans="1:13" x14ac:dyDescent="0.3">
      <c r="A1" s="1" t="s">
        <v>38</v>
      </c>
      <c r="B1" s="1" t="s">
        <v>34</v>
      </c>
      <c r="C1" s="1" t="s">
        <v>35</v>
      </c>
      <c r="D1" s="1" t="s">
        <v>37</v>
      </c>
      <c r="E1" s="1" t="s">
        <v>4</v>
      </c>
      <c r="F1" s="1" t="s">
        <v>36</v>
      </c>
    </row>
    <row r="2" spans="1:13" x14ac:dyDescent="0.3">
      <c r="A2" s="1">
        <v>1</v>
      </c>
      <c r="B2" s="24">
        <v>0</v>
      </c>
      <c r="C2" s="24">
        <v>0</v>
      </c>
      <c r="D2" s="23">
        <v>4</v>
      </c>
      <c r="E2" s="23">
        <v>3</v>
      </c>
      <c r="F2" s="23">
        <v>0.53232413178984861</v>
      </c>
      <c r="H2" s="1"/>
      <c r="I2" s="1"/>
      <c r="J2" s="1"/>
      <c r="K2" s="1"/>
      <c r="L2" s="1"/>
      <c r="M2" s="1"/>
    </row>
    <row r="3" spans="1:13" x14ac:dyDescent="0.3">
      <c r="A3" s="1">
        <v>2</v>
      </c>
      <c r="B3" s="24">
        <v>0</v>
      </c>
      <c r="C3" s="24">
        <v>0</v>
      </c>
      <c r="D3" s="23">
        <v>4</v>
      </c>
      <c r="E3" s="23">
        <v>3</v>
      </c>
      <c r="F3" s="23">
        <v>0.55340261875403673</v>
      </c>
      <c r="H3" s="1"/>
      <c r="I3" s="24"/>
      <c r="J3" s="24"/>
      <c r="K3" s="23"/>
      <c r="L3" s="23"/>
      <c r="M3" s="23"/>
    </row>
    <row r="4" spans="1:13" x14ac:dyDescent="0.3">
      <c r="A4" s="1">
        <v>3</v>
      </c>
      <c r="B4" s="24">
        <v>-1</v>
      </c>
      <c r="C4" s="24">
        <v>1</v>
      </c>
      <c r="D4" s="23">
        <v>2</v>
      </c>
      <c r="E4" s="23">
        <v>5</v>
      </c>
      <c r="F4" s="23">
        <v>0.44203513022410662</v>
      </c>
      <c r="H4" s="1"/>
      <c r="I4" s="24"/>
      <c r="J4" s="24"/>
      <c r="K4" s="23"/>
      <c r="L4" s="23"/>
      <c r="M4" s="23"/>
    </row>
    <row r="5" spans="1:13" x14ac:dyDescent="0.3">
      <c r="A5" s="1">
        <v>4</v>
      </c>
      <c r="B5" s="24">
        <v>-1</v>
      </c>
      <c r="C5" s="24">
        <v>-1</v>
      </c>
      <c r="D5" s="23">
        <v>2</v>
      </c>
      <c r="E5" s="23">
        <v>1</v>
      </c>
      <c r="F5" s="23">
        <v>0.23046413502109708</v>
      </c>
      <c r="H5" s="1"/>
      <c r="I5" s="24"/>
      <c r="J5" s="24"/>
      <c r="K5" s="23"/>
      <c r="L5" s="23"/>
      <c r="M5" s="25"/>
    </row>
    <row r="6" spans="1:13" x14ac:dyDescent="0.3">
      <c r="A6" s="1">
        <v>5</v>
      </c>
      <c r="B6" s="24">
        <v>1</v>
      </c>
      <c r="C6" s="24">
        <v>-1</v>
      </c>
      <c r="D6" s="23">
        <v>6</v>
      </c>
      <c r="E6" s="23">
        <v>1</v>
      </c>
      <c r="F6" s="23">
        <v>0.3094875697615424</v>
      </c>
      <c r="H6" s="1"/>
      <c r="I6" s="24"/>
      <c r="J6" s="24"/>
      <c r="K6" s="23"/>
      <c r="L6" s="23"/>
      <c r="M6" s="23"/>
    </row>
    <row r="7" spans="1:13" x14ac:dyDescent="0.3">
      <c r="A7" s="1">
        <v>6</v>
      </c>
      <c r="B7" s="24">
        <v>0</v>
      </c>
      <c r="C7" s="24">
        <v>0</v>
      </c>
      <c r="D7" s="23">
        <v>4</v>
      </c>
      <c r="E7" s="23">
        <v>3</v>
      </c>
      <c r="F7" s="23">
        <v>0.57703221498915036</v>
      </c>
      <c r="H7" s="1"/>
      <c r="I7" s="24"/>
      <c r="J7" s="24"/>
      <c r="K7" s="23"/>
      <c r="L7" s="23"/>
      <c r="M7" s="25"/>
    </row>
    <row r="8" spans="1:13" x14ac:dyDescent="0.3">
      <c r="A8" s="1">
        <v>7</v>
      </c>
      <c r="B8" s="24">
        <v>0</v>
      </c>
      <c r="C8" s="24">
        <v>0</v>
      </c>
      <c r="D8" s="23">
        <v>4</v>
      </c>
      <c r="E8" s="23">
        <v>3</v>
      </c>
      <c r="F8" s="23">
        <v>0.52105530187721971</v>
      </c>
    </row>
    <row r="9" spans="1:13" x14ac:dyDescent="0.3">
      <c r="A9" s="1">
        <v>8</v>
      </c>
      <c r="B9" s="24">
        <v>0</v>
      </c>
      <c r="C9" s="24">
        <v>0</v>
      </c>
      <c r="D9" s="23">
        <v>4</v>
      </c>
      <c r="E9" s="23">
        <v>3</v>
      </c>
      <c r="F9" s="23">
        <v>0.49196685269744633</v>
      </c>
    </row>
    <row r="10" spans="1:13" x14ac:dyDescent="0.3">
      <c r="A10" s="1">
        <v>9</v>
      </c>
      <c r="B10" s="24">
        <v>1</v>
      </c>
      <c r="C10" s="24">
        <v>1</v>
      </c>
      <c r="D10" s="23">
        <v>6</v>
      </c>
      <c r="E10" s="23">
        <v>5</v>
      </c>
      <c r="F10" s="23">
        <v>0.61038961038961037</v>
      </c>
    </row>
    <row r="11" spans="1:13" x14ac:dyDescent="0.3">
      <c r="A11" s="1">
        <v>11</v>
      </c>
      <c r="B11" s="24">
        <v>0</v>
      </c>
      <c r="C11" s="24">
        <v>1.4139999999999999</v>
      </c>
      <c r="D11" s="23">
        <v>4</v>
      </c>
      <c r="E11" s="23">
        <v>5.8284271250000002</v>
      </c>
      <c r="F11" s="23">
        <v>0.602824360105913</v>
      </c>
    </row>
    <row r="12" spans="1:13" x14ac:dyDescent="0.3">
      <c r="A12" s="1">
        <v>12</v>
      </c>
      <c r="B12" s="24">
        <v>1.4139999999999999</v>
      </c>
      <c r="C12" s="24">
        <v>0</v>
      </c>
      <c r="D12" s="23">
        <v>6.8284271250000002</v>
      </c>
      <c r="E12" s="23">
        <v>3</v>
      </c>
      <c r="F12" s="23">
        <v>0.42278634028407402</v>
      </c>
    </row>
    <row r="21" spans="9:9" x14ac:dyDescent="0.3">
      <c r="I21" s="33"/>
    </row>
    <row r="22" spans="9:9" x14ac:dyDescent="0.3">
      <c r="I22" s="3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88129-7C7A-4A37-8D2C-DA2AA3E71169}">
  <dimension ref="A1:M14"/>
  <sheetViews>
    <sheetView workbookViewId="0">
      <selection activeCell="D26" sqref="D26"/>
    </sheetView>
  </sheetViews>
  <sheetFormatPr defaultRowHeight="14.4" x14ac:dyDescent="0.3"/>
  <cols>
    <col min="1" max="1" width="10.6640625" bestFit="1" customWidth="1"/>
    <col min="2" max="2" width="10.21875" bestFit="1" customWidth="1"/>
    <col min="3" max="4" width="11.21875" bestFit="1" customWidth="1"/>
    <col min="5" max="5" width="13.33203125" bestFit="1" customWidth="1"/>
  </cols>
  <sheetData>
    <row r="1" spans="1:13" x14ac:dyDescent="0.3">
      <c r="A1" s="1" t="s">
        <v>38</v>
      </c>
      <c r="B1" s="1" t="s">
        <v>34</v>
      </c>
      <c r="C1" s="1" t="s">
        <v>35</v>
      </c>
      <c r="D1" s="1" t="s">
        <v>37</v>
      </c>
      <c r="E1" s="1" t="s">
        <v>4</v>
      </c>
      <c r="F1" s="1" t="s">
        <v>36</v>
      </c>
    </row>
    <row r="2" spans="1:13" x14ac:dyDescent="0.3">
      <c r="A2" s="1">
        <v>1</v>
      </c>
      <c r="B2" s="24">
        <v>0</v>
      </c>
      <c r="C2" s="24">
        <v>0</v>
      </c>
      <c r="D2" s="23">
        <v>4</v>
      </c>
      <c r="E2" s="23">
        <v>3</v>
      </c>
      <c r="F2" s="23">
        <v>0.53232413178984861</v>
      </c>
      <c r="H2" s="1"/>
      <c r="I2" s="1"/>
      <c r="J2" s="1"/>
      <c r="K2" s="1"/>
      <c r="L2" s="1"/>
      <c r="M2" s="1"/>
    </row>
    <row r="3" spans="1:13" x14ac:dyDescent="0.3">
      <c r="A3" s="1">
        <v>2</v>
      </c>
      <c r="B3" s="24">
        <v>0</v>
      </c>
      <c r="C3" s="24">
        <v>0</v>
      </c>
      <c r="D3" s="23">
        <v>4</v>
      </c>
      <c r="E3" s="23">
        <v>3</v>
      </c>
      <c r="F3" s="23">
        <v>0.55340261875403673</v>
      </c>
      <c r="H3" s="1"/>
      <c r="I3" s="24"/>
      <c r="J3" s="24"/>
      <c r="K3" s="23"/>
      <c r="L3" s="23"/>
      <c r="M3" s="23"/>
    </row>
    <row r="4" spans="1:13" x14ac:dyDescent="0.3">
      <c r="A4" s="1">
        <v>3</v>
      </c>
      <c r="B4" s="24">
        <v>-1</v>
      </c>
      <c r="C4" s="24">
        <v>1</v>
      </c>
      <c r="D4" s="23">
        <v>2</v>
      </c>
      <c r="E4" s="23">
        <v>5</v>
      </c>
      <c r="F4" s="23">
        <v>0.44203513022410662</v>
      </c>
      <c r="H4" s="1"/>
      <c r="I4" s="24"/>
      <c r="J4" s="24"/>
      <c r="K4" s="23"/>
      <c r="L4" s="23"/>
      <c r="M4" s="23"/>
    </row>
    <row r="5" spans="1:13" x14ac:dyDescent="0.3">
      <c r="A5" s="1">
        <v>4</v>
      </c>
      <c r="B5" s="24">
        <v>-1</v>
      </c>
      <c r="C5" s="24">
        <v>-1</v>
      </c>
      <c r="D5" s="23">
        <v>2</v>
      </c>
      <c r="E5" s="23">
        <v>1</v>
      </c>
      <c r="F5" s="23">
        <v>0.23046413502109708</v>
      </c>
      <c r="H5" s="1"/>
      <c r="I5" s="24"/>
      <c r="J5" s="24"/>
      <c r="K5" s="23"/>
      <c r="L5" s="23"/>
      <c r="M5" s="25"/>
    </row>
    <row r="6" spans="1:13" x14ac:dyDescent="0.3">
      <c r="A6" s="1">
        <v>5</v>
      </c>
      <c r="B6" s="24">
        <v>1</v>
      </c>
      <c r="C6" s="24">
        <v>-1</v>
      </c>
      <c r="D6" s="23">
        <v>6</v>
      </c>
      <c r="E6" s="23">
        <v>1</v>
      </c>
      <c r="F6" s="23">
        <v>0.3094875697615424</v>
      </c>
      <c r="H6" s="1"/>
      <c r="I6" s="24"/>
      <c r="J6" s="24"/>
      <c r="K6" s="23"/>
      <c r="L6" s="23"/>
      <c r="M6" s="23"/>
    </row>
    <row r="7" spans="1:13" x14ac:dyDescent="0.3">
      <c r="A7" s="1">
        <v>6</v>
      </c>
      <c r="B7" s="24">
        <v>0</v>
      </c>
      <c r="C7" s="24">
        <v>0</v>
      </c>
      <c r="D7" s="23">
        <v>4</v>
      </c>
      <c r="E7" s="23">
        <v>3</v>
      </c>
      <c r="F7" s="23">
        <v>0.57703221498915036</v>
      </c>
      <c r="H7" s="1"/>
      <c r="I7" s="24"/>
      <c r="J7" s="24"/>
      <c r="K7" s="23"/>
      <c r="L7" s="23"/>
      <c r="M7" s="25"/>
    </row>
    <row r="8" spans="1:13" x14ac:dyDescent="0.3">
      <c r="A8" s="1">
        <v>7</v>
      </c>
      <c r="B8" s="24">
        <v>0</v>
      </c>
      <c r="C8" s="24">
        <v>0</v>
      </c>
      <c r="D8" s="23">
        <v>4</v>
      </c>
      <c r="E8" s="23">
        <v>3</v>
      </c>
      <c r="F8" s="23">
        <v>0.52105530187721971</v>
      </c>
    </row>
    <row r="9" spans="1:13" x14ac:dyDescent="0.3">
      <c r="A9" s="1">
        <v>8</v>
      </c>
      <c r="B9" s="24">
        <v>0</v>
      </c>
      <c r="C9" s="24">
        <v>0</v>
      </c>
      <c r="D9" s="23">
        <v>4</v>
      </c>
      <c r="E9" s="23">
        <v>3</v>
      </c>
      <c r="F9" s="23">
        <v>0.49196685269744633</v>
      </c>
    </row>
    <row r="10" spans="1:13" x14ac:dyDescent="0.3">
      <c r="A10" s="1">
        <v>9</v>
      </c>
      <c r="B10" s="24">
        <v>1</v>
      </c>
      <c r="C10" s="24">
        <v>1</v>
      </c>
      <c r="D10" s="23">
        <v>6</v>
      </c>
      <c r="E10" s="23">
        <v>5</v>
      </c>
      <c r="F10" s="23">
        <v>0.61038961038961037</v>
      </c>
    </row>
    <row r="13" spans="1:13" x14ac:dyDescent="0.3">
      <c r="D13" s="1"/>
    </row>
    <row r="14" spans="1:13" x14ac:dyDescent="0.3">
      <c r="F14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8105-8E26-469C-8C6C-14A351670315}">
  <dimension ref="A1:M17"/>
  <sheetViews>
    <sheetView workbookViewId="0">
      <selection activeCell="F23" sqref="F23"/>
    </sheetView>
  </sheetViews>
  <sheetFormatPr defaultRowHeight="14.4" x14ac:dyDescent="0.3"/>
  <cols>
    <col min="1" max="1" width="10.6640625" bestFit="1" customWidth="1"/>
    <col min="2" max="2" width="10.21875" bestFit="1" customWidth="1"/>
    <col min="3" max="4" width="11.21875" bestFit="1" customWidth="1"/>
    <col min="5" max="5" width="13.33203125" bestFit="1" customWidth="1"/>
  </cols>
  <sheetData>
    <row r="1" spans="1:13" x14ac:dyDescent="0.3">
      <c r="A1" s="1" t="s">
        <v>38</v>
      </c>
      <c r="B1" s="1" t="s">
        <v>34</v>
      </c>
      <c r="C1" s="1" t="s">
        <v>35</v>
      </c>
      <c r="D1" s="1" t="s">
        <v>37</v>
      </c>
      <c r="E1" s="1" t="s">
        <v>4</v>
      </c>
      <c r="F1" s="1" t="s">
        <v>36</v>
      </c>
    </row>
    <row r="2" spans="1:13" x14ac:dyDescent="0.3">
      <c r="A2" s="1">
        <v>1</v>
      </c>
      <c r="B2" s="24">
        <v>0</v>
      </c>
      <c r="C2" s="24">
        <v>1</v>
      </c>
      <c r="D2" s="23">
        <v>4</v>
      </c>
      <c r="E2" s="23">
        <v>5</v>
      </c>
      <c r="F2" s="23">
        <v>0.55293088363954512</v>
      </c>
      <c r="H2" s="1"/>
      <c r="I2" s="1"/>
      <c r="J2" s="1"/>
      <c r="K2" s="1"/>
      <c r="L2" s="1"/>
      <c r="M2" s="1"/>
    </row>
    <row r="3" spans="1:13" x14ac:dyDescent="0.3">
      <c r="A3" s="1">
        <v>2</v>
      </c>
      <c r="B3" s="24">
        <v>0</v>
      </c>
      <c r="C3" s="24">
        <v>0</v>
      </c>
      <c r="D3" s="23">
        <v>4</v>
      </c>
      <c r="E3" s="23">
        <v>3</v>
      </c>
      <c r="F3" s="23">
        <v>0.53232413178984861</v>
      </c>
      <c r="H3" s="1"/>
      <c r="I3" s="24"/>
      <c r="J3" s="24"/>
      <c r="K3" s="23"/>
      <c r="L3" s="23"/>
      <c r="M3" s="23"/>
    </row>
    <row r="4" spans="1:13" x14ac:dyDescent="0.3">
      <c r="A4" s="1">
        <v>3</v>
      </c>
      <c r="B4" s="24">
        <v>0</v>
      </c>
      <c r="C4" s="24">
        <v>0</v>
      </c>
      <c r="D4" s="23">
        <v>4</v>
      </c>
      <c r="E4" s="23">
        <v>3</v>
      </c>
      <c r="F4" s="23">
        <v>0.55340261875403673</v>
      </c>
      <c r="H4" s="1"/>
      <c r="I4" s="24"/>
      <c r="J4" s="24"/>
      <c r="K4" s="23"/>
      <c r="L4" s="23"/>
      <c r="M4" s="23"/>
    </row>
    <row r="5" spans="1:13" x14ac:dyDescent="0.3">
      <c r="A5" s="1">
        <v>4</v>
      </c>
      <c r="B5" s="24">
        <v>-1</v>
      </c>
      <c r="C5" s="24">
        <v>1</v>
      </c>
      <c r="D5" s="23">
        <v>2</v>
      </c>
      <c r="E5" s="23">
        <v>5</v>
      </c>
      <c r="F5" s="23">
        <v>0.44203513022410662</v>
      </c>
      <c r="H5" s="1"/>
      <c r="I5" s="24"/>
      <c r="J5" s="24"/>
      <c r="K5" s="23"/>
      <c r="L5" s="23"/>
      <c r="M5" s="25"/>
    </row>
    <row r="6" spans="1:13" x14ac:dyDescent="0.3">
      <c r="A6" s="1">
        <v>5</v>
      </c>
      <c r="B6" s="24">
        <v>-1</v>
      </c>
      <c r="C6" s="24">
        <v>-1</v>
      </c>
      <c r="D6" s="23">
        <v>2</v>
      </c>
      <c r="E6" s="23">
        <v>1</v>
      </c>
      <c r="F6" s="23">
        <v>0.23046413502109708</v>
      </c>
      <c r="H6" s="1"/>
      <c r="I6" s="24"/>
      <c r="J6" s="24"/>
      <c r="K6" s="23"/>
      <c r="L6" s="23"/>
      <c r="M6" s="23"/>
    </row>
    <row r="7" spans="1:13" x14ac:dyDescent="0.3">
      <c r="A7" s="1">
        <v>6</v>
      </c>
      <c r="B7" s="24">
        <v>1</v>
      </c>
      <c r="C7" s="24">
        <v>0</v>
      </c>
      <c r="D7" s="23">
        <v>6</v>
      </c>
      <c r="E7" s="23">
        <v>3</v>
      </c>
      <c r="F7" s="23">
        <v>0.5819418676561533</v>
      </c>
      <c r="H7" s="1"/>
      <c r="I7" s="24"/>
      <c r="J7" s="24"/>
      <c r="K7" s="23"/>
      <c r="L7" s="23"/>
      <c r="M7" s="25"/>
    </row>
    <row r="8" spans="1:13" x14ac:dyDescent="0.3">
      <c r="A8" s="1">
        <v>7</v>
      </c>
      <c r="B8" s="24">
        <v>1</v>
      </c>
      <c r="C8" s="24">
        <v>-1</v>
      </c>
      <c r="D8" s="23">
        <v>6</v>
      </c>
      <c r="E8" s="23">
        <v>1</v>
      </c>
      <c r="F8" s="23">
        <v>0.3094875697615424</v>
      </c>
    </row>
    <row r="9" spans="1:13" x14ac:dyDescent="0.3">
      <c r="A9" s="1">
        <v>8</v>
      </c>
      <c r="B9" s="24">
        <v>0</v>
      </c>
      <c r="C9" s="24">
        <v>0</v>
      </c>
      <c r="D9" s="23">
        <v>4</v>
      </c>
      <c r="E9" s="23">
        <v>3</v>
      </c>
      <c r="F9" s="23">
        <v>0.57703221498915036</v>
      </c>
    </row>
    <row r="10" spans="1:13" x14ac:dyDescent="0.3">
      <c r="A10" s="1">
        <v>9</v>
      </c>
      <c r="B10" s="24">
        <v>0</v>
      </c>
      <c r="C10" s="24">
        <v>0</v>
      </c>
      <c r="D10" s="23">
        <v>4</v>
      </c>
      <c r="E10" s="23">
        <v>3</v>
      </c>
      <c r="F10" s="23">
        <v>0.52105530187721971</v>
      </c>
    </row>
    <row r="11" spans="1:13" x14ac:dyDescent="0.3">
      <c r="A11" s="1">
        <v>10</v>
      </c>
      <c r="B11" s="24">
        <v>0</v>
      </c>
      <c r="C11" s="24">
        <v>-1</v>
      </c>
      <c r="D11" s="23">
        <v>4</v>
      </c>
      <c r="E11" s="23">
        <v>1</v>
      </c>
      <c r="F11" s="23">
        <v>0.38824059980833198</v>
      </c>
    </row>
    <row r="12" spans="1:13" x14ac:dyDescent="0.3">
      <c r="A12" s="1">
        <v>11</v>
      </c>
      <c r="B12" s="24">
        <v>0</v>
      </c>
      <c r="C12" s="24">
        <v>0</v>
      </c>
      <c r="D12" s="23">
        <v>4</v>
      </c>
      <c r="E12" s="23">
        <v>3</v>
      </c>
      <c r="F12" s="23">
        <v>0.49196685269744633</v>
      </c>
    </row>
    <row r="13" spans="1:13" x14ac:dyDescent="0.3">
      <c r="A13" s="1">
        <v>12</v>
      </c>
      <c r="B13" s="24">
        <v>-1</v>
      </c>
      <c r="C13" s="24">
        <v>0</v>
      </c>
      <c r="D13" s="23">
        <v>2</v>
      </c>
      <c r="E13" s="23">
        <v>3</v>
      </c>
      <c r="F13" s="23">
        <v>0.3422975974157077</v>
      </c>
    </row>
    <row r="14" spans="1:13" x14ac:dyDescent="0.3">
      <c r="A14" s="1">
        <v>13</v>
      </c>
      <c r="B14" s="24">
        <v>1</v>
      </c>
      <c r="C14" s="24">
        <v>1</v>
      </c>
      <c r="D14" s="23">
        <v>6</v>
      </c>
      <c r="E14" s="23">
        <v>5</v>
      </c>
      <c r="F14" s="23">
        <v>0.61038961038961037</v>
      </c>
    </row>
    <row r="16" spans="1:13" x14ac:dyDescent="0.3">
      <c r="D16" s="1"/>
    </row>
    <row r="17" spans="6:6" x14ac:dyDescent="0.3">
      <c r="F17" s="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1333-C905-41B5-9DBB-0A8A6FBFDFAF}">
  <dimension ref="B1:E14"/>
  <sheetViews>
    <sheetView workbookViewId="0">
      <selection activeCell="E2" sqref="E2"/>
    </sheetView>
  </sheetViews>
  <sheetFormatPr defaultRowHeight="14.4" x14ac:dyDescent="0.3"/>
  <cols>
    <col min="2" max="2" width="10.21875" bestFit="1" customWidth="1"/>
    <col min="3" max="4" width="11.21875" bestFit="1" customWidth="1"/>
    <col min="5" max="5" width="9.5546875" bestFit="1" customWidth="1"/>
  </cols>
  <sheetData>
    <row r="1" spans="2:5" x14ac:dyDescent="0.3">
      <c r="B1" t="s">
        <v>6</v>
      </c>
      <c r="C1" t="s">
        <v>4</v>
      </c>
      <c r="D1" t="s">
        <v>5</v>
      </c>
      <c r="E1" t="s">
        <v>10</v>
      </c>
    </row>
    <row r="2" spans="2:5" x14ac:dyDescent="0.3">
      <c r="B2" s="1">
        <v>1</v>
      </c>
    </row>
    <row r="3" spans="2:5" x14ac:dyDescent="0.3">
      <c r="B3" s="1">
        <v>2</v>
      </c>
    </row>
    <row r="4" spans="2:5" x14ac:dyDescent="0.3">
      <c r="B4" s="1">
        <v>3</v>
      </c>
    </row>
    <row r="5" spans="2:5" x14ac:dyDescent="0.3">
      <c r="B5" s="1">
        <v>4</v>
      </c>
    </row>
    <row r="6" spans="2:5" x14ac:dyDescent="0.3">
      <c r="B6" s="1">
        <v>5</v>
      </c>
    </row>
    <row r="7" spans="2:5" x14ac:dyDescent="0.3">
      <c r="B7" s="1">
        <v>6</v>
      </c>
    </row>
    <row r="8" spans="2:5" x14ac:dyDescent="0.3">
      <c r="B8" s="1">
        <v>7</v>
      </c>
    </row>
    <row r="9" spans="2:5" x14ac:dyDescent="0.3">
      <c r="B9" s="1">
        <v>8</v>
      </c>
    </row>
    <row r="10" spans="2:5" x14ac:dyDescent="0.3">
      <c r="B10" s="1">
        <v>9</v>
      </c>
    </row>
    <row r="11" spans="2:5" x14ac:dyDescent="0.3">
      <c r="B11" s="1">
        <v>10</v>
      </c>
    </row>
    <row r="12" spans="2:5" x14ac:dyDescent="0.3">
      <c r="B12" s="1">
        <v>11</v>
      </c>
    </row>
    <row r="13" spans="2:5" x14ac:dyDescent="0.3">
      <c r="B13" s="1">
        <v>12</v>
      </c>
    </row>
    <row r="14" spans="2:5" x14ac:dyDescent="0.3">
      <c r="B14" s="1"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Massas_reagentes</vt:lpstr>
      <vt:lpstr>INFORMACAO</vt:lpstr>
      <vt:lpstr>VersaoR_Conv_quad</vt:lpstr>
      <vt:lpstr>VersaoR_Conv_quad_sem_outliers</vt:lpstr>
      <vt:lpstr>VersaoR_Conv_SEM </vt:lpstr>
      <vt:lpstr>VersaoR_Conv_line</vt:lpstr>
      <vt:lpstr>VersaoR_Sele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Testa</dc:creator>
  <cp:lastModifiedBy>Felipe Testa</cp:lastModifiedBy>
  <dcterms:created xsi:type="dcterms:W3CDTF">2025-03-14T13:42:57Z</dcterms:created>
  <dcterms:modified xsi:type="dcterms:W3CDTF">2025-07-29T18:19:38Z</dcterms:modified>
</cp:coreProperties>
</file>