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slicers/slicer2.xml" ContentType="application/vnd.ms-excel.slicer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9/"/>
    </mc:Choice>
  </mc:AlternateContent>
  <xr:revisionPtr revIDLastSave="11" documentId="13_ncr:1_{FE38DBBC-8CC8-4C03-921A-230A1D2DDF9F}" xr6:coauthVersionLast="47" xr6:coauthVersionMax="47" xr10:uidLastSave="{0648E30B-B174-409E-99C5-2BF24FAA2C77}"/>
  <bookViews>
    <workbookView xWindow="-110" yWindow="-110" windowWidth="19420" windowHeight="11500" tabRatio="863" xr2:uid="{899214EE-B51D-4446-AC56-B680CE1E289C}"/>
  </bookViews>
  <sheets>
    <sheet name="Dash Funcionarios" sheetId="5" r:id="rId1"/>
    <sheet name="Dash Escritorio" sheetId="10" r:id="rId2"/>
    <sheet name="Tabela Dinamica Dados Vendedor" sheetId="8" state="hidden" r:id="rId3"/>
    <sheet name="Grafico Masculino Feminino" sheetId="9" state="hidden" r:id="rId4"/>
    <sheet name="Waffle" sheetId="7" state="hidden" r:id="rId5"/>
    <sheet name="Grafico Velociometro" sheetId="6" state="hidden" r:id="rId6"/>
    <sheet name="Dados Vendedor" sheetId="2" state="hidden" r:id="rId7"/>
    <sheet name="PivotTable" sheetId="4" state="hidden" r:id="rId8"/>
    <sheet name="Vendas" sheetId="1" state="hidden" r:id="rId9"/>
    <sheet name="Imagens" sheetId="3" state="hidden" r:id="rId10"/>
  </sheets>
  <definedNames>
    <definedName name="SegmentaçãodeDados_Loja">#N/A</definedName>
    <definedName name="SegmentaçãodeDados_Produto">#N/A</definedName>
    <definedName name="SegmentaçãodeDados_Sexo">#N/A</definedName>
    <definedName name="SegmentaçãodeDados_Vendedor">#N/A</definedName>
  </definedNames>
  <calcPr calcId="191029"/>
  <pivotCaches>
    <pivotCache cacheId="0" r:id="rId11"/>
    <pivotCache cacheId="1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9" l="1"/>
  <c r="Q6" i="10" a="1"/>
  <c r="Q6" i="10" s="1"/>
  <c r="Q7" i="10" a="1"/>
  <c r="Q7" i="10" s="1"/>
  <c r="Q8" i="10" a="1"/>
  <c r="Q8" i="10" s="1"/>
  <c r="Q9" i="10" a="1"/>
  <c r="Q9" i="10" s="1"/>
  <c r="Q10" i="10" a="1"/>
  <c r="Q10" i="10" s="1"/>
  <c r="Q11" i="10" a="1"/>
  <c r="Q11" i="10" s="1"/>
  <c r="Q12" i="10" a="1"/>
  <c r="Q12" i="10" s="1"/>
  <c r="Q13" i="10" a="1"/>
  <c r="Q13" i="10" s="1"/>
  <c r="Q14" i="10" a="1"/>
  <c r="Q14" i="10" s="1"/>
  <c r="Q15" i="10" a="1"/>
  <c r="Q15" i="10" s="1"/>
  <c r="Q16" i="10" a="1"/>
  <c r="Q16" i="10" s="1"/>
  <c r="Q5" i="10" a="1"/>
  <c r="Q5" i="10" s="1"/>
  <c r="P6" i="10" a="1"/>
  <c r="P6" i="10" s="1"/>
  <c r="P7" i="10" a="1"/>
  <c r="P7" i="10" s="1"/>
  <c r="P8" i="10" a="1"/>
  <c r="P8" i="10" s="1"/>
  <c r="P9" i="10" a="1"/>
  <c r="P9" i="10" s="1"/>
  <c r="P10" i="10" a="1"/>
  <c r="P10" i="10" s="1"/>
  <c r="P11" i="10" a="1"/>
  <c r="P11" i="10" s="1"/>
  <c r="P12" i="10" a="1"/>
  <c r="P12" i="10" s="1"/>
  <c r="P13" i="10" a="1"/>
  <c r="P13" i="10" s="1"/>
  <c r="P14" i="10" a="1"/>
  <c r="P14" i="10" s="1"/>
  <c r="P15" i="10" a="1"/>
  <c r="P15" i="10" s="1"/>
  <c r="P16" i="10" a="1"/>
  <c r="P16" i="10" s="1"/>
  <c r="P5" i="10" a="1"/>
  <c r="P5" i="10" s="1"/>
  <c r="O8" i="10" a="1"/>
  <c r="O8" i="10" s="1"/>
  <c r="O9" i="10" a="1"/>
  <c r="O9" i="10" s="1"/>
  <c r="O10" i="10" a="1"/>
  <c r="O10" i="10" s="1"/>
  <c r="O11" i="10" a="1"/>
  <c r="O11" i="10" s="1"/>
  <c r="O12" i="10" a="1"/>
  <c r="O12" i="10" s="1"/>
  <c r="O13" i="10" a="1"/>
  <c r="O13" i="10" s="1"/>
  <c r="O14" i="10" a="1"/>
  <c r="O14" i="10" s="1"/>
  <c r="O15" i="10" a="1"/>
  <c r="O15" i="10" s="1"/>
  <c r="O16" i="10" a="1"/>
  <c r="O16" i="10" s="1"/>
  <c r="O6" i="10" a="1"/>
  <c r="O6" i="10" s="1"/>
  <c r="O7" i="10" a="1"/>
  <c r="O7" i="10" s="1"/>
  <c r="O5" i="10" a="1"/>
  <c r="O5" i="10" s="1"/>
  <c r="J3" i="10"/>
  <c r="F3" i="10"/>
  <c r="D2" i="9"/>
  <c r="B2" i="9" s="1"/>
  <c r="L12" i="7"/>
  <c r="L11" i="7" s="1"/>
  <c r="L10" i="7" s="1"/>
  <c r="L9" i="7" s="1"/>
  <c r="L8" i="7" s="1"/>
  <c r="L7" i="7" s="1"/>
  <c r="L6" i="7" s="1"/>
  <c r="L5" i="7" s="1"/>
  <c r="L4" i="7" s="1"/>
  <c r="K12" i="7"/>
  <c r="K11" i="7" s="1"/>
  <c r="K10" i="7" s="1"/>
  <c r="K9" i="7" s="1"/>
  <c r="K8" i="7" s="1"/>
  <c r="K7" i="7" s="1"/>
  <c r="K6" i="7" s="1"/>
  <c r="K5" i="7" s="1"/>
  <c r="K4" i="7" s="1"/>
  <c r="J12" i="7"/>
  <c r="J11" i="7" s="1"/>
  <c r="J10" i="7" s="1"/>
  <c r="J9" i="7" s="1"/>
  <c r="J8" i="7" s="1"/>
  <c r="J7" i="7" s="1"/>
  <c r="J6" i="7" s="1"/>
  <c r="J5" i="7" s="1"/>
  <c r="J4" i="7" s="1"/>
  <c r="I12" i="7"/>
  <c r="I11" i="7" s="1"/>
  <c r="I10" i="7" s="1"/>
  <c r="I9" i="7" s="1"/>
  <c r="I8" i="7" s="1"/>
  <c r="I7" i="7" s="1"/>
  <c r="I6" i="7" s="1"/>
  <c r="I5" i="7" s="1"/>
  <c r="I4" i="7" s="1"/>
  <c r="H12" i="7"/>
  <c r="H11" i="7" s="1"/>
  <c r="H10" i="7" s="1"/>
  <c r="H9" i="7" s="1"/>
  <c r="H8" i="7" s="1"/>
  <c r="H7" i="7" s="1"/>
  <c r="H6" i="7" s="1"/>
  <c r="H5" i="7" s="1"/>
  <c r="H4" i="7" s="1"/>
  <c r="G12" i="7"/>
  <c r="G11" i="7" s="1"/>
  <c r="G10" i="7" s="1"/>
  <c r="G9" i="7" s="1"/>
  <c r="G8" i="7" s="1"/>
  <c r="G7" i="7" s="1"/>
  <c r="G6" i="7" s="1"/>
  <c r="G5" i="7" s="1"/>
  <c r="G4" i="7" s="1"/>
  <c r="F12" i="7"/>
  <c r="F11" i="7" s="1"/>
  <c r="F10" i="7" s="1"/>
  <c r="F9" i="7" s="1"/>
  <c r="F8" i="7" s="1"/>
  <c r="F7" i="7" s="1"/>
  <c r="F6" i="7" s="1"/>
  <c r="F5" i="7" s="1"/>
  <c r="F4" i="7" s="1"/>
  <c r="E12" i="7"/>
  <c r="E11" i="7" s="1"/>
  <c r="E10" i="7" s="1"/>
  <c r="E9" i="7" s="1"/>
  <c r="E8" i="7" s="1"/>
  <c r="E7" i="7" s="1"/>
  <c r="E6" i="7" s="1"/>
  <c r="E5" i="7" s="1"/>
  <c r="E4" i="7" s="1"/>
  <c r="D12" i="7"/>
  <c r="D11" i="7"/>
  <c r="C11" i="7"/>
  <c r="D10" i="7"/>
  <c r="D9" i="7" s="1"/>
  <c r="D8" i="7" s="1"/>
  <c r="D7" i="7" s="1"/>
  <c r="D6" i="7" s="1"/>
  <c r="D5" i="7" s="1"/>
  <c r="D4" i="7" s="1"/>
  <c r="C10" i="7"/>
  <c r="C9" i="7"/>
  <c r="C8" i="7" s="1"/>
  <c r="C7" i="7" s="1"/>
  <c r="C6" i="7" s="1"/>
  <c r="C5" i="7" s="1"/>
  <c r="C4" i="7" s="1"/>
  <c r="C12" i="7"/>
  <c r="E13" i="7"/>
  <c r="F13" i="7"/>
  <c r="G13" i="7" s="1"/>
  <c r="H13" i="7" s="1"/>
  <c r="I13" i="7" s="1"/>
  <c r="J13" i="7" s="1"/>
  <c r="K13" i="7" s="1"/>
  <c r="L13" i="7" s="1"/>
  <c r="D13" i="7"/>
  <c r="M17" i="5" a="1"/>
  <c r="M17" i="5" s="1"/>
  <c r="N17" i="5" a="1"/>
  <c r="N17" i="5" s="1"/>
  <c r="M18" i="5" a="1"/>
  <c r="M18" i="5" s="1"/>
  <c r="N18" i="5" a="1"/>
  <c r="N18" i="5" s="1"/>
  <c r="N19" i="5" a="1"/>
  <c r="N19" i="5" s="1"/>
  <c r="N20" i="5" a="1"/>
  <c r="N20" i="5" s="1"/>
  <c r="N21" i="5" a="1"/>
  <c r="N21" i="5" s="1"/>
  <c r="N22" i="5" a="1"/>
  <c r="N22" i="5" s="1"/>
  <c r="N23" i="5" a="1"/>
  <c r="N23" i="5" s="1"/>
  <c r="N24" i="5" a="1"/>
  <c r="N24" i="5" s="1"/>
  <c r="N25" i="5" a="1"/>
  <c r="N25" i="5" s="1"/>
  <c r="N26" i="5" a="1"/>
  <c r="N26" i="5" s="1"/>
  <c r="N27" i="5" a="1"/>
  <c r="N27" i="5" s="1"/>
  <c r="M19" i="5" a="1"/>
  <c r="M19" i="5" s="1"/>
  <c r="M20" i="5" a="1"/>
  <c r="M20" i="5" s="1"/>
  <c r="M21" i="5" a="1"/>
  <c r="M21" i="5" s="1"/>
  <c r="M22" i="5" a="1"/>
  <c r="M22" i="5" s="1"/>
  <c r="M23" i="5" a="1"/>
  <c r="M23" i="5" s="1"/>
  <c r="M24" i="5" a="1"/>
  <c r="M24" i="5" s="1"/>
  <c r="M25" i="5" a="1"/>
  <c r="M25" i="5" s="1"/>
  <c r="M26" i="5" a="1"/>
  <c r="M26" i="5" s="1"/>
  <c r="M27" i="5" a="1"/>
  <c r="M27" i="5" s="1"/>
  <c r="D13" i="6"/>
  <c r="B5" i="6"/>
  <c r="B10" i="6"/>
  <c r="B12" i="6" s="1"/>
  <c r="B4" i="6"/>
  <c r="B3" i="6"/>
  <c r="B2" i="6"/>
  <c r="P18" i="10" l="1"/>
  <c r="Q18" i="10"/>
  <c r="B6" i="9"/>
  <c r="D10" i="6"/>
  <c r="A1" i="7" s="1"/>
</calcChain>
</file>

<file path=xl/sharedStrings.xml><?xml version="1.0" encoding="utf-8"?>
<sst xmlns="http://schemas.openxmlformats.org/spreadsheetml/2006/main" count="296" uniqueCount="70">
  <si>
    <t>Vendedor</t>
  </si>
  <si>
    <t>Vendedor2</t>
  </si>
  <si>
    <t>Produto</t>
  </si>
  <si>
    <t>Unidades Vendidas</t>
  </si>
  <si>
    <t xml:space="preserve"> Total </t>
  </si>
  <si>
    <t>Leonardo Almeida</t>
  </si>
  <si>
    <t>Eliane Moreira</t>
  </si>
  <si>
    <t>Nicolas Pereira</t>
  </si>
  <si>
    <t>Camisa Masculina</t>
  </si>
  <si>
    <t>Amanda Martins</t>
  </si>
  <si>
    <t>Bermuda Masculino</t>
  </si>
  <si>
    <t>Paulo Santos</t>
  </si>
  <si>
    <t>Camisa Masculina Festa Balada</t>
  </si>
  <si>
    <t>Aline Rosa</t>
  </si>
  <si>
    <t>Bota Masculina</t>
  </si>
  <si>
    <t>Jaqueta Masculina Preta</t>
  </si>
  <si>
    <t>Bolsa de Trabalho</t>
  </si>
  <si>
    <t>Kit de Pinceis de Maquiagem</t>
  </si>
  <si>
    <t>Vestido Infantil</t>
  </si>
  <si>
    <t>Sapato Social</t>
  </si>
  <si>
    <t>Sapatilha Sapato</t>
  </si>
  <si>
    <t>Colar Pingente</t>
  </si>
  <si>
    <t>Angela Maria</t>
  </si>
  <si>
    <t>Carlos Moreira</t>
  </si>
  <si>
    <t>Chinelo</t>
  </si>
  <si>
    <t>Tênis Feminino</t>
  </si>
  <si>
    <t>Calça Feminina Jogger</t>
  </si>
  <si>
    <t>Calça Bailarina</t>
  </si>
  <si>
    <t>Camisa Térmica</t>
  </si>
  <si>
    <t>Boné</t>
  </si>
  <si>
    <t>Relógio</t>
  </si>
  <si>
    <t>Valor Unitário</t>
  </si>
  <si>
    <t>Loja</t>
  </si>
  <si>
    <t>Loja2</t>
  </si>
  <si>
    <t>Sexo</t>
  </si>
  <si>
    <t>Quantidade</t>
  </si>
  <si>
    <t xml:space="preserve"> Vendas </t>
  </si>
  <si>
    <t>Santa Catarina</t>
  </si>
  <si>
    <t>Feminino</t>
  </si>
  <si>
    <t>Masculino</t>
  </si>
  <si>
    <t>Rio de Janeiro</t>
  </si>
  <si>
    <t>São Paulo</t>
  </si>
  <si>
    <t>Rótulos de Linha</t>
  </si>
  <si>
    <t>Total Geral</t>
  </si>
  <si>
    <t>Soma de Unidades Vendidas</t>
  </si>
  <si>
    <t>Soma de Valor Unitário</t>
  </si>
  <si>
    <t xml:space="preserve">Soma de  Total </t>
  </si>
  <si>
    <t>Marcador</t>
  </si>
  <si>
    <t>Ruim</t>
  </si>
  <si>
    <t>Regular</t>
  </si>
  <si>
    <t>Bom</t>
  </si>
  <si>
    <t>Ótimo</t>
  </si>
  <si>
    <t>META</t>
  </si>
  <si>
    <t>Ponteiro</t>
  </si>
  <si>
    <t>Valor da Ponta Ponteiro</t>
  </si>
  <si>
    <t>Tamanho Ponteiro</t>
  </si>
  <si>
    <t>Complemento</t>
  </si>
  <si>
    <t>Meta Atingida</t>
  </si>
  <si>
    <t>Quantidade Vendida</t>
  </si>
  <si>
    <t>Total</t>
  </si>
  <si>
    <t>Meta Vendas 2.000</t>
  </si>
  <si>
    <t>DASHBOARD TOTAL VENDAS POR VENDEDOR</t>
  </si>
  <si>
    <t>Soma de Quantidade</t>
  </si>
  <si>
    <t xml:space="preserve">Soma de  Vendas </t>
  </si>
  <si>
    <t>Vendas Femininas</t>
  </si>
  <si>
    <t>Vendas</t>
  </si>
  <si>
    <t>Atual</t>
  </si>
  <si>
    <t>Vendas Masculinas</t>
  </si>
  <si>
    <t>Qtd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</si>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</sst>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%"/>
    <numFmt numFmtId="165" formatCode="#,##0.00_ ;\-#,##0.00\ "/>
    <numFmt numFmtId="166" formatCode="#,##0.00_ ;[Red]\-#,##0.0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44" fontId="0" fillId="0" borderId="0" xfId="2" applyFont="1"/>
    <xf numFmtId="44" fontId="0" fillId="0" borderId="0" xfId="0" applyNumberFormat="1"/>
    <xf numFmtId="9" fontId="0" fillId="0" borderId="0" xfId="3" applyFont="1"/>
    <xf numFmtId="44" fontId="0" fillId="0" borderId="0" xfId="2" applyFont="1" applyAlignment="1">
      <alignment horizontal="center"/>
    </xf>
    <xf numFmtId="0" fontId="0" fillId="2" borderId="1" xfId="0" applyFill="1" applyBorder="1"/>
    <xf numFmtId="44" fontId="0" fillId="2" borderId="1" xfId="2" applyFont="1" applyFill="1" applyBorder="1" applyAlignment="1">
      <alignment horizontal="center"/>
    </xf>
    <xf numFmtId="9" fontId="0" fillId="0" borderId="0" xfId="0" applyNumberFormat="1"/>
    <xf numFmtId="9" fontId="4" fillId="3" borderId="2" xfId="3" applyFont="1" applyFill="1" applyBorder="1"/>
    <xf numFmtId="0" fontId="0" fillId="4" borderId="0" xfId="0" applyFill="1"/>
    <xf numFmtId="44" fontId="0" fillId="4" borderId="0" xfId="2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3" applyNumberFormat="1" applyFont="1"/>
    <xf numFmtId="0" fontId="0" fillId="2" borderId="3" xfId="0" applyFill="1" applyBorder="1"/>
    <xf numFmtId="0" fontId="0" fillId="0" borderId="3" xfId="0" applyBorder="1"/>
    <xf numFmtId="44" fontId="0" fillId="2" borderId="3" xfId="2" applyFont="1" applyFill="1" applyBorder="1"/>
    <xf numFmtId="44" fontId="0" fillId="0" borderId="3" xfId="2" applyFont="1" applyBorder="1"/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166" fontId="0" fillId="0" borderId="0" xfId="0" applyNumberFormat="1"/>
    <xf numFmtId="0" fontId="3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2" applyNumberFormat="1" applyFont="1" applyAlignment="1">
      <alignment horizontal="center" vertical="center"/>
    </xf>
  </cellXfs>
  <cellStyles count="4">
    <cellStyle name="Moeda" xfId="2" builtinId="4"/>
    <cellStyle name="Moeda 2" xfId="1" xr:uid="{D20B583B-A55C-4FA0-80A7-B1D30624E25E}"/>
    <cellStyle name="Normal" xfId="0" builtinId="0"/>
    <cellStyle name="Porcentagem" xfId="3" builtinId="5"/>
  </cellStyles>
  <dxfs count="3">
    <dxf>
      <font>
        <color rgb="FF00B050"/>
      </font>
      <fill>
        <patternFill>
          <b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2" formatCode="&quot;R$&quot;\ #,##0.00;[Red]\-&quot;R$&quot;\ #,##0.00"/>
    </dxf>
    <dxf>
      <numFmt numFmtId="12" formatCode="&quot;R$&quot;\ #,##0.00;[Red]\-&quot;R$&quot;\ #,##0.00"/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image" Target="../media/image35.png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image" Target="../media/image37.png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[147.157.Dashboard+Funcionarios.xlsx]Tabela Dinamica Dados Vendedor!Tabela dinâmica2</c:name>
    <c:fmtId val="2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picture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 w="25400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'Tabela Dinamica Dados Vendedor'!$M$4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 Dados Vendedor'!$L$5:$L$7</c:f>
              <c:strCache>
                <c:ptCount val="2"/>
                <c:pt idx="0">
                  <c:v>Aline Rosa</c:v>
                </c:pt>
                <c:pt idx="1">
                  <c:v>Nicolas Pereira</c:v>
                </c:pt>
              </c:strCache>
            </c:strRef>
          </c:cat>
          <c:val>
            <c:numRef>
              <c:f>'Tabela Dinamica Dados Vendedor'!$M$5:$M$7</c:f>
              <c:numCache>
                <c:formatCode>#,##0.00_ ;[Red]\-#,##0.00\ </c:formatCode>
                <c:ptCount val="2"/>
                <c:pt idx="0">
                  <c:v>1691.22</c:v>
                </c:pt>
                <c:pt idx="1">
                  <c:v>2331.7399999999998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7A-4E2C-A59C-BD4690AF1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2569167"/>
        <c:axId val="1312566671"/>
      </c:lineChart>
      <c:catAx>
        <c:axId val="131256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2566671"/>
        <c:crosses val="autoZero"/>
        <c:auto val="1"/>
        <c:lblAlgn val="ctr"/>
        <c:lblOffset val="100"/>
        <c:noMultiLvlLbl val="0"/>
      </c:catAx>
      <c:valAx>
        <c:axId val="1312566671"/>
        <c:scaling>
          <c:orientation val="minMax"/>
        </c:scaling>
        <c:delete val="1"/>
        <c:axPos val="l"/>
        <c:numFmt formatCode="#,##0.00_ ;[Red]\-#,##0.00\ " sourceLinked="1"/>
        <c:majorTickMark val="none"/>
        <c:minorTickMark val="none"/>
        <c:tickLblPos val="nextTo"/>
        <c:crossAx val="1312569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Masculino Feminino'!$B$1</c:f>
              <c:strCache>
                <c:ptCount val="1"/>
                <c:pt idx="0">
                  <c:v>Atual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4-16B5-457B-BEB0-BF2C4345848D}"/>
              </c:ext>
            </c:extLst>
          </c:dPt>
          <c:val>
            <c:numRef>
              <c:f>'Grafico Masculino Feminino'!$B$2</c:f>
              <c:numCache>
                <c:formatCode>0.0%</c:formatCode>
                <c:ptCount val="1"/>
                <c:pt idx="0">
                  <c:v>0.4203919502058186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5-457B-BEB0-BF2C4345848D}"/>
            </c:ext>
          </c:extLst>
        </c:ser>
        <c:ser>
          <c:idx val="1"/>
          <c:order val="1"/>
          <c:tx>
            <c:strRef>
              <c:f>'Grafico Masculino Feminino'!$C$1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B5-457B-BEB0-BF2C4345848D}"/>
              </c:ext>
            </c:extLst>
          </c:dPt>
          <c:val>
            <c:numRef>
              <c:f>'Grafico Masculino Feminino'!$C$2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B5-457B-BEB0-BF2C43458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419421007"/>
        <c:axId val="1312563343"/>
      </c:barChart>
      <c:catAx>
        <c:axId val="1419421007"/>
        <c:scaling>
          <c:orientation val="minMax"/>
        </c:scaling>
        <c:delete val="1"/>
        <c:axPos val="b"/>
        <c:majorTickMark val="none"/>
        <c:minorTickMark val="none"/>
        <c:tickLblPos val="nextTo"/>
        <c:crossAx val="1312563343"/>
        <c:crosses val="autoZero"/>
        <c:auto val="1"/>
        <c:lblAlgn val="ctr"/>
        <c:lblOffset val="100"/>
        <c:noMultiLvlLbl val="0"/>
      </c:catAx>
      <c:valAx>
        <c:axId val="1312563343"/>
        <c:scaling>
          <c:orientation val="minMax"/>
          <c:max val="1"/>
        </c:scaling>
        <c:delete val="1"/>
        <c:axPos val="l"/>
        <c:numFmt formatCode="0.0%" sourceLinked="1"/>
        <c:majorTickMark val="none"/>
        <c:minorTickMark val="none"/>
        <c:tickLblPos val="nextTo"/>
        <c:crossAx val="141942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Masculino Feminino'!$B$5</c:f>
              <c:strCache>
                <c:ptCount val="1"/>
                <c:pt idx="0">
                  <c:v>Atual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4-5945-4EA3-83C9-129FCFA8C779}"/>
              </c:ext>
            </c:extLst>
          </c:dPt>
          <c:val>
            <c:numRef>
              <c:f>'Grafico Masculino Feminino'!$B$6</c:f>
              <c:numCache>
                <c:formatCode>0.0%</c:formatCode>
                <c:ptCount val="1"/>
                <c:pt idx="0">
                  <c:v>0.57960804979418135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45-4EA3-83C9-129FCFA8C779}"/>
            </c:ext>
          </c:extLst>
        </c:ser>
        <c:ser>
          <c:idx val="1"/>
          <c:order val="1"/>
          <c:tx>
            <c:strRef>
              <c:f>'Grafico Masculino Feminino'!$C$5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45-4EA3-83C9-129FCFA8C779}"/>
              </c:ext>
            </c:extLst>
          </c:dPt>
          <c:val>
            <c:numRef>
              <c:f>'Grafico Masculino Feminino'!$C$6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45-4EA3-83C9-129FCFA8C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12566255"/>
        <c:axId val="1312570831"/>
      </c:barChart>
      <c:catAx>
        <c:axId val="1312566255"/>
        <c:scaling>
          <c:orientation val="minMax"/>
        </c:scaling>
        <c:delete val="1"/>
        <c:axPos val="b"/>
        <c:majorTickMark val="none"/>
        <c:minorTickMark val="none"/>
        <c:tickLblPos val="nextTo"/>
        <c:crossAx val="1312570831"/>
        <c:crosses val="autoZero"/>
        <c:auto val="1"/>
        <c:lblAlgn val="ctr"/>
        <c:lblOffset val="100"/>
        <c:noMultiLvlLbl val="0"/>
      </c:catAx>
      <c:valAx>
        <c:axId val="1312570831"/>
        <c:scaling>
          <c:orientation val="minMax"/>
          <c:max val="1"/>
        </c:scaling>
        <c:delete val="1"/>
        <c:axPos val="l"/>
        <c:numFmt formatCode="0.0%" sourceLinked="1"/>
        <c:majorTickMark val="none"/>
        <c:minorTickMark val="none"/>
        <c:tickLblPos val="nextTo"/>
        <c:crossAx val="1312566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220-4F47-93EF-54C0E27C216C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20-4F47-93EF-54C0E27C216C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220-4F47-93EF-54C0E27C216C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220-4F47-93EF-54C0E27C216C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20-4F47-93EF-54C0E27C216C}"/>
              </c:ext>
            </c:extLst>
          </c:dPt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20-4F47-93EF-54C0E27C21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'Grafico Velociometro'!$A$2:$A$6</c:f>
              <c:strCache>
                <c:ptCount val="5"/>
                <c:pt idx="0">
                  <c:v>Ruim</c:v>
                </c:pt>
                <c:pt idx="1">
                  <c:v>Regular</c:v>
                </c:pt>
                <c:pt idx="2">
                  <c:v>Bom</c:v>
                </c:pt>
                <c:pt idx="3">
                  <c:v>Ótimo</c:v>
                </c:pt>
                <c:pt idx="4">
                  <c:v>META</c:v>
                </c:pt>
              </c:strCache>
            </c:strRef>
          </c:cat>
          <c:val>
            <c:numRef>
              <c:f>'Grafico Velociometro'!$B$2:$B$6</c:f>
              <c:numCache>
                <c:formatCode>_("R$"* #,##0.00_);_("R$"* \(#,##0.00\);_("R$"* "-"??_);_(@_)</c:formatCode>
                <c:ptCount val="5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20-4F47-93EF-54C0E27C2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pieChart>
        <c:varyColors val="1"/>
        <c:ser>
          <c:idx val="1"/>
          <c:order val="1"/>
          <c:tx>
            <c:strRef>
              <c:f>'Grafico Velociometro'!$A$9</c:f>
              <c:strCache>
                <c:ptCount val="1"/>
                <c:pt idx="0">
                  <c:v>Ponteiro</c:v>
                </c:pt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220-4F47-93EF-54C0E27C216C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220-4F47-93EF-54C0E27C216C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220-4F47-93EF-54C0E27C216C}"/>
              </c:ext>
            </c:extLst>
          </c:dPt>
          <c:val>
            <c:numRef>
              <c:f>'Grafico Velociometro'!$B$10:$B$12</c:f>
              <c:numCache>
                <c:formatCode>General</c:formatCode>
                <c:ptCount val="3"/>
                <c:pt idx="0" formatCode="_(&quot;R$&quot;* #,##0.00_);_(&quot;R$&quot;* \(#,##0.00\);_(&quot;R$&quot;* &quot;-&quot;??_);_(@_)">
                  <c:v>12034.929999999998</c:v>
                </c:pt>
                <c:pt idx="1">
                  <c:v>45</c:v>
                </c:pt>
                <c:pt idx="2" formatCode="_(&quot;R$&quot;* #,##0.00_);_(&quot;R$&quot;* \(#,##0.00\);_(&quot;R$&quot;* &quot;-&quot;??_);_(@_)">
                  <c:v>-8079.9299999999985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20-4F47-93EF-54C0E27C2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[147.157.Dashboard+Funcionarios.xlsx]PivotTable!Tabela dinâmica2</c:name>
    <c:fmtId val="2"/>
  </c:pivotSource>
  <c:chart>
    <c:autoTitleDeleted val="1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PivotTable!$K$3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PivotTable!$J$4:$J$22</c:f>
              <c:strCache>
                <c:ptCount val="18"/>
                <c:pt idx="0">
                  <c:v>Bermuda Masculino</c:v>
                </c:pt>
                <c:pt idx="1">
                  <c:v>Bolsa de Trabalho</c:v>
                </c:pt>
                <c:pt idx="2">
                  <c:v>Boné</c:v>
                </c:pt>
                <c:pt idx="3">
                  <c:v>Bota Masculina</c:v>
                </c:pt>
                <c:pt idx="4">
                  <c:v>Calça Bailarina</c:v>
                </c:pt>
                <c:pt idx="5">
                  <c:v>Calça Feminina Jogger</c:v>
                </c:pt>
                <c:pt idx="6">
                  <c:v>Camisa Masculina</c:v>
                </c:pt>
                <c:pt idx="7">
                  <c:v>Camisa Masculina Festa Balada</c:v>
                </c:pt>
                <c:pt idx="8">
                  <c:v>Camisa Térmica</c:v>
                </c:pt>
                <c:pt idx="9">
                  <c:v>Chinelo</c:v>
                </c:pt>
                <c:pt idx="10">
                  <c:v>Colar Pingente</c:v>
                </c:pt>
                <c:pt idx="11">
                  <c:v>Jaqueta Masculina Preta</c:v>
                </c:pt>
                <c:pt idx="12">
                  <c:v>Kit de Pinceis de Maquiagem</c:v>
                </c:pt>
                <c:pt idx="13">
                  <c:v>Relógio</c:v>
                </c:pt>
                <c:pt idx="14">
                  <c:v>Sapatilha Sapato</c:v>
                </c:pt>
                <c:pt idx="15">
                  <c:v>Sapato Social</c:v>
                </c:pt>
                <c:pt idx="16">
                  <c:v>Tênis Feminino</c:v>
                </c:pt>
                <c:pt idx="17">
                  <c:v>Vestido Infantil</c:v>
                </c:pt>
              </c:strCache>
            </c:strRef>
          </c:cat>
          <c:val>
            <c:numRef>
              <c:f>PivotTable!$K$4:$K$22</c:f>
              <c:numCache>
                <c:formatCode>General</c:formatCode>
                <c:ptCount val="18"/>
                <c:pt idx="0">
                  <c:v>2525.52</c:v>
                </c:pt>
                <c:pt idx="1">
                  <c:v>746.18999999999994</c:v>
                </c:pt>
                <c:pt idx="2">
                  <c:v>120</c:v>
                </c:pt>
                <c:pt idx="3">
                  <c:v>1120.6999999999998</c:v>
                </c:pt>
                <c:pt idx="4">
                  <c:v>140.69999999999999</c:v>
                </c:pt>
                <c:pt idx="5">
                  <c:v>419.94</c:v>
                </c:pt>
                <c:pt idx="6">
                  <c:v>767</c:v>
                </c:pt>
                <c:pt idx="7">
                  <c:v>292.27999999999997</c:v>
                </c:pt>
                <c:pt idx="8">
                  <c:v>251.39999999999998</c:v>
                </c:pt>
                <c:pt idx="9">
                  <c:v>120</c:v>
                </c:pt>
                <c:pt idx="10">
                  <c:v>89.9</c:v>
                </c:pt>
                <c:pt idx="11">
                  <c:v>1354.5</c:v>
                </c:pt>
                <c:pt idx="12">
                  <c:v>815.64</c:v>
                </c:pt>
                <c:pt idx="13">
                  <c:v>780</c:v>
                </c:pt>
                <c:pt idx="14">
                  <c:v>111.8</c:v>
                </c:pt>
                <c:pt idx="15">
                  <c:v>1719.9</c:v>
                </c:pt>
                <c:pt idx="16">
                  <c:v>359.96000000000004</c:v>
                </c:pt>
                <c:pt idx="17">
                  <c:v>299.5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2-421D-9A91-E961824BB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797872"/>
        <c:axId val="1184320128"/>
      </c:areaChart>
      <c:catAx>
        <c:axId val="1188797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4320128"/>
        <c:crosses val="autoZero"/>
        <c:auto val="1"/>
        <c:lblAlgn val="ctr"/>
        <c:lblOffset val="100"/>
        <c:noMultiLvlLbl val="0"/>
      </c:catAx>
      <c:valAx>
        <c:axId val="1184320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8797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[147.157.Dashboard+Funcionarios.xlsx]PivotTable!Tabela dinâmica2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PivotTable!$J$4:$J$22</c:f>
              <c:strCache>
                <c:ptCount val="18"/>
                <c:pt idx="0">
                  <c:v>Bermuda Masculino</c:v>
                </c:pt>
                <c:pt idx="1">
                  <c:v>Bolsa de Trabalho</c:v>
                </c:pt>
                <c:pt idx="2">
                  <c:v>Boné</c:v>
                </c:pt>
                <c:pt idx="3">
                  <c:v>Bota Masculina</c:v>
                </c:pt>
                <c:pt idx="4">
                  <c:v>Calça Bailarina</c:v>
                </c:pt>
                <c:pt idx="5">
                  <c:v>Calça Feminina Jogger</c:v>
                </c:pt>
                <c:pt idx="6">
                  <c:v>Camisa Masculina</c:v>
                </c:pt>
                <c:pt idx="7">
                  <c:v>Camisa Masculina Festa Balada</c:v>
                </c:pt>
                <c:pt idx="8">
                  <c:v>Camisa Térmica</c:v>
                </c:pt>
                <c:pt idx="9">
                  <c:v>Chinelo</c:v>
                </c:pt>
                <c:pt idx="10">
                  <c:v>Colar Pingente</c:v>
                </c:pt>
                <c:pt idx="11">
                  <c:v>Jaqueta Masculina Preta</c:v>
                </c:pt>
                <c:pt idx="12">
                  <c:v>Kit de Pinceis de Maquiagem</c:v>
                </c:pt>
                <c:pt idx="13">
                  <c:v>Relógio</c:v>
                </c:pt>
                <c:pt idx="14">
                  <c:v>Sapatilha Sapato</c:v>
                </c:pt>
                <c:pt idx="15">
                  <c:v>Sapato Social</c:v>
                </c:pt>
                <c:pt idx="16">
                  <c:v>Tênis Feminino</c:v>
                </c:pt>
                <c:pt idx="17">
                  <c:v>Vestido Infantil</c:v>
                </c:pt>
              </c:strCache>
            </c:strRef>
          </c:cat>
          <c:val>
            <c:numRef>
              <c:f>PivotTable!$K$4:$K$22</c:f>
              <c:numCache>
                <c:formatCode>General</c:formatCode>
                <c:ptCount val="18"/>
                <c:pt idx="0">
                  <c:v>2525.52</c:v>
                </c:pt>
                <c:pt idx="1">
                  <c:v>746.18999999999994</c:v>
                </c:pt>
                <c:pt idx="2">
                  <c:v>120</c:v>
                </c:pt>
                <c:pt idx="3">
                  <c:v>1120.6999999999998</c:v>
                </c:pt>
                <c:pt idx="4">
                  <c:v>140.69999999999999</c:v>
                </c:pt>
                <c:pt idx="5">
                  <c:v>419.94</c:v>
                </c:pt>
                <c:pt idx="6">
                  <c:v>767</c:v>
                </c:pt>
                <c:pt idx="7">
                  <c:v>292.27999999999997</c:v>
                </c:pt>
                <c:pt idx="8">
                  <c:v>251.39999999999998</c:v>
                </c:pt>
                <c:pt idx="9">
                  <c:v>120</c:v>
                </c:pt>
                <c:pt idx="10">
                  <c:v>89.9</c:v>
                </c:pt>
                <c:pt idx="11">
                  <c:v>1354.5</c:v>
                </c:pt>
                <c:pt idx="12">
                  <c:v>815.64</c:v>
                </c:pt>
                <c:pt idx="13">
                  <c:v>780</c:v>
                </c:pt>
                <c:pt idx="14">
                  <c:v>111.8</c:v>
                </c:pt>
                <c:pt idx="15">
                  <c:v>1719.9</c:v>
                </c:pt>
                <c:pt idx="16">
                  <c:v>359.96000000000004</c:v>
                </c:pt>
                <c:pt idx="17">
                  <c:v>299.5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0-4EE4-876A-3EC343A40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5243952"/>
        <c:axId val="1184319712"/>
      </c:barChart>
      <c:catAx>
        <c:axId val="118524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4319712"/>
        <c:crosses val="autoZero"/>
        <c:auto val="1"/>
        <c:lblAlgn val="ctr"/>
        <c:lblOffset val="100"/>
        <c:noMultiLvlLbl val="0"/>
      </c:catAx>
      <c:valAx>
        <c:axId val="11843197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8524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svg"/><Relationship Id="rId9" Type="http://schemas.openxmlformats.org/officeDocument/2006/relationships/image" Target="../media/image9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2.emf"/><Relationship Id="rId1" Type="http://schemas.openxmlformats.org/officeDocument/2006/relationships/image" Target="../media/image21.emf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svg"/><Relationship Id="rId2" Type="http://schemas.openxmlformats.org/officeDocument/2006/relationships/image" Target="../media/image28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9.svg"/><Relationship Id="rId3" Type="http://schemas.openxmlformats.org/officeDocument/2006/relationships/image" Target="../media/image32.png"/><Relationship Id="rId7" Type="http://schemas.openxmlformats.org/officeDocument/2006/relationships/image" Target="../media/image38.png"/><Relationship Id="rId2" Type="http://schemas.openxmlformats.org/officeDocument/2006/relationships/image" Target="../media/image31.svg"/><Relationship Id="rId1" Type="http://schemas.openxmlformats.org/officeDocument/2006/relationships/image" Target="../media/image30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10" Type="http://schemas.openxmlformats.org/officeDocument/2006/relationships/image" Target="../media/image41.svg"/><Relationship Id="rId4" Type="http://schemas.openxmlformats.org/officeDocument/2006/relationships/image" Target="../media/image33.svg"/><Relationship Id="rId9" Type="http://schemas.openxmlformats.org/officeDocument/2006/relationships/image" Target="../media/image4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49.svg"/><Relationship Id="rId3" Type="http://schemas.openxmlformats.org/officeDocument/2006/relationships/image" Target="../media/image44.png"/><Relationship Id="rId7" Type="http://schemas.openxmlformats.org/officeDocument/2006/relationships/image" Target="../media/image48.png"/><Relationship Id="rId2" Type="http://schemas.openxmlformats.org/officeDocument/2006/relationships/image" Target="../media/image43.svg"/><Relationship Id="rId1" Type="http://schemas.openxmlformats.org/officeDocument/2006/relationships/image" Target="../media/image42.png"/><Relationship Id="rId6" Type="http://schemas.openxmlformats.org/officeDocument/2006/relationships/image" Target="../media/image47.svg"/><Relationship Id="rId11" Type="http://schemas.openxmlformats.org/officeDocument/2006/relationships/image" Target="../media/image52.svg"/><Relationship Id="rId5" Type="http://schemas.openxmlformats.org/officeDocument/2006/relationships/image" Target="../media/image46.png"/><Relationship Id="rId10" Type="http://schemas.openxmlformats.org/officeDocument/2006/relationships/image" Target="../media/image51.png"/><Relationship Id="rId4" Type="http://schemas.openxmlformats.org/officeDocument/2006/relationships/image" Target="../media/image45.svg"/><Relationship Id="rId9" Type="http://schemas.openxmlformats.org/officeDocument/2006/relationships/image" Target="../media/image50.sv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20.emf"/><Relationship Id="rId3" Type="http://schemas.openxmlformats.org/officeDocument/2006/relationships/image" Target="../media/image15.emf"/><Relationship Id="rId7" Type="http://schemas.openxmlformats.org/officeDocument/2006/relationships/image" Target="../media/image19.emf"/><Relationship Id="rId2" Type="http://schemas.openxmlformats.org/officeDocument/2006/relationships/image" Target="../media/image14.emf"/><Relationship Id="rId1" Type="http://schemas.openxmlformats.org/officeDocument/2006/relationships/image" Target="../media/image13.emf"/><Relationship Id="rId6" Type="http://schemas.openxmlformats.org/officeDocument/2006/relationships/image" Target="../media/image18.emf"/><Relationship Id="rId5" Type="http://schemas.openxmlformats.org/officeDocument/2006/relationships/image" Target="../media/image17.emf"/><Relationship Id="rId4" Type="http://schemas.openxmlformats.org/officeDocument/2006/relationships/image" Target="../media/image16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26.emf"/><Relationship Id="rId2" Type="http://schemas.openxmlformats.org/officeDocument/2006/relationships/image" Target="../media/image25.emf"/><Relationship Id="rId1" Type="http://schemas.openxmlformats.org/officeDocument/2006/relationships/image" Target="../media/image2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495299</xdr:colOff>
      <xdr:row>5</xdr:row>
      <xdr:rowOff>38100</xdr:rowOff>
    </xdr:from>
    <xdr:to>
      <xdr:col>7</xdr:col>
      <xdr:colOff>295274</xdr:colOff>
      <xdr:row>9</xdr:row>
      <xdr:rowOff>123825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D7118F8B-94A5-43A8-896D-156EFC6F2CF5}"/>
            </a:ext>
          </a:extLst>
        </xdr:cNvPr>
        <xdr:cNvSpPr/>
      </xdr:nvSpPr>
      <xdr:spPr>
        <a:xfrm>
          <a:off x="1962149" y="990600"/>
          <a:ext cx="2238375" cy="857250"/>
        </a:xfrm>
        <a:prstGeom prst="roundRect">
          <a:avLst>
            <a:gd name="adj" fmla="val 7678"/>
          </a:avLst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3</xdr:col>
      <xdr:colOff>600075</xdr:colOff>
      <xdr:row>5</xdr:row>
      <xdr:rowOff>57150</xdr:rowOff>
    </xdr:from>
    <xdr:to>
      <xdr:col>5</xdr:col>
      <xdr:colOff>85725</xdr:colOff>
      <xdr:row>9</xdr:row>
      <xdr:rowOff>15875</xdr:rowOff>
    </xdr:to>
    <xdr:pic>
      <xdr:nvPicPr>
        <xdr:cNvPr id="3" name="Graphic 3" descr="Money">
          <a:extLst>
            <a:ext uri="{FF2B5EF4-FFF2-40B4-BE49-F238E27FC236}">
              <a16:creationId xmlns:a16="http://schemas.microsoft.com/office/drawing/2014/main" id="{78D754AC-5AEA-42B3-BD0E-05102803C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66925" y="1009650"/>
          <a:ext cx="704850" cy="730250"/>
        </a:xfrm>
        <a:prstGeom prst="rect">
          <a:avLst/>
        </a:prstGeom>
      </xdr:spPr>
    </xdr:pic>
    <xdr:clientData/>
  </xdr:twoCellAnchor>
  <xdr:twoCellAnchor>
    <xdr:from>
      <xdr:col>4</xdr:col>
      <xdr:colOff>552450</xdr:colOff>
      <xdr:row>5</xdr:row>
      <xdr:rowOff>161925</xdr:rowOff>
    </xdr:from>
    <xdr:to>
      <xdr:col>7</xdr:col>
      <xdr:colOff>209550</xdr:colOff>
      <xdr:row>7</xdr:row>
      <xdr:rowOff>38100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FB3302FE-9485-4937-8E2B-C9667086C186}"/>
            </a:ext>
          </a:extLst>
        </xdr:cNvPr>
        <xdr:cNvSpPr txBox="1"/>
      </xdr:nvSpPr>
      <xdr:spPr>
        <a:xfrm>
          <a:off x="2628900" y="1114425"/>
          <a:ext cx="14859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chemeClr val="bg1"/>
              </a:solidFill>
            </a:rPr>
            <a:t>Total Vendas</a:t>
          </a:r>
        </a:p>
      </xdr:txBody>
    </xdr:sp>
    <xdr:clientData/>
  </xdr:twoCellAnchor>
  <xdr:twoCellAnchor>
    <xdr:from>
      <xdr:col>7</xdr:col>
      <xdr:colOff>333375</xdr:colOff>
      <xdr:row>5</xdr:row>
      <xdr:rowOff>38100</xdr:rowOff>
    </xdr:from>
    <xdr:to>
      <xdr:col>11</xdr:col>
      <xdr:colOff>123825</xdr:colOff>
      <xdr:row>9</xdr:row>
      <xdr:rowOff>123825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02523AA7-7486-40D8-BE43-2CB193ADB05D}"/>
            </a:ext>
          </a:extLst>
        </xdr:cNvPr>
        <xdr:cNvSpPr/>
      </xdr:nvSpPr>
      <xdr:spPr>
        <a:xfrm>
          <a:off x="4238625" y="990600"/>
          <a:ext cx="2228850" cy="857250"/>
        </a:xfrm>
        <a:prstGeom prst="roundRect">
          <a:avLst>
            <a:gd name="adj" fmla="val 7678"/>
          </a:avLst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7</xdr:col>
      <xdr:colOff>419100</xdr:colOff>
      <xdr:row>4</xdr:row>
      <xdr:rowOff>171450</xdr:rowOff>
    </xdr:from>
    <xdr:to>
      <xdr:col>9</xdr:col>
      <xdr:colOff>12700</xdr:colOff>
      <xdr:row>9</xdr:row>
      <xdr:rowOff>9525</xdr:rowOff>
    </xdr:to>
    <xdr:pic>
      <xdr:nvPicPr>
        <xdr:cNvPr id="6" name="Graphic 5" descr="Clothes hanger">
          <a:extLst>
            <a:ext uri="{FF2B5EF4-FFF2-40B4-BE49-F238E27FC236}">
              <a16:creationId xmlns:a16="http://schemas.microsoft.com/office/drawing/2014/main" id="{7B48DCA9-E480-4645-97D5-9773F8650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686300" y="933450"/>
          <a:ext cx="812800" cy="800100"/>
        </a:xfrm>
        <a:prstGeom prst="rect">
          <a:avLst/>
        </a:prstGeom>
      </xdr:spPr>
    </xdr:pic>
    <xdr:clientData/>
  </xdr:twoCellAnchor>
  <xdr:twoCellAnchor>
    <xdr:from>
      <xdr:col>8</xdr:col>
      <xdr:colOff>466725</xdr:colOff>
      <xdr:row>5</xdr:row>
      <xdr:rowOff>133350</xdr:rowOff>
    </xdr:from>
    <xdr:to>
      <xdr:col>11</xdr:col>
      <xdr:colOff>123825</xdr:colOff>
      <xdr:row>7</xdr:row>
      <xdr:rowOff>9525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B71B1248-D7FA-4296-A232-B03C93C39E8C}"/>
            </a:ext>
          </a:extLst>
        </xdr:cNvPr>
        <xdr:cNvSpPr txBox="1"/>
      </xdr:nvSpPr>
      <xdr:spPr>
        <a:xfrm>
          <a:off x="4981575" y="1085850"/>
          <a:ext cx="14859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chemeClr val="bg1"/>
              </a:solidFill>
            </a:rPr>
            <a:t>Quantidade</a:t>
          </a:r>
        </a:p>
      </xdr:txBody>
    </xdr:sp>
    <xdr:clientData/>
  </xdr:twoCellAnchor>
  <xdr:twoCellAnchor editAs="oneCell">
    <xdr:from>
      <xdr:col>0</xdr:col>
      <xdr:colOff>238125</xdr:colOff>
      <xdr:row>4</xdr:row>
      <xdr:rowOff>180975</xdr:rowOff>
    </xdr:from>
    <xdr:to>
      <xdr:col>3</xdr:col>
      <xdr:colOff>409575</xdr:colOff>
      <xdr:row>18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Vendedor">
              <a:extLst>
                <a:ext uri="{FF2B5EF4-FFF2-40B4-BE49-F238E27FC236}">
                  <a16:creationId xmlns:a16="http://schemas.microsoft.com/office/drawing/2014/main" id="{4AA07783-352A-439F-8490-317CB697DA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25" y="914400"/>
              <a:ext cx="16383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476250</xdr:colOff>
          <xdr:row>7</xdr:row>
          <xdr:rowOff>47625</xdr:rowOff>
        </xdr:from>
        <xdr:to>
          <xdr:col>13</xdr:col>
          <xdr:colOff>952500</xdr:colOff>
          <xdr:row>14</xdr:row>
          <xdr:rowOff>57150</xdr:rowOff>
        </xdr:to>
        <xdr:pic>
          <xdr:nvPicPr>
            <xdr:cNvPr id="13" name="Imagem 12">
              <a:extLst>
                <a:ext uri="{FF2B5EF4-FFF2-40B4-BE49-F238E27FC236}">
                  <a16:creationId xmlns:a16="http://schemas.microsoft.com/office/drawing/2014/main" id="{4CE2CDA8-D661-4C6F-82C9-0BAB0890281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Grafico Velociometro'!$H$5:$L$11" spid="_x0000_s5272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7181850" y="1390650"/>
              <a:ext cx="3057525" cy="1343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8</xdr:col>
      <xdr:colOff>390525</xdr:colOff>
      <xdr:row>7</xdr:row>
      <xdr:rowOff>76200</xdr:rowOff>
    </xdr:from>
    <xdr:to>
      <xdr:col>11</xdr:col>
      <xdr:colOff>38100</xdr:colOff>
      <xdr:row>8</xdr:row>
      <xdr:rowOff>171450</xdr:rowOff>
    </xdr:to>
    <xdr:sp macro="" textlink="'Grafico Velociometro'!D13">
      <xdr:nvSpPr>
        <xdr:cNvPr id="14" name="CaixaDeTexto 13">
          <a:extLst>
            <a:ext uri="{FF2B5EF4-FFF2-40B4-BE49-F238E27FC236}">
              <a16:creationId xmlns:a16="http://schemas.microsoft.com/office/drawing/2014/main" id="{19C4CC14-774A-46E1-B084-460F17F7E802}"/>
            </a:ext>
          </a:extLst>
        </xdr:cNvPr>
        <xdr:cNvSpPr txBox="1"/>
      </xdr:nvSpPr>
      <xdr:spPr>
        <a:xfrm>
          <a:off x="4905375" y="1419225"/>
          <a:ext cx="14763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7A7144B-6C27-48BE-99E6-7AE3139FF8EF}" type="TxLink">
            <a:rPr lang="en-US" sz="18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104</a:t>
          </a:fld>
          <a:endParaRPr lang="pt-BR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504825</xdr:colOff>
      <xdr:row>7</xdr:row>
      <xdr:rowOff>47625</xdr:rowOff>
    </xdr:from>
    <xdr:to>
      <xdr:col>7</xdr:col>
      <xdr:colOff>276225</xdr:colOff>
      <xdr:row>8</xdr:row>
      <xdr:rowOff>142875</xdr:rowOff>
    </xdr:to>
    <xdr:sp macro="" textlink="'Grafico Velociometro'!B10">
      <xdr:nvSpPr>
        <xdr:cNvPr id="15" name="CaixaDeTexto 14">
          <a:extLst>
            <a:ext uri="{FF2B5EF4-FFF2-40B4-BE49-F238E27FC236}">
              <a16:creationId xmlns:a16="http://schemas.microsoft.com/office/drawing/2014/main" id="{39726C1A-C8CE-40B7-A0BA-D1C4790029A9}"/>
            </a:ext>
          </a:extLst>
        </xdr:cNvPr>
        <xdr:cNvSpPr txBox="1"/>
      </xdr:nvSpPr>
      <xdr:spPr>
        <a:xfrm>
          <a:off x="2581275" y="1390650"/>
          <a:ext cx="16002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E6943DB-8BB0-4150-84BB-00F141EBBE95}" type="TxLink">
            <a:rPr lang="en-US" sz="18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R$ 12.034,93 </a:t>
          </a:fld>
          <a:endParaRPr lang="pt-BR" sz="1800" b="1">
            <a:solidFill>
              <a:schemeClr val="bg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381000</xdr:colOff>
          <xdr:row>10</xdr:row>
          <xdr:rowOff>123825</xdr:rowOff>
        </xdr:from>
        <xdr:to>
          <xdr:col>12</xdr:col>
          <xdr:colOff>180975</xdr:colOff>
          <xdr:row>22</xdr:row>
          <xdr:rowOff>133350</xdr:rowOff>
        </xdr:to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DA6FC488-48AC-409E-9820-511FBA4BFF2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ivotTable!$I$16:$O$27" spid="_x0000_s5273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1238250" y="2038350"/>
              <a:ext cx="5895975" cy="2295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</xdr:col>
      <xdr:colOff>476250</xdr:colOff>
      <xdr:row>10</xdr:row>
      <xdr:rowOff>57150</xdr:rowOff>
    </xdr:from>
    <xdr:to>
      <xdr:col>8</xdr:col>
      <xdr:colOff>581025</xdr:colOff>
      <xdr:row>11</xdr:row>
      <xdr:rowOff>19050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7864DB2E-8F77-47FB-929D-7D0A06CD434D}"/>
            </a:ext>
          </a:extLst>
        </xdr:cNvPr>
        <xdr:cNvSpPr txBox="1"/>
      </xdr:nvSpPr>
      <xdr:spPr>
        <a:xfrm>
          <a:off x="1943100" y="1943100"/>
          <a:ext cx="3152775" cy="1524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142875</xdr:colOff>
          <xdr:row>22</xdr:row>
          <xdr:rowOff>57150</xdr:rowOff>
        </xdr:from>
        <xdr:to>
          <xdr:col>14</xdr:col>
          <xdr:colOff>142875</xdr:colOff>
          <xdr:row>33</xdr:row>
          <xdr:rowOff>57150</xdr:rowOff>
        </xdr:to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7172DB4B-B1B0-4094-931A-9B13315370D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ivotTable!$I$34:$N$44" spid="_x0000_s5274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5019675" y="4257675"/>
              <a:ext cx="5495925" cy="2095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23</xdr:row>
          <xdr:rowOff>19050</xdr:rowOff>
        </xdr:from>
        <xdr:to>
          <xdr:col>8</xdr:col>
          <xdr:colOff>76200</xdr:colOff>
          <xdr:row>33</xdr:row>
          <xdr:rowOff>28575</xdr:rowOff>
        </xdr:to>
        <xdr:pic>
          <xdr:nvPicPr>
            <xdr:cNvPr id="17" name="Imagem 16">
              <a:extLst>
                <a:ext uri="{FF2B5EF4-FFF2-40B4-BE49-F238E27FC236}">
                  <a16:creationId xmlns:a16="http://schemas.microsoft.com/office/drawing/2014/main" id="{117C7C3A-333E-4A38-BF0C-476F4B70A21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Waffle!$C$4:$L$13" spid="_x0000_s5275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2276475" y="4410075"/>
              <a:ext cx="2676525" cy="1914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0</xdr:col>
      <xdr:colOff>219075</xdr:colOff>
      <xdr:row>18</xdr:row>
      <xdr:rowOff>133350</xdr:rowOff>
    </xdr:from>
    <xdr:to>
      <xdr:col>3</xdr:col>
      <xdr:colOff>390525</xdr:colOff>
      <xdr:row>31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Produto">
              <a:extLst>
                <a:ext uri="{FF2B5EF4-FFF2-40B4-BE49-F238E27FC236}">
                  <a16:creationId xmlns:a16="http://schemas.microsoft.com/office/drawing/2014/main" id="{AA5D47B5-07AE-4631-9DB4-6037534B7D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9075" y="3543300"/>
              <a:ext cx="16383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476250</xdr:colOff>
          <xdr:row>7</xdr:row>
          <xdr:rowOff>50800</xdr:rowOff>
        </xdr:from>
        <xdr:to>
          <xdr:col>13</xdr:col>
          <xdr:colOff>952500</xdr:colOff>
          <xdr:row>14</xdr:row>
          <xdr:rowOff>57150</xdr:rowOff>
        </xdr:to>
        <xdr:pic>
          <xdr:nvPicPr>
            <xdr:cNvPr id="5240" name="Imagem 12">
              <a:extLst>
                <a:ext uri="{FF2B5EF4-FFF2-40B4-BE49-F238E27FC236}">
                  <a16:creationId xmlns:a16="http://schemas.microsoft.com/office/drawing/2014/main" id="{92126292-1EAE-2151-3EBB-FBB5FF9E8E5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Grafico Velociometro'!$H$5:$L$11" spid="_x0000_s5276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7150100" y="1339850"/>
              <a:ext cx="3181350" cy="12954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381000</xdr:colOff>
          <xdr:row>10</xdr:row>
          <xdr:rowOff>127000</xdr:rowOff>
        </xdr:from>
        <xdr:to>
          <xdr:col>12</xdr:col>
          <xdr:colOff>184150</xdr:colOff>
          <xdr:row>22</xdr:row>
          <xdr:rowOff>133350</xdr:rowOff>
        </xdr:to>
        <xdr:pic>
          <xdr:nvPicPr>
            <xdr:cNvPr id="5241" name="Imagem 18">
              <a:extLst>
                <a:ext uri="{FF2B5EF4-FFF2-40B4-BE49-F238E27FC236}">
                  <a16:creationId xmlns:a16="http://schemas.microsoft.com/office/drawing/2014/main" id="{4054C448-EAC2-0FEB-5C99-EFEF46C2304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ivotTable!$I$16:$O$27" spid="_x0000_s5277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1282700" y="1968500"/>
              <a:ext cx="6216650" cy="22161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146050</xdr:colOff>
          <xdr:row>22</xdr:row>
          <xdr:rowOff>57150</xdr:rowOff>
        </xdr:from>
        <xdr:to>
          <xdr:col>14</xdr:col>
          <xdr:colOff>146050</xdr:colOff>
          <xdr:row>33</xdr:row>
          <xdr:rowOff>57150</xdr:rowOff>
        </xdr:to>
        <xdr:pic>
          <xdr:nvPicPr>
            <xdr:cNvPr id="5242" name="Imagem 21">
              <a:extLst>
                <a:ext uri="{FF2B5EF4-FFF2-40B4-BE49-F238E27FC236}">
                  <a16:creationId xmlns:a16="http://schemas.microsoft.com/office/drawing/2014/main" id="{7820EF20-E0A3-2D30-8EBB-7683572F69E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ivotTable!$I$34:$N$44" spid="_x0000_s5278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4895850" y="4108450"/>
              <a:ext cx="5765800" cy="20256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450850</xdr:colOff>
          <xdr:row>23</xdr:row>
          <xdr:rowOff>19050</xdr:rowOff>
        </xdr:from>
        <xdr:to>
          <xdr:col>8</xdr:col>
          <xdr:colOff>76200</xdr:colOff>
          <xdr:row>33</xdr:row>
          <xdr:rowOff>31750</xdr:rowOff>
        </xdr:to>
        <xdr:pic>
          <xdr:nvPicPr>
            <xdr:cNvPr id="5243" name="Imagem 16">
              <a:extLst>
                <a:ext uri="{FF2B5EF4-FFF2-40B4-BE49-F238E27FC236}">
                  <a16:creationId xmlns:a16="http://schemas.microsoft.com/office/drawing/2014/main" id="{93813A8F-A703-08AF-D322-366253CC1DE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Waffle!$C$4:$L$13" spid="_x0000_s5279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1993900" y="4254500"/>
              <a:ext cx="2832100" cy="18542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</xdr:row>
          <xdr:rowOff>0</xdr:rowOff>
        </xdr:from>
        <xdr:to>
          <xdr:col>9</xdr:col>
          <xdr:colOff>9525</xdr:colOff>
          <xdr:row>17</xdr:row>
          <xdr:rowOff>9525</xdr:rowOff>
        </xdr:to>
        <xdr:pic>
          <xdr:nvPicPr>
            <xdr:cNvPr id="3" name="Imagem 2">
              <a:extLst>
                <a:ext uri="{FF2B5EF4-FFF2-40B4-BE49-F238E27FC236}">
                  <a16:creationId xmlns:a16="http://schemas.microsoft.com/office/drawing/2014/main" id="{6917FCCD-DBED-427A-8A3B-C6D7585DD7A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Grafico Masculino Feminino'!$H$2:$K$15" spid="_x0000_s1439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048000" y="571500"/>
              <a:ext cx="2447925" cy="2676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180975</xdr:colOff>
          <xdr:row>2</xdr:row>
          <xdr:rowOff>285750</xdr:rowOff>
        </xdr:from>
        <xdr:to>
          <xdr:col>13</xdr:col>
          <xdr:colOff>190500</xdr:colOff>
          <xdr:row>17</xdr:row>
          <xdr:rowOff>0</xdr:rowOff>
        </xdr:to>
        <xdr:pic>
          <xdr:nvPicPr>
            <xdr:cNvPr id="5" name="Imagem 4">
              <a:extLst>
                <a:ext uri="{FF2B5EF4-FFF2-40B4-BE49-F238E27FC236}">
                  <a16:creationId xmlns:a16="http://schemas.microsoft.com/office/drawing/2014/main" id="{7E77FA69-818F-42B0-B54C-0E0678B87FD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Grafico Masculino Feminino'!$G$17:$K$30" spid="_x0000_s1439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057775" y="666750"/>
              <a:ext cx="3057525" cy="2676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0</xdr:col>
      <xdr:colOff>361950</xdr:colOff>
      <xdr:row>7</xdr:row>
      <xdr:rowOff>9525</xdr:rowOff>
    </xdr:from>
    <xdr:to>
      <xdr:col>3</xdr:col>
      <xdr:colOff>361950</xdr:colOff>
      <xdr:row>20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Loja">
              <a:extLst>
                <a:ext uri="{FF2B5EF4-FFF2-40B4-BE49-F238E27FC236}">
                  <a16:creationId xmlns:a16="http://schemas.microsoft.com/office/drawing/2014/main" id="{0795A06D-9B32-4F2B-8DA4-3C32CD6EFE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j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1950" y="14478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5</xdr:col>
      <xdr:colOff>285750</xdr:colOff>
      <xdr:row>17</xdr:row>
      <xdr:rowOff>19050</xdr:rowOff>
    </xdr:from>
    <xdr:to>
      <xdr:col>8</xdr:col>
      <xdr:colOff>114300</xdr:colOff>
      <xdr:row>18</xdr:row>
      <xdr:rowOff>171450</xdr:rowOff>
    </xdr:to>
    <xdr:sp macro="" textlink="'Grafico Masculino Feminino'!B2">
      <xdr:nvSpPr>
        <xdr:cNvPr id="7" name="CaixaDeTexto 6">
          <a:extLst>
            <a:ext uri="{FF2B5EF4-FFF2-40B4-BE49-F238E27FC236}">
              <a16:creationId xmlns:a16="http://schemas.microsoft.com/office/drawing/2014/main" id="{D3D54D56-02A9-4844-AA99-4A1578279E21}"/>
            </a:ext>
          </a:extLst>
        </xdr:cNvPr>
        <xdr:cNvSpPr txBox="1"/>
      </xdr:nvSpPr>
      <xdr:spPr>
        <a:xfrm>
          <a:off x="3333750" y="3362325"/>
          <a:ext cx="1657350" cy="34290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92D006E-E48F-4DDD-A0B7-47EC74A38099}" type="TxLink">
            <a:rPr lang="en-US" sz="3200" b="0" i="0" u="none" strike="noStrike">
              <a:solidFill>
                <a:srgbClr val="FF33CC"/>
              </a:solidFill>
              <a:latin typeface="Calibri"/>
              <a:cs typeface="Calibri"/>
            </a:rPr>
            <a:pPr algn="ctr"/>
            <a:t>42,0%</a:t>
          </a:fld>
          <a:endParaRPr lang="pt-BR" sz="3200">
            <a:solidFill>
              <a:srgbClr val="FF33CC"/>
            </a:solidFill>
          </a:endParaRPr>
        </a:p>
      </xdr:txBody>
    </xdr:sp>
    <xdr:clientData/>
  </xdr:twoCellAnchor>
  <xdr:twoCellAnchor>
    <xdr:from>
      <xdr:col>9</xdr:col>
      <xdr:colOff>428625</xdr:colOff>
      <xdr:row>17</xdr:row>
      <xdr:rowOff>0</xdr:rowOff>
    </xdr:from>
    <xdr:to>
      <xdr:col>12</xdr:col>
      <xdr:colOff>257175</xdr:colOff>
      <xdr:row>18</xdr:row>
      <xdr:rowOff>152400</xdr:rowOff>
    </xdr:to>
    <xdr:sp macro="" textlink="'Grafico Masculino Feminino'!B6">
      <xdr:nvSpPr>
        <xdr:cNvPr id="8" name="CaixaDeTexto 7">
          <a:extLst>
            <a:ext uri="{FF2B5EF4-FFF2-40B4-BE49-F238E27FC236}">
              <a16:creationId xmlns:a16="http://schemas.microsoft.com/office/drawing/2014/main" id="{19E50889-B056-4BB8-9C1A-6EED239A6D53}"/>
            </a:ext>
          </a:extLst>
        </xdr:cNvPr>
        <xdr:cNvSpPr txBox="1"/>
      </xdr:nvSpPr>
      <xdr:spPr>
        <a:xfrm>
          <a:off x="5915025" y="3343275"/>
          <a:ext cx="1657350" cy="34290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A78BC2E-0286-4CA5-99FF-950FE38DCC98}" type="TxLink">
            <a:rPr lang="en-US" sz="3200" b="0" i="0" u="none" strike="noStrike">
              <a:solidFill>
                <a:schemeClr val="accent5">
                  <a:lumMod val="50000"/>
                </a:schemeClr>
              </a:solidFill>
              <a:latin typeface="Calibri"/>
              <a:cs typeface="Calibri"/>
            </a:rPr>
            <a:pPr algn="ctr"/>
            <a:t>58,0%</a:t>
          </a:fld>
          <a:endParaRPr lang="pt-BR" sz="3200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20</xdr:row>
          <xdr:rowOff>0</xdr:rowOff>
        </xdr:from>
        <xdr:to>
          <xdr:col>17</xdr:col>
          <xdr:colOff>47625</xdr:colOff>
          <xdr:row>32</xdr:row>
          <xdr:rowOff>9525</xdr:rowOff>
        </xdr:to>
        <xdr:pic>
          <xdr:nvPicPr>
            <xdr:cNvPr id="10" name="Imagem 9">
              <a:extLst>
                <a:ext uri="{FF2B5EF4-FFF2-40B4-BE49-F238E27FC236}">
                  <a16:creationId xmlns:a16="http://schemas.microsoft.com/office/drawing/2014/main" id="{964A1FAC-7585-41A9-BD0F-57684D6DCB5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Tabela Dinamica Dados Vendedor'!$K$17:$P$28" spid="_x0000_s14392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2438400" y="3914775"/>
              <a:ext cx="9391650" cy="2295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5</xdr:col>
      <xdr:colOff>123825</xdr:colOff>
      <xdr:row>19</xdr:row>
      <xdr:rowOff>104775</xdr:rowOff>
    </xdr:from>
    <xdr:to>
      <xdr:col>8</xdr:col>
      <xdr:colOff>104775</xdr:colOff>
      <xdr:row>20</xdr:row>
      <xdr:rowOff>142875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EB72ADBD-3D25-4659-B59A-AE2D8117351E}"/>
            </a:ext>
          </a:extLst>
        </xdr:cNvPr>
        <xdr:cNvSpPr txBox="1"/>
      </xdr:nvSpPr>
      <xdr:spPr>
        <a:xfrm>
          <a:off x="3171825" y="3829050"/>
          <a:ext cx="1809750" cy="2286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4</xdr:col>
      <xdr:colOff>228600</xdr:colOff>
      <xdr:row>31</xdr:row>
      <xdr:rowOff>161925</xdr:rowOff>
    </xdr:from>
    <xdr:to>
      <xdr:col>7</xdr:col>
      <xdr:colOff>209550</xdr:colOff>
      <xdr:row>33</xdr:row>
      <xdr:rowOff>9525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9E62DAE-45F7-4797-B15C-35167CC82130}"/>
            </a:ext>
          </a:extLst>
        </xdr:cNvPr>
        <xdr:cNvSpPr txBox="1"/>
      </xdr:nvSpPr>
      <xdr:spPr>
        <a:xfrm>
          <a:off x="2667000" y="6172200"/>
          <a:ext cx="1809750" cy="2286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 editAs="oneCell">
    <xdr:from>
      <xdr:col>0</xdr:col>
      <xdr:colOff>352425</xdr:colOff>
      <xdr:row>20</xdr:row>
      <xdr:rowOff>133351</xdr:rowOff>
    </xdr:from>
    <xdr:to>
      <xdr:col>3</xdr:col>
      <xdr:colOff>352425</xdr:colOff>
      <xdr:row>26</xdr:row>
      <xdr:rowOff>57151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Sexo">
              <a:extLst>
                <a:ext uri="{FF2B5EF4-FFF2-40B4-BE49-F238E27FC236}">
                  <a16:creationId xmlns:a16="http://schemas.microsoft.com/office/drawing/2014/main" id="{F090D7ED-22BC-42BB-B386-D7742B928B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2425" y="4048126"/>
              <a:ext cx="1828800" cy="1066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400050</xdr:colOff>
      <xdr:row>1</xdr:row>
      <xdr:rowOff>152400</xdr:rowOff>
    </xdr:from>
    <xdr:to>
      <xdr:col>4</xdr:col>
      <xdr:colOff>200025</xdr:colOff>
      <xdr:row>5</xdr:row>
      <xdr:rowOff>142875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4423002E-2C4E-4DA9-AABB-A4AC8E83BAC2}"/>
            </a:ext>
          </a:extLst>
        </xdr:cNvPr>
        <xdr:cNvSpPr/>
      </xdr:nvSpPr>
      <xdr:spPr>
        <a:xfrm>
          <a:off x="400050" y="342900"/>
          <a:ext cx="2238375" cy="857250"/>
        </a:xfrm>
        <a:prstGeom prst="roundRect">
          <a:avLst>
            <a:gd name="adj" fmla="val 7678"/>
          </a:avLst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504826</xdr:colOff>
      <xdr:row>1</xdr:row>
      <xdr:rowOff>171450</xdr:rowOff>
    </xdr:from>
    <xdr:to>
      <xdr:col>1</xdr:col>
      <xdr:colOff>600076</xdr:colOff>
      <xdr:row>5</xdr:row>
      <xdr:rowOff>34925</xdr:rowOff>
    </xdr:to>
    <xdr:pic>
      <xdr:nvPicPr>
        <xdr:cNvPr id="15" name="Graphic 3" descr="Money">
          <a:extLst>
            <a:ext uri="{FF2B5EF4-FFF2-40B4-BE49-F238E27FC236}">
              <a16:creationId xmlns:a16="http://schemas.microsoft.com/office/drawing/2014/main" id="{340217E2-6F1E-4956-9716-3C93F31FD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04826" y="361950"/>
          <a:ext cx="704850" cy="730250"/>
        </a:xfrm>
        <a:prstGeom prst="rect">
          <a:avLst/>
        </a:prstGeom>
      </xdr:spPr>
    </xdr:pic>
    <xdr:clientData/>
  </xdr:twoCellAnchor>
  <xdr:twoCellAnchor>
    <xdr:from>
      <xdr:col>1</xdr:col>
      <xdr:colOff>457201</xdr:colOff>
      <xdr:row>2</xdr:row>
      <xdr:rowOff>85725</xdr:rowOff>
    </xdr:from>
    <xdr:to>
      <xdr:col>4</xdr:col>
      <xdr:colOff>114301</xdr:colOff>
      <xdr:row>3</xdr:row>
      <xdr:rowOff>57150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DE497DE1-5C37-4A06-9B83-45A456201B17}"/>
            </a:ext>
          </a:extLst>
        </xdr:cNvPr>
        <xdr:cNvSpPr txBox="1"/>
      </xdr:nvSpPr>
      <xdr:spPr>
        <a:xfrm>
          <a:off x="1066801" y="466725"/>
          <a:ext cx="14859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chemeClr val="bg1"/>
              </a:solidFill>
            </a:rPr>
            <a:t>Total Vendas</a:t>
          </a:r>
        </a:p>
      </xdr:txBody>
    </xdr:sp>
    <xdr:clientData/>
  </xdr:twoCellAnchor>
  <xdr:twoCellAnchor>
    <xdr:from>
      <xdr:col>1</xdr:col>
      <xdr:colOff>409576</xdr:colOff>
      <xdr:row>3</xdr:row>
      <xdr:rowOff>66675</xdr:rowOff>
    </xdr:from>
    <xdr:to>
      <xdr:col>4</xdr:col>
      <xdr:colOff>180976</xdr:colOff>
      <xdr:row>4</xdr:row>
      <xdr:rowOff>161925</xdr:rowOff>
    </xdr:to>
    <xdr:sp macro="" textlink="'Grafico Masculino Feminino'!E7">
      <xdr:nvSpPr>
        <xdr:cNvPr id="17" name="CaixaDeTexto 16">
          <a:extLst>
            <a:ext uri="{FF2B5EF4-FFF2-40B4-BE49-F238E27FC236}">
              <a16:creationId xmlns:a16="http://schemas.microsoft.com/office/drawing/2014/main" id="{8F8C9372-D8B0-4FDF-A616-9623FAB77536}"/>
            </a:ext>
          </a:extLst>
        </xdr:cNvPr>
        <xdr:cNvSpPr txBox="1"/>
      </xdr:nvSpPr>
      <xdr:spPr>
        <a:xfrm>
          <a:off x="1019176" y="742950"/>
          <a:ext cx="16002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89F32A2-B46F-46B6-8DA8-81A293F23BE4}" type="TxLink">
            <a:rPr lang="en-US" sz="16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R$ 12.034,93 </a:t>
          </a:fld>
          <a:endParaRPr lang="pt-BR" sz="1600" b="1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295275</xdr:colOff>
      <xdr:row>14</xdr:row>
      <xdr:rowOff>166687</xdr:rowOff>
    </xdr:from>
    <xdr:to>
      <xdr:col>16</xdr:col>
      <xdr:colOff>123825</xdr:colOff>
      <xdr:row>29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937223F-A83D-4FFB-BB5B-64F3AD608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266700</xdr:colOff>
      <xdr:row>21</xdr:row>
      <xdr:rowOff>85811</xdr:rowOff>
    </xdr:to>
    <xdr:pic>
      <xdr:nvPicPr>
        <xdr:cNvPr id="4" name="Graphic 3" descr="Money">
          <a:extLst>
            <a:ext uri="{FF2B5EF4-FFF2-40B4-BE49-F238E27FC236}">
              <a16:creationId xmlns:a16="http://schemas.microsoft.com/office/drawing/2014/main" id="{89DE8771-D1C1-4B64-B9DC-CEBCF41BF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810250" y="3810000"/>
          <a:ext cx="266700" cy="2763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171450</xdr:rowOff>
    </xdr:from>
    <xdr:to>
      <xdr:col>2</xdr:col>
      <xdr:colOff>238125</xdr:colOff>
      <xdr:row>19</xdr:row>
      <xdr:rowOff>158750</xdr:rowOff>
    </xdr:to>
    <xdr:pic>
      <xdr:nvPicPr>
        <xdr:cNvPr id="2" name="Gráfico 1" descr="Mulher">
          <a:extLst>
            <a:ext uri="{FF2B5EF4-FFF2-40B4-BE49-F238E27FC236}">
              <a16:creationId xmlns:a16="http://schemas.microsoft.com/office/drawing/2014/main" id="{D0F2B564-DC25-4755-BBC6-16908E24D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1504950"/>
          <a:ext cx="2009775" cy="227330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7</xdr:row>
      <xdr:rowOff>161925</xdr:rowOff>
    </xdr:from>
    <xdr:to>
      <xdr:col>3</xdr:col>
      <xdr:colOff>876300</xdr:colOff>
      <xdr:row>19</xdr:row>
      <xdr:rowOff>149225</xdr:rowOff>
    </xdr:to>
    <xdr:pic>
      <xdr:nvPicPr>
        <xdr:cNvPr id="3" name="Gráfico 2" descr="Mulher">
          <a:extLst>
            <a:ext uri="{FF2B5EF4-FFF2-40B4-BE49-F238E27FC236}">
              <a16:creationId xmlns:a16="http://schemas.microsoft.com/office/drawing/2014/main" id="{754DEE7B-5B2F-417B-9B1F-6197624CC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247775" y="1495425"/>
          <a:ext cx="2009775" cy="2273300"/>
        </a:xfrm>
        <a:prstGeom prst="rect">
          <a:avLst/>
        </a:prstGeom>
      </xdr:spPr>
    </xdr:pic>
    <xdr:clientData/>
  </xdr:twoCellAnchor>
  <xdr:twoCellAnchor>
    <xdr:from>
      <xdr:col>5</xdr:col>
      <xdr:colOff>85725</xdr:colOff>
      <xdr:row>1</xdr:row>
      <xdr:rowOff>14287</xdr:rowOff>
    </xdr:from>
    <xdr:to>
      <xdr:col>12</xdr:col>
      <xdr:colOff>390525</xdr:colOff>
      <xdr:row>15</xdr:row>
      <xdr:rowOff>90487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80CE749-1064-4133-B5C9-2231E5EE63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52387</xdr:colOff>
      <xdr:row>16</xdr:row>
      <xdr:rowOff>14287</xdr:rowOff>
    </xdr:from>
    <xdr:to>
      <xdr:col>12</xdr:col>
      <xdr:colOff>357187</xdr:colOff>
      <xdr:row>30</xdr:row>
      <xdr:rowOff>90487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F49639F-E371-4902-B27C-FA165F239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9525</xdr:colOff>
      <xdr:row>19</xdr:row>
      <xdr:rowOff>123825</xdr:rowOff>
    </xdr:from>
    <xdr:to>
      <xdr:col>2</xdr:col>
      <xdr:colOff>161925</xdr:colOff>
      <xdr:row>31</xdr:row>
      <xdr:rowOff>138925</xdr:rowOff>
    </xdr:to>
    <xdr:pic>
      <xdr:nvPicPr>
        <xdr:cNvPr id="6" name="Gráfico 5" descr="Homem">
          <a:extLst>
            <a:ext uri="{FF2B5EF4-FFF2-40B4-BE49-F238E27FC236}">
              <a16:creationId xmlns:a16="http://schemas.microsoft.com/office/drawing/2014/main" id="{D0F1EB87-259A-493F-A32B-6A5AB6F9D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525" y="3743325"/>
          <a:ext cx="1924050" cy="2301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4</xdr:col>
      <xdr:colOff>428625</xdr:colOff>
      <xdr:row>32</xdr:row>
      <xdr:rowOff>15100</xdr:rowOff>
    </xdr:to>
    <xdr:pic>
      <xdr:nvPicPr>
        <xdr:cNvPr id="7" name="Gráfico 6" descr="Homem">
          <a:extLst>
            <a:ext uri="{FF2B5EF4-FFF2-40B4-BE49-F238E27FC236}">
              <a16:creationId xmlns:a16="http://schemas.microsoft.com/office/drawing/2014/main" id="{A0B16695-04CF-4465-9B94-C0C83DA2B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771650" y="3810000"/>
          <a:ext cx="1924050" cy="23011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6</xdr:row>
      <xdr:rowOff>28575</xdr:rowOff>
    </xdr:from>
    <xdr:to>
      <xdr:col>10</xdr:col>
      <xdr:colOff>142875</xdr:colOff>
      <xdr:row>8</xdr:row>
      <xdr:rowOff>28575</xdr:rowOff>
    </xdr:to>
    <xdr:sp macro="" textlink="$A$1">
      <xdr:nvSpPr>
        <xdr:cNvPr id="2" name="CaixaDeTexto 1">
          <a:extLst>
            <a:ext uri="{FF2B5EF4-FFF2-40B4-BE49-F238E27FC236}">
              <a16:creationId xmlns:a16="http://schemas.microsoft.com/office/drawing/2014/main" id="{2BE683E8-9970-449C-BAC8-D18F24DF6B5B}"/>
            </a:ext>
          </a:extLst>
        </xdr:cNvPr>
        <xdr:cNvSpPr txBox="1"/>
      </xdr:nvSpPr>
      <xdr:spPr>
        <a:xfrm>
          <a:off x="1514475" y="1171575"/>
          <a:ext cx="19812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E59F93D-ABBA-4080-9158-1574294D97AB}" type="TxLink">
            <a:rPr lang="en-US" sz="2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602%</a:t>
          </a:fld>
          <a:endParaRPr lang="pt-BR" sz="24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</xdr:row>
      <xdr:rowOff>152400</xdr:rowOff>
    </xdr:from>
    <xdr:to>
      <xdr:col>13</xdr:col>
      <xdr:colOff>314325</xdr:colOff>
      <xdr:row>17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26302C-C6FA-438E-8212-64DD99276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7</xdr:row>
      <xdr:rowOff>95250</xdr:rowOff>
    </xdr:from>
    <xdr:to>
      <xdr:col>10</xdr:col>
      <xdr:colOff>323850</xdr:colOff>
      <xdr:row>11</xdr:row>
      <xdr:rowOff>180975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51A482F9-48C7-4417-B5D0-3CE83478C9E6}"/>
            </a:ext>
          </a:extLst>
        </xdr:cNvPr>
        <xdr:cNvSpPr/>
      </xdr:nvSpPr>
      <xdr:spPr>
        <a:xfrm>
          <a:off x="6657975" y="1428750"/>
          <a:ext cx="923925" cy="847725"/>
        </a:xfrm>
        <a:prstGeom prst="ellipse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9525</xdr:colOff>
      <xdr:row>10</xdr:row>
      <xdr:rowOff>0</xdr:rowOff>
    </xdr:from>
    <xdr:to>
      <xdr:col>11</xdr:col>
      <xdr:colOff>285750</xdr:colOff>
      <xdr:row>12</xdr:row>
      <xdr:rowOff>142875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ACFC81A9-32E4-40A2-9428-B14967B6A205}"/>
            </a:ext>
          </a:extLst>
        </xdr:cNvPr>
        <xdr:cNvSpPr/>
      </xdr:nvSpPr>
      <xdr:spPr>
        <a:xfrm>
          <a:off x="6048375" y="1905000"/>
          <a:ext cx="2105025" cy="5238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57150</xdr:colOff>
      <xdr:row>7</xdr:row>
      <xdr:rowOff>180975</xdr:rowOff>
    </xdr:from>
    <xdr:to>
      <xdr:col>10</xdr:col>
      <xdr:colOff>247650</xdr:colOff>
      <xdr:row>9</xdr:row>
      <xdr:rowOff>161925</xdr:rowOff>
    </xdr:to>
    <xdr:sp macro="" textlink="$D$10">
      <xdr:nvSpPr>
        <xdr:cNvPr id="5" name="CaixaDeTexto 4">
          <a:extLst>
            <a:ext uri="{FF2B5EF4-FFF2-40B4-BE49-F238E27FC236}">
              <a16:creationId xmlns:a16="http://schemas.microsoft.com/office/drawing/2014/main" id="{B8A272C0-4F4C-4C89-A38D-ABB08F68EF65}"/>
            </a:ext>
          </a:extLst>
        </xdr:cNvPr>
        <xdr:cNvSpPr txBox="1"/>
      </xdr:nvSpPr>
      <xdr:spPr>
        <a:xfrm>
          <a:off x="6705600" y="1514475"/>
          <a:ext cx="8001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CD5C20F-DAD9-47DC-9CA4-45215DA457FD}" type="TxLink">
            <a:rPr lang="en-US" sz="2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602%</a:t>
          </a:fld>
          <a:endParaRPr lang="pt-BR" sz="24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13</xdr:row>
      <xdr:rowOff>176212</xdr:rowOff>
    </xdr:from>
    <xdr:to>
      <xdr:col>14</xdr:col>
      <xdr:colOff>390525</xdr:colOff>
      <xdr:row>28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DB4CB77-2CB6-471B-8AF3-E444733DB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31</xdr:row>
      <xdr:rowOff>100012</xdr:rowOff>
    </xdr:from>
    <xdr:to>
      <xdr:col>13</xdr:col>
      <xdr:colOff>504825</xdr:colOff>
      <xdr:row>45</xdr:row>
      <xdr:rowOff>176212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6958934-E34C-4759-B578-FB7F1295F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63500</xdr:rowOff>
    </xdr:from>
    <xdr:to>
      <xdr:col>2</xdr:col>
      <xdr:colOff>95250</xdr:colOff>
      <xdr:row>7</xdr:row>
      <xdr:rowOff>31750</xdr:rowOff>
    </xdr:to>
    <xdr:pic>
      <xdr:nvPicPr>
        <xdr:cNvPr id="2" name="Graphic 3" descr="Money">
          <a:extLst>
            <a:ext uri="{FF2B5EF4-FFF2-40B4-BE49-F238E27FC236}">
              <a16:creationId xmlns:a16="http://schemas.microsoft.com/office/drawing/2014/main" id="{EA3EFC32-006E-41F3-BB39-F60BCF25A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9600" y="635000"/>
          <a:ext cx="704850" cy="73025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444500</xdr:colOff>
      <xdr:row>3</xdr:row>
      <xdr:rowOff>0</xdr:rowOff>
    </xdr:from>
    <xdr:to>
      <xdr:col>4</xdr:col>
      <xdr:colOff>38100</xdr:colOff>
      <xdr:row>7</xdr:row>
      <xdr:rowOff>38100</xdr:rowOff>
    </xdr:to>
    <xdr:pic>
      <xdr:nvPicPr>
        <xdr:cNvPr id="3" name="Graphic 5" descr="Clothes hanger">
          <a:extLst>
            <a:ext uri="{FF2B5EF4-FFF2-40B4-BE49-F238E27FC236}">
              <a16:creationId xmlns:a16="http://schemas.microsoft.com/office/drawing/2014/main" id="{CDE993EB-259C-485C-B449-793F439C3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663700" y="571500"/>
          <a:ext cx="812800" cy="800100"/>
        </a:xfrm>
        <a:prstGeom prst="rect">
          <a:avLst/>
        </a:prstGeom>
      </xdr:spPr>
    </xdr:pic>
    <xdr:clientData/>
  </xdr:twoCellAnchor>
  <xdr:twoCellAnchor editAs="oneCell">
    <xdr:from>
      <xdr:col>4</xdr:col>
      <xdr:colOff>212725</xdr:colOff>
      <xdr:row>1</xdr:row>
      <xdr:rowOff>171450</xdr:rowOff>
    </xdr:from>
    <xdr:to>
      <xdr:col>7</xdr:col>
      <xdr:colOff>393700</xdr:colOff>
      <xdr:row>13</xdr:row>
      <xdr:rowOff>158750</xdr:rowOff>
    </xdr:to>
    <xdr:pic>
      <xdr:nvPicPr>
        <xdr:cNvPr id="4" name="Gráfico 3" descr="Mulher">
          <a:extLst>
            <a:ext uri="{FF2B5EF4-FFF2-40B4-BE49-F238E27FC236}">
              <a16:creationId xmlns:a16="http://schemas.microsoft.com/office/drawing/2014/main" id="{3F09E08E-D980-4D60-918A-1FE5A9ED7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651125" y="361950"/>
          <a:ext cx="2009775" cy="2273300"/>
        </a:xfrm>
        <a:prstGeom prst="rect">
          <a:avLst/>
        </a:prstGeom>
      </xdr:spPr>
    </xdr:pic>
    <xdr:clientData/>
  </xdr:twoCellAnchor>
  <xdr:twoCellAnchor editAs="oneCell">
    <xdr:from>
      <xdr:col>9</xdr:col>
      <xdr:colOff>428624</xdr:colOff>
      <xdr:row>1</xdr:row>
      <xdr:rowOff>156350</xdr:rowOff>
    </xdr:from>
    <xdr:to>
      <xdr:col>12</xdr:col>
      <xdr:colOff>333375</xdr:colOff>
      <xdr:row>13</xdr:row>
      <xdr:rowOff>171450</xdr:rowOff>
    </xdr:to>
    <xdr:pic>
      <xdr:nvPicPr>
        <xdr:cNvPr id="5" name="Gráfico 4" descr="Homem">
          <a:extLst>
            <a:ext uri="{FF2B5EF4-FFF2-40B4-BE49-F238E27FC236}">
              <a16:creationId xmlns:a16="http://schemas.microsoft.com/office/drawing/2014/main" id="{D9942589-7E7D-4AF3-82E5-8C9D187A0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915024" y="346850"/>
          <a:ext cx="1733551" cy="2301100"/>
        </a:xfrm>
        <a:prstGeom prst="rect">
          <a:avLst/>
        </a:prstGeom>
      </xdr:spPr>
    </xdr:pic>
    <xdr:clientData/>
  </xdr:twoCellAnchor>
  <xdr:twoCellAnchor editAs="oneCell">
    <xdr:from>
      <xdr:col>6</xdr:col>
      <xdr:colOff>431800</xdr:colOff>
      <xdr:row>1</xdr:row>
      <xdr:rowOff>174625</xdr:rowOff>
    </xdr:from>
    <xdr:to>
      <xdr:col>10</xdr:col>
      <xdr:colOff>190500</xdr:colOff>
      <xdr:row>13</xdr:row>
      <xdr:rowOff>161925</xdr:rowOff>
    </xdr:to>
    <xdr:pic>
      <xdr:nvPicPr>
        <xdr:cNvPr id="6" name="Gráfico 5" descr="Mulher">
          <a:extLst>
            <a:ext uri="{FF2B5EF4-FFF2-40B4-BE49-F238E27FC236}">
              <a16:creationId xmlns:a16="http://schemas.microsoft.com/office/drawing/2014/main" id="{8C41362A-54B0-4914-8A10-262354681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4089400" y="365125"/>
          <a:ext cx="2197100" cy="2273300"/>
        </a:xfrm>
        <a:prstGeom prst="rect">
          <a:avLst/>
        </a:prstGeom>
      </xdr:spPr>
    </xdr:pic>
    <xdr:clientData/>
  </xdr:twoCellAnchor>
  <xdr:twoCellAnchor editAs="oneCell">
    <xdr:from>
      <xdr:col>11</xdr:col>
      <xdr:colOff>441325</xdr:colOff>
      <xdr:row>1</xdr:row>
      <xdr:rowOff>95250</xdr:rowOff>
    </xdr:from>
    <xdr:to>
      <xdr:col>14</xdr:col>
      <xdr:colOff>564375</xdr:colOff>
      <xdr:row>13</xdr:row>
      <xdr:rowOff>110350</xdr:rowOff>
    </xdr:to>
    <xdr:pic>
      <xdr:nvPicPr>
        <xdr:cNvPr id="7" name="Gráfico 6" descr="Homem">
          <a:extLst>
            <a:ext uri="{FF2B5EF4-FFF2-40B4-BE49-F238E27FC236}">
              <a16:creationId xmlns:a16="http://schemas.microsoft.com/office/drawing/2014/main" id="{18E6B5E3-1B5B-4FE0-84BC-2FFD5C93E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7146925" y="285750"/>
          <a:ext cx="1951850" cy="23011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4432.930598495368" createdVersion="6" refreshedVersion="6" minRefreshableVersion="3" recordCount="37" xr:uid="{8E426B6C-15E5-4922-A24F-9FFC2E615FBD}">
  <cacheSource type="worksheet">
    <worksheetSource name="Tabela1"/>
  </cacheSource>
  <cacheFields count="6">
    <cacheField name="Vendedor" numFmtId="0">
      <sharedItems count="8">
        <s v="Leonardo Almeida"/>
        <s v="Eliane Moreira"/>
        <s v="Nicolas Pereira"/>
        <s v="Amanda Martins"/>
        <s v="Paulo Santos"/>
        <s v="Aline Rosa"/>
        <s v="Angela Maria"/>
        <s v="Carlos Moreira"/>
      </sharedItems>
    </cacheField>
    <cacheField name="Vendedor2" numFmtId="0">
      <sharedItems count="8">
        <s v="Leonardo Almeida"/>
        <s v="Eliane Moreira"/>
        <s v="Nicolas Pereira"/>
        <s v="Amanda Martins"/>
        <s v="Paulo Santos"/>
        <s v="Aline Rosa"/>
        <s v="Angela Maria"/>
        <s v="Carlos Moreira"/>
      </sharedItems>
    </cacheField>
    <cacheField name="Produto" numFmtId="0">
      <sharedItems count="18">
        <s v="Tênis Feminino"/>
        <s v="Calça Feminina Jogger"/>
        <s v="Camisa Masculina"/>
        <s v="Bermuda Masculino"/>
        <s v="Camisa Masculina Festa Balada"/>
        <s v="Bota Masculina"/>
        <s v="Jaqueta Masculina Preta"/>
        <s v="Bolsa de Trabalho"/>
        <s v="Kit de Pinceis de Maquiagem"/>
        <s v="Vestido Infantil"/>
        <s v="Calça Bailarina"/>
        <s v="Camisa Térmica"/>
        <s v="Sapato Social"/>
        <s v="Sapatilha Sapato"/>
        <s v="Colar Pingente"/>
        <s v="Boné"/>
        <s v="Relógio"/>
        <s v="Chinelo"/>
      </sharedItems>
    </cacheField>
    <cacheField name="Valor Unitário" numFmtId="0">
      <sharedItems containsSemiMixedTypes="0" containsString="0" containsNumber="1" minValue="40" maxValue="390"/>
    </cacheField>
    <cacheField name="Unidades Vendidas" numFmtId="0">
      <sharedItems containsSemiMixedTypes="0" containsString="0" containsNumber="1" containsInteger="1" minValue="1" maxValue="9"/>
    </cacheField>
    <cacheField name=" Total " numFmtId="8">
      <sharedItems containsSemiMixedTypes="0" containsString="0" containsNumber="1" minValue="46.9" maxValue="1337.04"/>
    </cacheField>
  </cacheFields>
  <extLst>
    <ext xmlns:x14="http://schemas.microsoft.com/office/spreadsheetml/2009/9/main" uri="{725AE2AE-9491-48be-B2B4-4EB974FC3084}">
      <x14:pivotCacheDefinition pivotCacheId="40218414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4433.954362731478" createdVersion="7" refreshedVersion="7" minRefreshableVersion="3" recordCount="8" xr:uid="{430EA71F-989C-4227-A051-95EC13D86038}">
  <cacheSource type="worksheet">
    <worksheetSource name="Tabela2"/>
  </cacheSource>
  <cacheFields count="6">
    <cacheField name="Loja" numFmtId="0">
      <sharedItems count="3">
        <s v="Santa Catarina"/>
        <s v="São Paulo"/>
        <s v="Rio de Janeiro"/>
      </sharedItems>
    </cacheField>
    <cacheField name="Loja2" numFmtId="0">
      <sharedItems count="3">
        <s v="Santa Catarina"/>
        <s v="São Paulo"/>
        <s v="Rio de Janeiro"/>
      </sharedItems>
    </cacheField>
    <cacheField name="Vendedor" numFmtId="0">
      <sharedItems count="8">
        <s v="Amanda Martins"/>
        <s v="Angela Maria"/>
        <s v="Carlos Moreira"/>
        <s v="Eliane Moreira"/>
        <s v="Aline Rosa"/>
        <s v="Leonardo Almeida"/>
        <s v="Nicolas Pereira"/>
        <s v="Paulo Santos"/>
      </sharedItems>
    </cacheField>
    <cacheField name="Sexo" numFmtId="0">
      <sharedItems count="2">
        <s v="Feminino"/>
        <s v="Masculino"/>
      </sharedItems>
    </cacheField>
    <cacheField name="Quantidade" numFmtId="0">
      <sharedItems containsSemiMixedTypes="0" containsString="0" containsNumber="1" containsInteger="1" minValue="6" maxValue="20"/>
    </cacheField>
    <cacheField name=" Vendas " numFmtId="8">
      <sharedItems containsSemiMixedTypes="0" containsString="0" containsNumber="1" minValue="559.35" maxValue="2331.7399999999998"/>
    </cacheField>
  </cacheFields>
  <extLst>
    <ext xmlns:x14="http://schemas.microsoft.com/office/spreadsheetml/2009/9/main" uri="{725AE2AE-9491-48be-B2B4-4EB974FC3084}">
      <x14:pivotCacheDefinition pivotCacheId="12545681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x v="0"/>
    <x v="0"/>
    <n v="89.99"/>
    <n v="3"/>
    <n v="269.97000000000003"/>
  </r>
  <r>
    <x v="1"/>
    <x v="1"/>
    <x v="1"/>
    <n v="69.989999999999995"/>
    <n v="5"/>
    <n v="349.95"/>
  </r>
  <r>
    <x v="2"/>
    <x v="2"/>
    <x v="2"/>
    <n v="153.4"/>
    <n v="1"/>
    <n v="153.4"/>
  </r>
  <r>
    <x v="3"/>
    <x v="3"/>
    <x v="3"/>
    <n v="148.56"/>
    <n v="9"/>
    <n v="1337.04"/>
  </r>
  <r>
    <x v="4"/>
    <x v="4"/>
    <x v="4"/>
    <n v="146.13999999999999"/>
    <n v="1"/>
    <n v="146.13999999999999"/>
  </r>
  <r>
    <x v="5"/>
    <x v="5"/>
    <x v="5"/>
    <n v="224.14"/>
    <n v="4"/>
    <n v="896.56"/>
  </r>
  <r>
    <x v="0"/>
    <x v="0"/>
    <x v="6"/>
    <n v="150.5"/>
    <n v="4"/>
    <n v="602"/>
  </r>
  <r>
    <x v="1"/>
    <x v="1"/>
    <x v="7"/>
    <n v="248.73"/>
    <n v="1"/>
    <n v="248.73"/>
  </r>
  <r>
    <x v="2"/>
    <x v="2"/>
    <x v="8"/>
    <n v="116.52"/>
    <n v="1"/>
    <n v="116.52"/>
  </r>
  <r>
    <x v="3"/>
    <x v="3"/>
    <x v="9"/>
    <n v="59.9"/>
    <n v="1"/>
    <n v="59.9"/>
  </r>
  <r>
    <x v="0"/>
    <x v="0"/>
    <x v="10"/>
    <n v="46.9"/>
    <n v="1"/>
    <n v="46.9"/>
  </r>
  <r>
    <x v="1"/>
    <x v="1"/>
    <x v="11"/>
    <n v="41.9"/>
    <n v="4"/>
    <n v="167.6"/>
  </r>
  <r>
    <x v="2"/>
    <x v="2"/>
    <x v="12"/>
    <n v="81.900000000000006"/>
    <n v="9"/>
    <n v="737.1"/>
  </r>
  <r>
    <x v="3"/>
    <x v="3"/>
    <x v="13"/>
    <n v="55.9"/>
    <n v="2"/>
    <n v="111.8"/>
  </r>
  <r>
    <x v="1"/>
    <x v="1"/>
    <x v="14"/>
    <n v="89.9"/>
    <n v="1"/>
    <n v="89.9"/>
  </r>
  <r>
    <x v="6"/>
    <x v="6"/>
    <x v="0"/>
    <n v="89.99"/>
    <n v="1"/>
    <n v="89.99"/>
  </r>
  <r>
    <x v="7"/>
    <x v="7"/>
    <x v="1"/>
    <n v="69.989999999999995"/>
    <n v="1"/>
    <n v="69.989999999999995"/>
  </r>
  <r>
    <x v="1"/>
    <x v="1"/>
    <x v="2"/>
    <n v="153.4"/>
    <n v="2"/>
    <n v="306.8"/>
  </r>
  <r>
    <x v="2"/>
    <x v="2"/>
    <x v="3"/>
    <n v="148.56"/>
    <n v="6"/>
    <n v="891.36"/>
  </r>
  <r>
    <x v="0"/>
    <x v="0"/>
    <x v="4"/>
    <n v="146.13999999999999"/>
    <n v="1"/>
    <n v="146.13999999999999"/>
  </r>
  <r>
    <x v="5"/>
    <x v="5"/>
    <x v="5"/>
    <n v="224.14"/>
    <n v="1"/>
    <n v="224.14"/>
  </r>
  <r>
    <x v="0"/>
    <x v="0"/>
    <x v="6"/>
    <n v="150.5"/>
    <n v="5"/>
    <n v="752.5"/>
  </r>
  <r>
    <x v="1"/>
    <x v="1"/>
    <x v="7"/>
    <n v="248.73"/>
    <n v="2"/>
    <n v="497.46"/>
  </r>
  <r>
    <x v="2"/>
    <x v="2"/>
    <x v="8"/>
    <n v="116.52"/>
    <n v="3"/>
    <n v="349.56"/>
  </r>
  <r>
    <x v="3"/>
    <x v="3"/>
    <x v="9"/>
    <n v="59.9"/>
    <n v="2"/>
    <n v="119.8"/>
  </r>
  <r>
    <x v="1"/>
    <x v="1"/>
    <x v="10"/>
    <n v="46.9"/>
    <n v="2"/>
    <n v="93.8"/>
  </r>
  <r>
    <x v="2"/>
    <x v="2"/>
    <x v="11"/>
    <n v="41.9"/>
    <n v="2"/>
    <n v="83.8"/>
  </r>
  <r>
    <x v="3"/>
    <x v="3"/>
    <x v="12"/>
    <n v="81.900000000000006"/>
    <n v="4"/>
    <n v="327.60000000000002"/>
  </r>
  <r>
    <x v="6"/>
    <x v="6"/>
    <x v="8"/>
    <n v="116.52"/>
    <n v="3"/>
    <n v="349.56"/>
  </r>
  <r>
    <x v="6"/>
    <x v="6"/>
    <x v="9"/>
    <n v="59.9"/>
    <n v="2"/>
    <n v="119.8"/>
  </r>
  <r>
    <x v="7"/>
    <x v="7"/>
    <x v="15"/>
    <n v="40"/>
    <n v="3"/>
    <n v="120"/>
  </r>
  <r>
    <x v="7"/>
    <x v="7"/>
    <x v="16"/>
    <n v="390"/>
    <n v="2"/>
    <n v="780"/>
  </r>
  <r>
    <x v="5"/>
    <x v="5"/>
    <x v="3"/>
    <n v="148.56"/>
    <n v="2"/>
    <n v="297.12"/>
  </r>
  <r>
    <x v="5"/>
    <x v="5"/>
    <x v="2"/>
    <n v="153.4"/>
    <n v="1"/>
    <n v="153.4"/>
  </r>
  <r>
    <x v="5"/>
    <x v="5"/>
    <x v="17"/>
    <n v="40"/>
    <n v="3"/>
    <n v="120"/>
  </r>
  <r>
    <x v="4"/>
    <x v="4"/>
    <x v="12"/>
    <n v="81.900000000000006"/>
    <n v="8"/>
    <n v="655.20000000000005"/>
  </r>
  <r>
    <x v="4"/>
    <x v="4"/>
    <x v="2"/>
    <n v="153.4"/>
    <n v="1"/>
    <n v="153.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x v="0"/>
    <n v="16"/>
    <n v="1956.14"/>
  </r>
  <r>
    <x v="1"/>
    <x v="1"/>
    <x v="1"/>
    <x v="0"/>
    <n v="8"/>
    <n v="559.35"/>
  </r>
  <r>
    <x v="1"/>
    <x v="1"/>
    <x v="2"/>
    <x v="1"/>
    <n v="6"/>
    <n v="969.99"/>
  </r>
  <r>
    <x v="0"/>
    <x v="0"/>
    <x v="3"/>
    <x v="0"/>
    <n v="18"/>
    <n v="1754.24"/>
  </r>
  <r>
    <x v="2"/>
    <x v="2"/>
    <x v="4"/>
    <x v="0"/>
    <n v="7"/>
    <n v="1691.22"/>
  </r>
  <r>
    <x v="0"/>
    <x v="0"/>
    <x v="5"/>
    <x v="1"/>
    <n v="12"/>
    <n v="1817.51"/>
  </r>
  <r>
    <x v="2"/>
    <x v="2"/>
    <x v="6"/>
    <x v="1"/>
    <n v="16"/>
    <n v="2331.7399999999998"/>
  </r>
  <r>
    <x v="1"/>
    <x v="1"/>
    <x v="7"/>
    <x v="1"/>
    <n v="20"/>
    <n v="954.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4CDA69-45CC-4B07-B3E5-E7186A757AAC}" name="Tabela dinâmica2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L4:M7" firstHeaderRow="1" firstDataRow="1" firstDataCol="1"/>
  <pivotFields count="6">
    <pivotField showAll="0">
      <items count="4">
        <item x="2"/>
        <item h="1" x="0"/>
        <item h="1" x="1"/>
        <item t="default"/>
      </items>
    </pivotField>
    <pivotField showAll="0"/>
    <pivotField axis="axisRow" showAll="0">
      <items count="9">
        <item x="4"/>
        <item x="0"/>
        <item x="1"/>
        <item x="2"/>
        <item x="3"/>
        <item x="5"/>
        <item x="6"/>
        <item x="7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8" showAll="0"/>
  </pivotFields>
  <rowFields count="1">
    <field x="2"/>
  </rowFields>
  <rowItems count="3">
    <i>
      <x/>
    </i>
    <i>
      <x v="6"/>
    </i>
    <i t="grand">
      <x/>
    </i>
  </rowItems>
  <colItems count="1">
    <i/>
  </colItems>
  <dataFields count="1">
    <dataField name="Soma de  Vendas " fld="5" baseField="0" baseItem="0" numFmtId="166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F78B6-61BA-4C3C-837A-5DE03416224B}" name="Tabela dinâ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compact="0" compactData="0" multipleFieldFilters="0">
  <location ref="A4:E7" firstHeaderRow="0" firstDataRow="1" firstDataCol="3" rowPageCount="1" colPageCount="1"/>
  <pivotFields count="6">
    <pivotField axis="axisPage" compact="0" outline="0" showAll="0">
      <items count="4">
        <item x="2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4"/>
        <item x="0"/>
        <item x="1"/>
        <item x="2"/>
        <item x="3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8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3"/>
  </rowFields>
  <rowItems count="3">
    <i>
      <x/>
      <x/>
      <x/>
    </i>
    <i r="1">
      <x v="6"/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0" hier="-1"/>
  </pageFields>
  <dataFields count="2">
    <dataField name="Soma de Quantidade" fld="4" baseField="1" baseItem="0"/>
    <dataField name="Soma de  Vendas 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5A0B8F-9C10-438C-804B-05B0B53FFF6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3:E36" firstHeaderRow="0" firstDataRow="1" firstDataCol="2" rowPageCount="1" colPageCount="1"/>
  <pivotFields count="6">
    <pivotField axis="axisPage" compact="0" outline="0" showAll="0">
      <items count="9">
        <item x="5"/>
        <item x="3"/>
        <item x="6"/>
        <item x="7"/>
        <item x="1"/>
        <item x="0"/>
        <item x="2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5"/>
        <item x="3"/>
        <item x="6"/>
        <item x="7"/>
        <item x="1"/>
        <item x="0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">
        <item x="3"/>
        <item x="7"/>
        <item x="15"/>
        <item x="5"/>
        <item x="10"/>
        <item x="1"/>
        <item x="2"/>
        <item x="4"/>
        <item x="11"/>
        <item x="17"/>
        <item x="14"/>
        <item x="6"/>
        <item x="8"/>
        <item x="16"/>
        <item x="13"/>
        <item x="12"/>
        <item x="0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8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33">
    <i>
      <x/>
      <x/>
    </i>
    <i r="1">
      <x v="3"/>
    </i>
    <i r="1">
      <x v="6"/>
    </i>
    <i r="1">
      <x v="9"/>
    </i>
    <i>
      <x v="1"/>
      <x/>
    </i>
    <i r="1">
      <x v="14"/>
    </i>
    <i r="1">
      <x v="15"/>
    </i>
    <i r="1">
      <x v="17"/>
    </i>
    <i>
      <x v="2"/>
      <x v="12"/>
    </i>
    <i r="1">
      <x v="16"/>
    </i>
    <i r="1">
      <x v="17"/>
    </i>
    <i>
      <x v="3"/>
      <x v="2"/>
    </i>
    <i r="1">
      <x v="5"/>
    </i>
    <i r="1">
      <x v="13"/>
    </i>
    <i>
      <x v="4"/>
      <x v="1"/>
    </i>
    <i r="1">
      <x v="4"/>
    </i>
    <i r="1">
      <x v="5"/>
    </i>
    <i r="1">
      <x v="6"/>
    </i>
    <i r="1">
      <x v="8"/>
    </i>
    <i r="1">
      <x v="10"/>
    </i>
    <i>
      <x v="5"/>
      <x v="4"/>
    </i>
    <i r="1">
      <x v="7"/>
    </i>
    <i r="1">
      <x v="11"/>
    </i>
    <i r="1">
      <x v="16"/>
    </i>
    <i>
      <x v="6"/>
      <x/>
    </i>
    <i r="1">
      <x v="6"/>
    </i>
    <i r="1">
      <x v="8"/>
    </i>
    <i r="1">
      <x v="12"/>
    </i>
    <i r="1">
      <x v="15"/>
    </i>
    <i>
      <x v="7"/>
      <x v="6"/>
    </i>
    <i r="1">
      <x v="7"/>
    </i>
    <i r="1"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Soma de Unidades Vendidas" fld="4" baseField="0" baseItem="0"/>
    <dataField name="Soma de Valor Unitário" fld="3" baseField="0" baseItem="0"/>
    <dataField name="Soma de  Total 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AD4535-2031-4A6D-91B0-56C551F99394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5">
  <location ref="J3:K22" firstHeaderRow="1" firstDataRow="1" firstDataCol="1"/>
  <pivotFields count="6">
    <pivotField showAll="0">
      <items count="9">
        <item x="5"/>
        <item x="3"/>
        <item x="6"/>
        <item x="7"/>
        <item x="1"/>
        <item x="0"/>
        <item x="2"/>
        <item x="4"/>
        <item t="default"/>
      </items>
    </pivotField>
    <pivotField showAll="0"/>
    <pivotField axis="axisRow" showAll="0">
      <items count="19">
        <item x="3"/>
        <item x="7"/>
        <item x="15"/>
        <item x="5"/>
        <item x="10"/>
        <item x="1"/>
        <item x="2"/>
        <item x="4"/>
        <item x="11"/>
        <item x="17"/>
        <item x="14"/>
        <item x="6"/>
        <item x="8"/>
        <item x="16"/>
        <item x="13"/>
        <item x="12"/>
        <item x="0"/>
        <item x="9"/>
        <item t="default"/>
      </items>
    </pivotField>
    <pivotField showAll="0"/>
    <pivotField showAll="0"/>
    <pivotField dataField="1" numFmtId="8" showAll="0"/>
  </pivotFields>
  <rowFields count="1">
    <field x="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oma de  Total " fld="5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E65D80DC-D5CD-42E0-80BC-304D25B4AF5F}" sourceName="Vendedor">
  <pivotTables>
    <pivotTable tabId="4" name="Tabela dinâmica1"/>
    <pivotTable tabId="4" name="Tabela dinâmica2"/>
  </pivotTables>
  <data>
    <tabular pivotCacheId="402184145">
      <items count="8">
        <i x="5" s="1"/>
        <i x="3" s="1"/>
        <i x="6" s="1"/>
        <i x="7" s="1"/>
        <i x="1" s="1"/>
        <i x="0" s="1"/>
        <i x="2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99BD1174-684B-4790-AD95-BD1E24240E0B}" sourceName="Produto">
  <pivotTables>
    <pivotTable tabId="4" name="Tabela dinâmica1"/>
  </pivotTables>
  <data>
    <tabular pivotCacheId="402184145">
      <items count="18">
        <i x="3" s="1"/>
        <i x="7" s="1"/>
        <i x="15" s="1"/>
        <i x="5" s="1"/>
        <i x="10" s="1"/>
        <i x="1" s="1"/>
        <i x="2" s="1"/>
        <i x="4" s="1"/>
        <i x="11" s="1"/>
        <i x="17" s="1"/>
        <i x="14" s="1"/>
        <i x="6" s="1"/>
        <i x="8" s="1"/>
        <i x="16" s="1"/>
        <i x="13" s="1"/>
        <i x="12" s="1"/>
        <i x="0" s="1"/>
        <i x="9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oja" xr10:uid="{60723525-030E-4DE3-9B25-3ECCFA0F1D8C}" sourceName="Loja">
  <pivotTables>
    <pivotTable tabId="8" name="Tabela dinâmica1"/>
    <pivotTable tabId="8" name="Tabela dinâmica2"/>
  </pivotTables>
  <data>
    <tabular pivotCacheId="1254568105">
      <items count="3">
        <i x="2" s="1"/>
        <i x="0"/>
        <i x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xo" xr10:uid="{8EEB6025-C262-449F-8BC9-2E52724538A9}" sourceName="Sexo">
  <pivotTables>
    <pivotTable tabId="8" name="Tabela dinâmica1"/>
    <pivotTable tabId="8" name="Tabela dinâmica2"/>
  </pivotTables>
  <data>
    <tabular pivotCacheId="1254568105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" xr10:uid="{69DFF570-058A-47C2-88C8-A382FB1926CF}" cache="SegmentaçãodeDados_Vendedor" caption="Vendedor" style="SlicerStyleOther1" rowHeight="241300"/>
  <slicer name="Produto" xr10:uid="{00BA7321-57D7-4638-9593-84C6909E2374}" cache="SegmentaçãodeDados_Produto" caption="Produto" style="SlicerStyleOther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oja" xr10:uid="{A11570ED-FECF-40F9-BE93-46025006C5A5}" cache="SegmentaçãodeDados_Loja" caption="Loja" rowHeight="241300"/>
  <slicer name="Sexo" xr10:uid="{EB0CA062-2295-49CF-BEE7-66B1754774BD}" cache="SegmentaçãodeDados_Sexo" caption="Sexo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C66FC5-497B-482B-ABFF-E637296DC4AA}" name="Tabela2" displayName="Tabela2" ref="A1:F9" totalsRowShown="0">
  <autoFilter ref="A1:F9" xr:uid="{75C66FC5-497B-482B-ABFF-E637296DC4AA}"/>
  <tableColumns count="6">
    <tableColumn id="1" xr3:uid="{3B98A21D-74EB-435B-ADDC-52149E103F66}" name="Loja"/>
    <tableColumn id="2" xr3:uid="{13DB8AE5-7755-4A13-B1C8-F6658276606D}" name="Loja2"/>
    <tableColumn id="3" xr3:uid="{1BBB50D3-78CF-41B7-B66E-43C2B2BAB154}" name="Vendedor"/>
    <tableColumn id="4" xr3:uid="{40596703-2937-49E2-92B2-AA0F7FD98D27}" name="Sexo"/>
    <tableColumn id="5" xr3:uid="{5E32115C-8AD9-4286-8294-2CD3B53B6E1B}" name="Quantidade"/>
    <tableColumn id="6" xr3:uid="{BB60C48E-7FC7-4262-8215-8A95F7A0D8ED}" name=" Vendas 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B4B9CF-352B-450B-913D-43FF42B9E36F}" name="Tabela1" displayName="Tabela1" ref="A1:F38" totalsRowShown="0">
  <autoFilter ref="A1:F38" xr:uid="{EB5E6253-FA32-40F4-A531-D0277520F27D}"/>
  <tableColumns count="6">
    <tableColumn id="1" xr3:uid="{57A7BEF8-DA69-4A42-90F5-B285F5BD5DC1}" name="Vendedor"/>
    <tableColumn id="2" xr3:uid="{2395C6E8-CF3D-4F6B-B60B-D0D92AFF3FB2}" name="Vendedor2"/>
    <tableColumn id="3" xr3:uid="{2A7F9047-F610-402C-9996-52E1E2A2FDE5}" name="Produto"/>
    <tableColumn id="4" xr3:uid="{DC99A7CB-9D3D-489A-93D2-CC18BD66621A}" name="Valor Unitário"/>
    <tableColumn id="5" xr3:uid="{051B78DF-CB74-4E85-9802-17A8B16BD645}" name="Unidades Vendidas"/>
    <tableColumn id="6" xr3:uid="{8F2009F2-04F7-40A7-B7F4-EE853BF81791}" name=" Total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D3C23-1283-4AEF-9EC2-05A6A8C01898}">
  <dimension ref="A1:O35"/>
  <sheetViews>
    <sheetView showGridLines="0" showRowColHeaders="0" tabSelected="1" topLeftCell="A13" workbookViewId="0">
      <selection activeCell="M16" sqref="M16"/>
    </sheetView>
  </sheetViews>
  <sheetFormatPr defaultColWidth="0" defaultRowHeight="14.5" zeroHeight="1" x14ac:dyDescent="0.35"/>
  <cols>
    <col min="1" max="1" width="3.7265625" customWidth="1"/>
    <col min="2" max="12" width="9.1796875" customWidth="1"/>
    <col min="13" max="13" width="29.54296875" customWidth="1"/>
    <col min="14" max="14" width="16.26953125" style="8" customWidth="1"/>
    <col min="15" max="15" width="9.1796875" customWidth="1"/>
    <col min="16" max="16384" width="9.1796875" hidden="1"/>
  </cols>
  <sheetData>
    <row r="1" spans="2:14" x14ac:dyDescent="0.35"/>
    <row r="2" spans="2:14" ht="23.5" x14ac:dyDescent="0.55000000000000004">
      <c r="E2" s="25" t="s">
        <v>61</v>
      </c>
      <c r="F2" s="25"/>
      <c r="G2" s="25"/>
      <c r="H2" s="25"/>
      <c r="I2" s="25"/>
      <c r="J2" s="25"/>
      <c r="K2" s="25"/>
      <c r="L2" s="25"/>
      <c r="M2" s="25"/>
      <c r="N2" s="25"/>
    </row>
    <row r="3" spans="2:14" x14ac:dyDescent="0.35"/>
    <row r="4" spans="2:14" ht="4.5" customHeight="1" x14ac:dyDescent="0.35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4"/>
    </row>
    <row r="5" spans="2:14" x14ac:dyDescent="0.35"/>
    <row r="6" spans="2:14" x14ac:dyDescent="0.35"/>
    <row r="7" spans="2:14" ht="15.5" x14ac:dyDescent="0.35">
      <c r="M7" s="24" t="s">
        <v>60</v>
      </c>
      <c r="N7" s="24"/>
    </row>
    <row r="8" spans="2:14" x14ac:dyDescent="0.35"/>
    <row r="9" spans="2:14" x14ac:dyDescent="0.35"/>
    <row r="10" spans="2:14" x14ac:dyDescent="0.35"/>
    <row r="11" spans="2:14" x14ac:dyDescent="0.35"/>
    <row r="12" spans="2:14" x14ac:dyDescent="0.35"/>
    <row r="13" spans="2:14" x14ac:dyDescent="0.35"/>
    <row r="14" spans="2:14" x14ac:dyDescent="0.35"/>
    <row r="15" spans="2:14" x14ac:dyDescent="0.35"/>
    <row r="16" spans="2:14" x14ac:dyDescent="0.35">
      <c r="M16" s="9" t="s">
        <v>2</v>
      </c>
      <c r="N16" s="10" t="s">
        <v>59</v>
      </c>
    </row>
    <row r="17" spans="13:14" x14ac:dyDescent="0.35">
      <c r="M17" t="str">
        <f t="array" ref="M17">IFERROR(INDEX(PivotTable!$A$4:$E$100,SMALL(IF(PivotTable!$A$4:$A$100=PivotTable!$B$1,ROW(PivotTable!$A$4:$A$100)-3),ROW(A1)),2),"")</f>
        <v/>
      </c>
      <c r="N17" s="8" t="str">
        <f t="array" ref="N17">IFERROR(INDEX(PivotTable!$A$4:$E$100,SMALL(IF(PivotTable!$A$4:$A$100=PivotTable!$B$1,ROW(PivotTable!$A$4:$A$100)-3),ROW(B1)),5),"")</f>
        <v/>
      </c>
    </row>
    <row r="18" spans="13:14" x14ac:dyDescent="0.35">
      <c r="M18" t="str">
        <f t="array" ref="M18">IFERROR(INDEX(PivotTable!$A$4:$E$100,SMALL(IF(PivotTable!$A$4:$A$100=PivotTable!$B$1,ROW(PivotTable!$A$4:$A$100)-3),ROW(A2)),2),"")</f>
        <v/>
      </c>
      <c r="N18" s="8" t="str">
        <f t="array" ref="N18">IFERROR(INDEX(PivotTable!$A$4:$E$100,SMALL(IF(PivotTable!$A$4:$A$100=PivotTable!$B$1,ROW(PivotTable!$A$4:$A$100)-3),ROW(B2)),5),"")</f>
        <v/>
      </c>
    </row>
    <row r="19" spans="13:14" x14ac:dyDescent="0.35">
      <c r="M19" t="str">
        <f t="array" ref="M19">IFERROR(INDEX(PivotTable!$A$4:$E$100,SMALL(IF(PivotTable!$A$4:$A$100=PivotTable!$B$1,ROW(PivotTable!$A$4:$A$100)-3),ROW(A3)),2),"")</f>
        <v/>
      </c>
      <c r="N19" s="8" t="str">
        <f t="array" ref="N19">IFERROR(INDEX(PivotTable!$A$4:$E$100,SMALL(IF(PivotTable!$A$4:$A$100=PivotTable!$B$1,ROW(PivotTable!$A$4:$A$100)-3),ROW(B3)),5),"")</f>
        <v/>
      </c>
    </row>
    <row r="20" spans="13:14" x14ac:dyDescent="0.35">
      <c r="M20" t="str">
        <f t="array" ref="M20">IFERROR(INDEX(PivotTable!$A$4:$E$100,SMALL(IF(PivotTable!$A$4:$A$100=PivotTable!$B$1,ROW(PivotTable!$A$4:$A$100)-3),ROW(A4)),2),"")</f>
        <v/>
      </c>
      <c r="N20" s="8" t="str">
        <f t="array" ref="N20">IFERROR(INDEX(PivotTable!$A$4:$E$100,SMALL(IF(PivotTable!$A$4:$A$100=PivotTable!$B$1,ROW(PivotTable!$A$4:$A$100)-3),ROW(B4)),5),"")</f>
        <v/>
      </c>
    </row>
    <row r="21" spans="13:14" x14ac:dyDescent="0.35">
      <c r="M21" t="str">
        <f t="array" ref="M21">IFERROR(INDEX(PivotTable!$A$4:$E$100,SMALL(IF(PivotTable!$A$4:$A$100=PivotTable!$B$1,ROW(PivotTable!$A$4:$A$100)-3),ROW(A5)),2),"")</f>
        <v/>
      </c>
      <c r="N21" s="8" t="str">
        <f t="array" ref="N21">IFERROR(INDEX(PivotTable!$A$4:$E$100,SMALL(IF(PivotTable!$A$4:$A$100=PivotTable!$B$1,ROW(PivotTable!$A$4:$A$100)-3),ROW(B5)),5),"")</f>
        <v/>
      </c>
    </row>
    <row r="22" spans="13:14" x14ac:dyDescent="0.35">
      <c r="M22" t="str">
        <f t="array" ref="M22">IFERROR(INDEX(PivotTable!$A$4:$E$100,SMALL(IF(PivotTable!$A$4:$A$100=PivotTable!$B$1,ROW(PivotTable!$A$4:$A$100)-3),ROW(A6)),2),"")</f>
        <v/>
      </c>
      <c r="N22" s="8" t="str">
        <f t="array" ref="N22">IFERROR(INDEX(PivotTable!$A$4:$E$100,SMALL(IF(PivotTable!$A$4:$A$100=PivotTable!$B$1,ROW(PivotTable!$A$4:$A$100)-3),ROW(B6)),5),"")</f>
        <v/>
      </c>
    </row>
    <row r="23" spans="13:14" x14ac:dyDescent="0.35">
      <c r="M23" t="str">
        <f t="array" ref="M23">IFERROR(INDEX(PivotTable!$A$4:$E$100,SMALL(IF(PivotTable!$A$4:$A$100=PivotTable!$B$1,ROW(PivotTable!$A$4:$A$100)-3),ROW(A7)),2),"")</f>
        <v/>
      </c>
      <c r="N23" s="8" t="str">
        <f t="array" ref="N23">IFERROR(INDEX(PivotTable!$A$4:$E$100,SMALL(IF(PivotTable!$A$4:$A$100=PivotTable!$B$1,ROW(PivotTable!$A$4:$A$100)-3),ROW(B7)),5),"")</f>
        <v/>
      </c>
    </row>
    <row r="24" spans="13:14" x14ac:dyDescent="0.35">
      <c r="M24" t="str">
        <f t="array" ref="M24">IFERROR(INDEX(PivotTable!$A$4:$E$100,SMALL(IF(PivotTable!$A$4:$A$100=PivotTable!$B$1,ROW(PivotTable!$A$4:$A$100)-3),ROW(A8)),2),"")</f>
        <v/>
      </c>
      <c r="N24" s="8" t="str">
        <f t="array" ref="N24">IFERROR(INDEX(PivotTable!$A$4:$E$100,SMALL(IF(PivotTable!$A$4:$A$100=PivotTable!$B$1,ROW(PivotTable!$A$4:$A$100)-3),ROW(B8)),5),"")</f>
        <v/>
      </c>
    </row>
    <row r="25" spans="13:14" x14ac:dyDescent="0.35">
      <c r="M25" t="str">
        <f t="array" ref="M25">IFERROR(INDEX(PivotTable!$A$4:$E$100,SMALL(IF(PivotTable!$A$4:$A$100=PivotTable!$B$1,ROW(PivotTable!$A$4:$A$100)-3),ROW(A9)),2),"")</f>
        <v/>
      </c>
      <c r="N25" s="8" t="str">
        <f t="array" ref="N25">IFERROR(INDEX(PivotTable!$A$4:$E$100,SMALL(IF(PivotTable!$A$4:$A$100=PivotTable!$B$1,ROW(PivotTable!$A$4:$A$100)-3),ROW(B9)),5),"")</f>
        <v/>
      </c>
    </row>
    <row r="26" spans="13:14" x14ac:dyDescent="0.35">
      <c r="M26" t="str">
        <f t="array" ref="M26">IFERROR(INDEX(PivotTable!$A$4:$E$100,SMALL(IF(PivotTable!$A$4:$A$100=PivotTable!$B$1,ROW(PivotTable!$A$4:$A$100)-3),ROW(A10)),2),"")</f>
        <v/>
      </c>
      <c r="N26" s="8" t="str">
        <f t="array" ref="N26">IFERROR(INDEX(PivotTable!$A$4:$E$100,SMALL(IF(PivotTable!$A$4:$A$100=PivotTable!$B$1,ROW(PivotTable!$A$4:$A$100)-3),ROW(B10)),5),"")</f>
        <v/>
      </c>
    </row>
    <row r="27" spans="13:14" x14ac:dyDescent="0.35">
      <c r="M27" t="str">
        <f t="array" ref="M27">IFERROR(INDEX(PivotTable!$A$4:$E$100,SMALL(IF(PivotTable!$A$4:$A$100=PivotTable!$B$1,ROW(PivotTable!$A$4:$A$100)-3),ROW(A11)),2),"")</f>
        <v/>
      </c>
      <c r="N27" s="8" t="str">
        <f t="array" ref="N27">IFERROR(INDEX(PivotTable!$A$4:$E$100,SMALL(IF(PivotTable!$A$4:$A$100=PivotTable!$B$1,ROW(PivotTable!$A$4:$A$100)-3),ROW(B11)),5),"")</f>
        <v/>
      </c>
    </row>
    <row r="28" spans="13:14" x14ac:dyDescent="0.35"/>
    <row r="29" spans="13:14" x14ac:dyDescent="0.35"/>
    <row r="30" spans="13:14" x14ac:dyDescent="0.35"/>
    <row r="31" spans="13:14" x14ac:dyDescent="0.35"/>
    <row r="32" spans="13:14" x14ac:dyDescent="0.35"/>
    <row r="33" x14ac:dyDescent="0.35"/>
    <row r="34" x14ac:dyDescent="0.35"/>
    <row r="35" x14ac:dyDescent="0.35"/>
  </sheetData>
  <mergeCells count="2">
    <mergeCell ref="M7:N7"/>
    <mergeCell ref="E2:N2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52935-BA18-4534-9C63-68C179C9E8E6}">
  <dimension ref="A1:R34"/>
  <sheetViews>
    <sheetView showGridLines="0" showRowColHeaders="0" workbookViewId="0"/>
  </sheetViews>
  <sheetFormatPr defaultColWidth="0" defaultRowHeight="14.5" zeroHeight="1" x14ac:dyDescent="0.35"/>
  <cols>
    <col min="1" max="14" width="9.1796875" customWidth="1"/>
    <col min="15" max="15" width="19" customWidth="1"/>
    <col min="16" max="16" width="13.7265625" style="15" customWidth="1"/>
    <col min="17" max="17" width="16" style="5" customWidth="1"/>
    <col min="18" max="18" width="9.1796875" customWidth="1"/>
    <col min="19" max="16384" width="9.1796875" hidden="1"/>
  </cols>
  <sheetData>
    <row r="1" spans="6:17" x14ac:dyDescent="0.35"/>
    <row r="2" spans="6:17" x14ac:dyDescent="0.35"/>
    <row r="3" spans="6:17" ht="23.5" x14ac:dyDescent="0.35">
      <c r="F3" s="26">
        <f>SUMIF('Tabela Dinamica Dados Vendedor'!C:C,"Feminino",'Tabela Dinamica Dados Vendedor'!E:E)</f>
        <v>1691.22</v>
      </c>
      <c r="G3" s="26"/>
      <c r="H3" s="26"/>
      <c r="I3" s="26"/>
      <c r="J3" s="26">
        <f>SUMIF('Tabela Dinamica Dados Vendedor'!C:C,"Masculino",'Tabela Dinamica Dados Vendedor'!E:E)</f>
        <v>2331.7399999999998</v>
      </c>
      <c r="K3" s="26"/>
      <c r="L3" s="26"/>
      <c r="M3" s="26"/>
    </row>
    <row r="4" spans="6:17" x14ac:dyDescent="0.35">
      <c r="O4" s="17" t="s">
        <v>0</v>
      </c>
      <c r="P4" s="21" t="s">
        <v>68</v>
      </c>
      <c r="Q4" s="19" t="s">
        <v>59</v>
      </c>
    </row>
    <row r="5" spans="6:17" x14ac:dyDescent="0.35">
      <c r="O5" s="18" t="str">
        <f t="array" ref="O5">IFERROR(INDEX('Tabela Dinamica Dados Vendedor'!$A$5:$E$100,SMALL(IF('Tabela Dinamica Dados Vendedor'!$A$5:$A$100='Tabela Dinamica Dados Vendedor'!$B$2,ROW('Tabela Dinamica Dados Vendedor'!$A$5:$A$100)-4),ROW(A1)),2),"")</f>
        <v>Aline Rosa</v>
      </c>
      <c r="P5" s="22">
        <f t="array" ref="P5">IFERROR(INDEX('Tabela Dinamica Dados Vendedor'!$A$5:$E$100,SMALL(IF('Tabela Dinamica Dados Vendedor'!$A$5:$A$100='Tabela Dinamica Dados Vendedor'!$B$2,ROW('Tabela Dinamica Dados Vendedor'!$A$5:$A$100)-4),ROW(B1)),4),"")</f>
        <v>7</v>
      </c>
      <c r="Q5" s="20">
        <f t="array" ref="Q5">IFERROR(INDEX('Tabela Dinamica Dados Vendedor'!$A$5:$E$100,SMALL(IF('Tabela Dinamica Dados Vendedor'!$A$5:$A$100='Tabela Dinamica Dados Vendedor'!$B$2,ROW('Tabela Dinamica Dados Vendedor'!$A$5:$A$100)-4),ROW(C1)),5),"")</f>
        <v>1691.22</v>
      </c>
    </row>
    <row r="6" spans="6:17" x14ac:dyDescent="0.35">
      <c r="O6" s="18" t="str">
        <f t="array" ref="O6">IFERROR(INDEX('Tabela Dinamica Dados Vendedor'!$A$5:$E$100,SMALL(IF('Tabela Dinamica Dados Vendedor'!$A$5:$A$100='Tabela Dinamica Dados Vendedor'!$B$2,ROW('Tabela Dinamica Dados Vendedor'!$A$5:$A$100)-4),ROW(A2)),2),"")</f>
        <v>Nicolas Pereira</v>
      </c>
      <c r="P6" s="22">
        <f t="array" ref="P6">IFERROR(INDEX('Tabela Dinamica Dados Vendedor'!$A$5:$E$100,SMALL(IF('Tabela Dinamica Dados Vendedor'!$A$5:$A$100='Tabela Dinamica Dados Vendedor'!$B$2,ROW('Tabela Dinamica Dados Vendedor'!$A$5:$A$100)-4),ROW(B2)),4),"")</f>
        <v>16</v>
      </c>
      <c r="Q6" s="20">
        <f t="array" ref="Q6">IFERROR(INDEX('Tabela Dinamica Dados Vendedor'!$A$5:$E$100,SMALL(IF('Tabela Dinamica Dados Vendedor'!$A$5:$A$100='Tabela Dinamica Dados Vendedor'!$B$2,ROW('Tabela Dinamica Dados Vendedor'!$A$5:$A$100)-4),ROW(C2)),5),"")</f>
        <v>2331.7399999999998</v>
      </c>
    </row>
    <row r="7" spans="6:17" x14ac:dyDescent="0.35">
      <c r="O7" s="18" t="str">
        <f t="array" ref="O7">IFERROR(INDEX('Tabela Dinamica Dados Vendedor'!$A$5:$E$100,SMALL(IF('Tabela Dinamica Dados Vendedor'!$A$5:$A$100='Tabela Dinamica Dados Vendedor'!$B$2,ROW('Tabela Dinamica Dados Vendedor'!$A$5:$A$100)-4),ROW(A3)),2),"")</f>
        <v/>
      </c>
      <c r="P7" s="22" t="str">
        <f t="array" ref="P7">IFERROR(INDEX('Tabela Dinamica Dados Vendedor'!$A$5:$E$100,SMALL(IF('Tabela Dinamica Dados Vendedor'!$A$5:$A$100='Tabela Dinamica Dados Vendedor'!$B$2,ROW('Tabela Dinamica Dados Vendedor'!$A$5:$A$100)-4),ROW(B3)),4),"")</f>
        <v/>
      </c>
      <c r="Q7" s="20" t="str">
        <f t="array" ref="Q7">IFERROR(INDEX('Tabela Dinamica Dados Vendedor'!$A$5:$E$100,SMALL(IF('Tabela Dinamica Dados Vendedor'!$A$5:$A$100='Tabela Dinamica Dados Vendedor'!$B$2,ROW('Tabela Dinamica Dados Vendedor'!$A$5:$A$100)-4),ROW(C3)),5),"")</f>
        <v/>
      </c>
    </row>
    <row r="8" spans="6:17" x14ac:dyDescent="0.35">
      <c r="O8" s="18" t="str">
        <f t="array" ref="O8">IFERROR(INDEX('Tabela Dinamica Dados Vendedor'!$A$5:$E$100,SMALL(IF('Tabela Dinamica Dados Vendedor'!$A$5:$A$100='Tabela Dinamica Dados Vendedor'!$B$2,ROW('Tabela Dinamica Dados Vendedor'!$A$5:$A$100)-4),ROW(A4)),2),"")</f>
        <v/>
      </c>
      <c r="P8" s="22" t="str">
        <f t="array" ref="P8">IFERROR(INDEX('Tabela Dinamica Dados Vendedor'!$A$5:$E$100,SMALL(IF('Tabela Dinamica Dados Vendedor'!$A$5:$A$100='Tabela Dinamica Dados Vendedor'!$B$2,ROW('Tabela Dinamica Dados Vendedor'!$A$5:$A$100)-4),ROW(B4)),4),"")</f>
        <v/>
      </c>
      <c r="Q8" s="20" t="str">
        <f t="array" ref="Q8">IFERROR(INDEX('Tabela Dinamica Dados Vendedor'!$A$5:$E$100,SMALL(IF('Tabela Dinamica Dados Vendedor'!$A$5:$A$100='Tabela Dinamica Dados Vendedor'!$B$2,ROW('Tabela Dinamica Dados Vendedor'!$A$5:$A$100)-4),ROW(C4)),5),"")</f>
        <v/>
      </c>
    </row>
    <row r="9" spans="6:17" x14ac:dyDescent="0.35">
      <c r="O9" s="18" t="str">
        <f t="array" ref="O9">IFERROR(INDEX('Tabela Dinamica Dados Vendedor'!$A$5:$E$100,SMALL(IF('Tabela Dinamica Dados Vendedor'!$A$5:$A$100='Tabela Dinamica Dados Vendedor'!$B$2,ROW('Tabela Dinamica Dados Vendedor'!$A$5:$A$100)-4),ROW(A5)),2),"")</f>
        <v/>
      </c>
      <c r="P9" s="22" t="str">
        <f t="array" ref="P9">IFERROR(INDEX('Tabela Dinamica Dados Vendedor'!$A$5:$E$100,SMALL(IF('Tabela Dinamica Dados Vendedor'!$A$5:$A$100='Tabela Dinamica Dados Vendedor'!$B$2,ROW('Tabela Dinamica Dados Vendedor'!$A$5:$A$100)-4),ROW(B5)),4),"")</f>
        <v/>
      </c>
      <c r="Q9" s="20" t="str">
        <f t="array" ref="Q9">IFERROR(INDEX('Tabela Dinamica Dados Vendedor'!$A$5:$E$100,SMALL(IF('Tabela Dinamica Dados Vendedor'!$A$5:$A$100='Tabela Dinamica Dados Vendedor'!$B$2,ROW('Tabela Dinamica Dados Vendedor'!$A$5:$A$100)-4),ROW(C5)),5),"")</f>
        <v/>
      </c>
    </row>
    <row r="10" spans="6:17" x14ac:dyDescent="0.35">
      <c r="O10" s="18" t="str">
        <f t="array" ref="O10">IFERROR(INDEX('Tabela Dinamica Dados Vendedor'!$A$5:$E$100,SMALL(IF('Tabela Dinamica Dados Vendedor'!$A$5:$A$100='Tabela Dinamica Dados Vendedor'!$B$2,ROW('Tabela Dinamica Dados Vendedor'!$A$5:$A$100)-4),ROW(A6)),2),"")</f>
        <v/>
      </c>
      <c r="P10" s="22" t="str">
        <f t="array" ref="P10">IFERROR(INDEX('Tabela Dinamica Dados Vendedor'!$A$5:$E$100,SMALL(IF('Tabela Dinamica Dados Vendedor'!$A$5:$A$100='Tabela Dinamica Dados Vendedor'!$B$2,ROW('Tabela Dinamica Dados Vendedor'!$A$5:$A$100)-4),ROW(B6)),4),"")</f>
        <v/>
      </c>
      <c r="Q10" s="20" t="str">
        <f t="array" ref="Q10">IFERROR(INDEX('Tabela Dinamica Dados Vendedor'!$A$5:$E$100,SMALL(IF('Tabela Dinamica Dados Vendedor'!$A$5:$A$100='Tabela Dinamica Dados Vendedor'!$B$2,ROW('Tabela Dinamica Dados Vendedor'!$A$5:$A$100)-4),ROW(C6)),5),"")</f>
        <v/>
      </c>
    </row>
    <row r="11" spans="6:17" x14ac:dyDescent="0.35">
      <c r="O11" s="18" t="str">
        <f t="array" ref="O11">IFERROR(INDEX('Tabela Dinamica Dados Vendedor'!$A$5:$E$100,SMALL(IF('Tabela Dinamica Dados Vendedor'!$A$5:$A$100='Tabela Dinamica Dados Vendedor'!$B$2,ROW('Tabela Dinamica Dados Vendedor'!$A$5:$A$100)-4),ROW(A7)),2),"")</f>
        <v/>
      </c>
      <c r="P11" s="22" t="str">
        <f t="array" ref="P11">IFERROR(INDEX('Tabela Dinamica Dados Vendedor'!$A$5:$E$100,SMALL(IF('Tabela Dinamica Dados Vendedor'!$A$5:$A$100='Tabela Dinamica Dados Vendedor'!$B$2,ROW('Tabela Dinamica Dados Vendedor'!$A$5:$A$100)-4),ROW(B7)),4),"")</f>
        <v/>
      </c>
      <c r="Q11" s="20" t="str">
        <f t="array" ref="Q11">IFERROR(INDEX('Tabela Dinamica Dados Vendedor'!$A$5:$E$100,SMALL(IF('Tabela Dinamica Dados Vendedor'!$A$5:$A$100='Tabela Dinamica Dados Vendedor'!$B$2,ROW('Tabela Dinamica Dados Vendedor'!$A$5:$A$100)-4),ROW(C7)),5),"")</f>
        <v/>
      </c>
    </row>
    <row r="12" spans="6:17" x14ac:dyDescent="0.35">
      <c r="O12" s="18" t="str">
        <f t="array" ref="O12">IFERROR(INDEX('Tabela Dinamica Dados Vendedor'!$A$5:$E$100,SMALL(IF('Tabela Dinamica Dados Vendedor'!$A$5:$A$100='Tabela Dinamica Dados Vendedor'!$B$2,ROW('Tabela Dinamica Dados Vendedor'!$A$5:$A$100)-4),ROW(A8)),2),"")</f>
        <v/>
      </c>
      <c r="P12" s="22" t="str">
        <f t="array" ref="P12">IFERROR(INDEX('Tabela Dinamica Dados Vendedor'!$A$5:$E$100,SMALL(IF('Tabela Dinamica Dados Vendedor'!$A$5:$A$100='Tabela Dinamica Dados Vendedor'!$B$2,ROW('Tabela Dinamica Dados Vendedor'!$A$5:$A$100)-4),ROW(B8)),4),"")</f>
        <v/>
      </c>
      <c r="Q12" s="20" t="str">
        <f t="array" ref="Q12">IFERROR(INDEX('Tabela Dinamica Dados Vendedor'!$A$5:$E$100,SMALL(IF('Tabela Dinamica Dados Vendedor'!$A$5:$A$100='Tabela Dinamica Dados Vendedor'!$B$2,ROW('Tabela Dinamica Dados Vendedor'!$A$5:$A$100)-4),ROW(C8)),5),"")</f>
        <v/>
      </c>
    </row>
    <row r="13" spans="6:17" x14ac:dyDescent="0.35">
      <c r="O13" s="18" t="str">
        <f t="array" ref="O13">IFERROR(INDEX('Tabela Dinamica Dados Vendedor'!$A$5:$E$100,SMALL(IF('Tabela Dinamica Dados Vendedor'!$A$5:$A$100='Tabela Dinamica Dados Vendedor'!$B$2,ROW('Tabela Dinamica Dados Vendedor'!$A$5:$A$100)-4),ROW(A9)),2),"")</f>
        <v/>
      </c>
      <c r="P13" s="22" t="str">
        <f t="array" ref="P13">IFERROR(INDEX('Tabela Dinamica Dados Vendedor'!$A$5:$E$100,SMALL(IF('Tabela Dinamica Dados Vendedor'!$A$5:$A$100='Tabela Dinamica Dados Vendedor'!$B$2,ROW('Tabela Dinamica Dados Vendedor'!$A$5:$A$100)-4),ROW(B9)),4),"")</f>
        <v/>
      </c>
      <c r="Q13" s="20" t="str">
        <f t="array" ref="Q13">IFERROR(INDEX('Tabela Dinamica Dados Vendedor'!$A$5:$E$100,SMALL(IF('Tabela Dinamica Dados Vendedor'!$A$5:$A$100='Tabela Dinamica Dados Vendedor'!$B$2,ROW('Tabela Dinamica Dados Vendedor'!$A$5:$A$100)-4),ROW(C9)),5),"")</f>
        <v/>
      </c>
    </row>
    <row r="14" spans="6:17" x14ac:dyDescent="0.35">
      <c r="O14" s="18" t="str">
        <f t="array" ref="O14">IFERROR(INDEX('Tabela Dinamica Dados Vendedor'!$A$5:$E$100,SMALL(IF('Tabela Dinamica Dados Vendedor'!$A$5:$A$100='Tabela Dinamica Dados Vendedor'!$B$2,ROW('Tabela Dinamica Dados Vendedor'!$A$5:$A$100)-4),ROW(A10)),2),"")</f>
        <v/>
      </c>
      <c r="P14" s="22" t="str">
        <f t="array" ref="P14">IFERROR(INDEX('Tabela Dinamica Dados Vendedor'!$A$5:$E$100,SMALL(IF('Tabela Dinamica Dados Vendedor'!$A$5:$A$100='Tabela Dinamica Dados Vendedor'!$B$2,ROW('Tabela Dinamica Dados Vendedor'!$A$5:$A$100)-4),ROW(B10)),4),"")</f>
        <v/>
      </c>
      <c r="Q14" s="20" t="str">
        <f t="array" ref="Q14">IFERROR(INDEX('Tabela Dinamica Dados Vendedor'!$A$5:$E$100,SMALL(IF('Tabela Dinamica Dados Vendedor'!$A$5:$A$100='Tabela Dinamica Dados Vendedor'!$B$2,ROW('Tabela Dinamica Dados Vendedor'!$A$5:$A$100)-4),ROW(C10)),5),"")</f>
        <v/>
      </c>
    </row>
    <row r="15" spans="6:17" x14ac:dyDescent="0.35">
      <c r="O15" s="18" t="str">
        <f t="array" ref="O15">IFERROR(INDEX('Tabela Dinamica Dados Vendedor'!$A$5:$E$100,SMALL(IF('Tabela Dinamica Dados Vendedor'!$A$5:$A$100='Tabela Dinamica Dados Vendedor'!$B$2,ROW('Tabela Dinamica Dados Vendedor'!$A$5:$A$100)-4),ROW(A11)),2),"")</f>
        <v/>
      </c>
      <c r="P15" s="22" t="str">
        <f t="array" ref="P15">IFERROR(INDEX('Tabela Dinamica Dados Vendedor'!$A$5:$E$100,SMALL(IF('Tabela Dinamica Dados Vendedor'!$A$5:$A$100='Tabela Dinamica Dados Vendedor'!$B$2,ROW('Tabela Dinamica Dados Vendedor'!$A$5:$A$100)-4),ROW(B11)),4),"")</f>
        <v/>
      </c>
      <c r="Q15" s="20" t="str">
        <f t="array" ref="Q15">IFERROR(INDEX('Tabela Dinamica Dados Vendedor'!$A$5:$E$100,SMALL(IF('Tabela Dinamica Dados Vendedor'!$A$5:$A$100='Tabela Dinamica Dados Vendedor'!$B$2,ROW('Tabela Dinamica Dados Vendedor'!$A$5:$A$100)-4),ROW(C11)),5),"")</f>
        <v/>
      </c>
    </row>
    <row r="16" spans="6:17" x14ac:dyDescent="0.35">
      <c r="O16" s="18" t="str">
        <f t="array" ref="O16">IFERROR(INDEX('Tabela Dinamica Dados Vendedor'!$A$5:$E$100,SMALL(IF('Tabela Dinamica Dados Vendedor'!$A$5:$A$100='Tabela Dinamica Dados Vendedor'!$B$2,ROW('Tabela Dinamica Dados Vendedor'!$A$5:$A$100)-4),ROW(A12)),2),"")</f>
        <v/>
      </c>
      <c r="P16" s="22" t="str">
        <f t="array" ref="P16">IFERROR(INDEX('Tabela Dinamica Dados Vendedor'!$A$5:$E$100,SMALL(IF('Tabela Dinamica Dados Vendedor'!$A$5:$A$100='Tabela Dinamica Dados Vendedor'!$B$2,ROW('Tabela Dinamica Dados Vendedor'!$A$5:$A$100)-4),ROW(B12)),4),"")</f>
        <v/>
      </c>
      <c r="Q16" s="20" t="str">
        <f t="array" ref="Q16">IFERROR(INDEX('Tabela Dinamica Dados Vendedor'!$A$5:$E$100,SMALL(IF('Tabela Dinamica Dados Vendedor'!$A$5:$A$100='Tabela Dinamica Dados Vendedor'!$B$2,ROW('Tabela Dinamica Dados Vendedor'!$A$5:$A$100)-4),ROW(C12)),5),"")</f>
        <v/>
      </c>
    </row>
    <row r="17" spans="15:17" x14ac:dyDescent="0.35"/>
    <row r="18" spans="15:17" x14ac:dyDescent="0.35">
      <c r="O18" s="18" t="s">
        <v>59</v>
      </c>
      <c r="P18" s="22">
        <f>SUM(P5:P16)</f>
        <v>23</v>
      </c>
      <c r="Q18" s="20">
        <f>SUM(Q5:Q16)</f>
        <v>4022.96</v>
      </c>
    </row>
    <row r="19" spans="15:17" x14ac:dyDescent="0.35"/>
    <row r="20" spans="15:17" x14ac:dyDescent="0.35"/>
    <row r="21" spans="15:17" x14ac:dyDescent="0.35"/>
    <row r="22" spans="15:17" x14ac:dyDescent="0.35"/>
    <row r="23" spans="15:17" x14ac:dyDescent="0.35"/>
    <row r="24" spans="15:17" x14ac:dyDescent="0.35"/>
    <row r="25" spans="15:17" x14ac:dyDescent="0.35"/>
    <row r="26" spans="15:17" x14ac:dyDescent="0.35"/>
    <row r="27" spans="15:17" x14ac:dyDescent="0.35"/>
    <row r="28" spans="15:17" x14ac:dyDescent="0.35"/>
    <row r="29" spans="15:17" x14ac:dyDescent="0.35"/>
    <row r="30" spans="15:17" x14ac:dyDescent="0.35"/>
    <row r="31" spans="15:17" x14ac:dyDescent="0.35"/>
    <row r="32" spans="15:17" x14ac:dyDescent="0.35"/>
    <row r="33" x14ac:dyDescent="0.35"/>
    <row r="34" x14ac:dyDescent="0.35"/>
  </sheetData>
  <mergeCells count="2">
    <mergeCell ref="F3:I3"/>
    <mergeCell ref="J3:M3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CE542-2A65-4AA0-AF6B-7C942988E341}">
  <dimension ref="A2:M13"/>
  <sheetViews>
    <sheetView showGridLines="0" workbookViewId="0">
      <selection activeCell="L4" sqref="L4"/>
    </sheetView>
  </sheetViews>
  <sheetFormatPr defaultRowHeight="14.5" x14ac:dyDescent="0.35"/>
  <cols>
    <col min="1" max="1" width="21.1796875" bestFit="1" customWidth="1"/>
    <col min="2" max="2" width="19.7265625" bestFit="1" customWidth="1"/>
    <col min="3" max="3" width="10" bestFit="1" customWidth="1"/>
    <col min="4" max="4" width="19.7265625" bestFit="1" customWidth="1"/>
    <col min="5" max="5" width="16.54296875" bestFit="1" customWidth="1"/>
    <col min="12" max="12" width="18" bestFit="1" customWidth="1"/>
    <col min="13" max="13" width="16.54296875" style="5" bestFit="1" customWidth="1"/>
  </cols>
  <sheetData>
    <row r="2" spans="1:13" x14ac:dyDescent="0.35">
      <c r="A2" s="2" t="s">
        <v>32</v>
      </c>
      <c r="B2" t="s">
        <v>40</v>
      </c>
    </row>
    <row r="4" spans="1:13" x14ac:dyDescent="0.35">
      <c r="A4" s="2" t="s">
        <v>33</v>
      </c>
      <c r="B4" s="2" t="s">
        <v>0</v>
      </c>
      <c r="C4" s="2" t="s">
        <v>34</v>
      </c>
      <c r="D4" t="s">
        <v>62</v>
      </c>
      <c r="E4" t="s">
        <v>63</v>
      </c>
      <c r="L4" s="2" t="s">
        <v>42</v>
      </c>
      <c r="M4" t="s">
        <v>63</v>
      </c>
    </row>
    <row r="5" spans="1:13" x14ac:dyDescent="0.35">
      <c r="A5" t="s">
        <v>40</v>
      </c>
      <c r="B5" t="s">
        <v>13</v>
      </c>
      <c r="C5" t="s">
        <v>38</v>
      </c>
      <c r="D5">
        <v>7</v>
      </c>
      <c r="E5">
        <v>1691.22</v>
      </c>
      <c r="L5" s="3" t="s">
        <v>13</v>
      </c>
      <c r="M5" s="23">
        <v>1691.22</v>
      </c>
    </row>
    <row r="6" spans="1:13" x14ac:dyDescent="0.35">
      <c r="A6" t="s">
        <v>40</v>
      </c>
      <c r="B6" t="s">
        <v>7</v>
      </c>
      <c r="C6" t="s">
        <v>39</v>
      </c>
      <c r="D6">
        <v>16</v>
      </c>
      <c r="E6">
        <v>2331.7399999999998</v>
      </c>
      <c r="L6" s="3" t="s">
        <v>7</v>
      </c>
      <c r="M6" s="23">
        <v>2331.7399999999998</v>
      </c>
    </row>
    <row r="7" spans="1:13" x14ac:dyDescent="0.35">
      <c r="A7" t="s">
        <v>43</v>
      </c>
      <c r="D7">
        <v>23</v>
      </c>
      <c r="E7">
        <v>4022.96</v>
      </c>
      <c r="L7" s="3" t="s">
        <v>43</v>
      </c>
      <c r="M7" s="23">
        <v>4022.96</v>
      </c>
    </row>
    <row r="8" spans="1:13" x14ac:dyDescent="0.35">
      <c r="M8"/>
    </row>
    <row r="9" spans="1:13" x14ac:dyDescent="0.35">
      <c r="M9"/>
    </row>
    <row r="10" spans="1:13" x14ac:dyDescent="0.35">
      <c r="M10"/>
    </row>
    <row r="11" spans="1:13" x14ac:dyDescent="0.35">
      <c r="M11"/>
    </row>
    <row r="12" spans="1:13" x14ac:dyDescent="0.35">
      <c r="M12"/>
    </row>
    <row r="13" spans="1:13" x14ac:dyDescent="0.35">
      <c r="M13"/>
    </row>
  </sheetData>
  <pageMargins left="0.511811024" right="0.511811024" top="0.78740157499999996" bottom="0.78740157499999996" header="0.31496062000000002" footer="0.31496062000000002"/>
  <pageSetup paperSize="9" orientation="portrait" r:id="rId3"/>
  <headerFooter>
    <oddHeader>&amp;C&amp;"Arial"&amp;8&amp;K000000 INTERNAL&amp;1#_x000D_</oddHeader>
  </headerFooter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2D7A-E77E-4327-87E2-E671A54FCC76}">
  <dimension ref="A1:E7"/>
  <sheetViews>
    <sheetView showGridLines="0" workbookViewId="0">
      <selection activeCell="E7" sqref="E7"/>
    </sheetView>
  </sheetViews>
  <sheetFormatPr defaultRowHeight="14.5" x14ac:dyDescent="0.35"/>
  <cols>
    <col min="1" max="1" width="17.453125" bestFit="1" customWidth="1"/>
    <col min="4" max="5" width="13.26953125" bestFit="1" customWidth="1"/>
  </cols>
  <sheetData>
    <row r="1" spans="1:5" x14ac:dyDescent="0.35">
      <c r="A1" t="s">
        <v>64</v>
      </c>
      <c r="B1" t="s">
        <v>66</v>
      </c>
      <c r="C1" t="s">
        <v>59</v>
      </c>
    </row>
    <row r="2" spans="1:5" x14ac:dyDescent="0.35">
      <c r="A2" t="s">
        <v>65</v>
      </c>
      <c r="B2" s="16">
        <f>SUMIF('Tabela Dinamica Dados Vendedor'!C:C,"Feminino",'Tabela Dinamica Dados Vendedor'!E:E)/D2</f>
        <v>0.4203919502058186</v>
      </c>
      <c r="C2" s="7">
        <v>1</v>
      </c>
      <c r="D2" s="5">
        <f>SUM('Tabela Dinamica Dados Vendedor'!E:E)/2</f>
        <v>4022.96</v>
      </c>
    </row>
    <row r="5" spans="1:5" x14ac:dyDescent="0.35">
      <c r="A5" t="s">
        <v>67</v>
      </c>
      <c r="B5" t="s">
        <v>66</v>
      </c>
      <c r="C5" t="s">
        <v>59</v>
      </c>
    </row>
    <row r="6" spans="1:5" x14ac:dyDescent="0.35">
      <c r="A6" t="s">
        <v>65</v>
      </c>
      <c r="B6" s="16">
        <f>SUMIF('Tabela Dinamica Dados Vendedor'!C:C,"Masculino",'Tabela Dinamica Dados Vendedor'!E:E)/D2</f>
        <v>0.57960804979418135</v>
      </c>
      <c r="C6" s="7">
        <v>1</v>
      </c>
    </row>
    <row r="7" spans="1:5" x14ac:dyDescent="0.35">
      <c r="D7" t="s">
        <v>59</v>
      </c>
      <c r="E7" s="5">
        <f>SUM('Dados Vendedor'!F:F)</f>
        <v>12034.93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F66CD-460A-4A3E-8D9D-A59256B4DC3D}">
  <dimension ref="A1:L13"/>
  <sheetViews>
    <sheetView showGridLines="0" workbookViewId="0">
      <selection activeCell="C4" sqref="C4:L13"/>
    </sheetView>
  </sheetViews>
  <sheetFormatPr defaultRowHeight="14.5" x14ac:dyDescent="0.35"/>
  <cols>
    <col min="3" max="12" width="4" customWidth="1"/>
  </cols>
  <sheetData>
    <row r="1" spans="1:12" x14ac:dyDescent="0.35">
      <c r="A1" s="11">
        <f>'Grafico Velociometro'!D10</f>
        <v>6.0174649999999996</v>
      </c>
    </row>
    <row r="4" spans="1:12" x14ac:dyDescent="0.35">
      <c r="C4" s="12">
        <f t="shared" ref="C4:C11" si="0">C5+10/100</f>
        <v>0.90999999999999992</v>
      </c>
      <c r="D4" s="12">
        <f t="shared" ref="D4:D12" si="1">D5+10/100</f>
        <v>0.91999999999999993</v>
      </c>
      <c r="E4" s="12">
        <f t="shared" ref="E4:E12" si="2">E5+10/100</f>
        <v>0.92999999999999994</v>
      </c>
      <c r="F4" s="12">
        <f t="shared" ref="F4:F12" si="3">F5+10/100</f>
        <v>0.94</v>
      </c>
      <c r="G4" s="12">
        <f t="shared" ref="G4:G12" si="4">G5+10/100</f>
        <v>0.94999999999999984</v>
      </c>
      <c r="H4" s="12">
        <f t="shared" ref="H4:H12" si="5">H5+10/100</f>
        <v>0.95999999999999985</v>
      </c>
      <c r="I4" s="12">
        <f t="shared" ref="I4:I12" si="6">I5+10/100</f>
        <v>0.96999999999999986</v>
      </c>
      <c r="J4" s="12">
        <f t="shared" ref="J4:J12" si="7">J5+10/100</f>
        <v>0.97999999999999987</v>
      </c>
      <c r="K4" s="12">
        <f t="shared" ref="K4:K12" si="8">K5+10/100</f>
        <v>0.98999999999999988</v>
      </c>
      <c r="L4" s="12">
        <f t="shared" ref="L4:L12" si="9">L5+10/100</f>
        <v>0.99999999999999989</v>
      </c>
    </row>
    <row r="5" spans="1:12" x14ac:dyDescent="0.35">
      <c r="C5" s="12">
        <f t="shared" si="0"/>
        <v>0.80999999999999994</v>
      </c>
      <c r="D5" s="12">
        <f t="shared" si="1"/>
        <v>0.82</v>
      </c>
      <c r="E5" s="12">
        <f t="shared" si="2"/>
        <v>0.83</v>
      </c>
      <c r="F5" s="12">
        <f t="shared" si="3"/>
        <v>0.84</v>
      </c>
      <c r="G5" s="12">
        <f t="shared" si="4"/>
        <v>0.84999999999999987</v>
      </c>
      <c r="H5" s="12">
        <f t="shared" si="5"/>
        <v>0.85999999999999988</v>
      </c>
      <c r="I5" s="12">
        <f t="shared" si="6"/>
        <v>0.86999999999999988</v>
      </c>
      <c r="J5" s="12">
        <f t="shared" si="7"/>
        <v>0.87999999999999989</v>
      </c>
      <c r="K5" s="12">
        <f t="shared" si="8"/>
        <v>0.8899999999999999</v>
      </c>
      <c r="L5" s="12">
        <f t="shared" si="9"/>
        <v>0.89999999999999991</v>
      </c>
    </row>
    <row r="6" spans="1:12" x14ac:dyDescent="0.35">
      <c r="C6" s="12">
        <f t="shared" si="0"/>
        <v>0.71</v>
      </c>
      <c r="D6" s="12">
        <f t="shared" si="1"/>
        <v>0.72</v>
      </c>
      <c r="E6" s="12">
        <f t="shared" si="2"/>
        <v>0.73</v>
      </c>
      <c r="F6" s="12">
        <f t="shared" si="3"/>
        <v>0.74</v>
      </c>
      <c r="G6" s="12">
        <f t="shared" si="4"/>
        <v>0.74999999999999989</v>
      </c>
      <c r="H6" s="12">
        <f t="shared" si="5"/>
        <v>0.7599999999999999</v>
      </c>
      <c r="I6" s="12">
        <f t="shared" si="6"/>
        <v>0.76999999999999991</v>
      </c>
      <c r="J6" s="12">
        <f t="shared" si="7"/>
        <v>0.77999999999999992</v>
      </c>
      <c r="K6" s="12">
        <f t="shared" si="8"/>
        <v>0.78999999999999992</v>
      </c>
      <c r="L6" s="12">
        <f t="shared" si="9"/>
        <v>0.79999999999999993</v>
      </c>
    </row>
    <row r="7" spans="1:12" x14ac:dyDescent="0.35">
      <c r="C7" s="12">
        <f t="shared" si="0"/>
        <v>0.61</v>
      </c>
      <c r="D7" s="12">
        <f t="shared" si="1"/>
        <v>0.62</v>
      </c>
      <c r="E7" s="12">
        <f t="shared" si="2"/>
        <v>0.63</v>
      </c>
      <c r="F7" s="12">
        <f t="shared" si="3"/>
        <v>0.64</v>
      </c>
      <c r="G7" s="12">
        <f t="shared" si="4"/>
        <v>0.64999999999999991</v>
      </c>
      <c r="H7" s="12">
        <f t="shared" si="5"/>
        <v>0.65999999999999992</v>
      </c>
      <c r="I7" s="12">
        <f t="shared" si="6"/>
        <v>0.66999999999999993</v>
      </c>
      <c r="J7" s="12">
        <f t="shared" si="7"/>
        <v>0.67999999999999994</v>
      </c>
      <c r="K7" s="12">
        <f t="shared" si="8"/>
        <v>0.69</v>
      </c>
      <c r="L7" s="12">
        <f t="shared" si="9"/>
        <v>0.7</v>
      </c>
    </row>
    <row r="8" spans="1:12" x14ac:dyDescent="0.35">
      <c r="C8" s="12">
        <f t="shared" si="0"/>
        <v>0.51</v>
      </c>
      <c r="D8" s="12">
        <f t="shared" si="1"/>
        <v>0.52</v>
      </c>
      <c r="E8" s="12">
        <f t="shared" si="2"/>
        <v>0.53</v>
      </c>
      <c r="F8" s="12">
        <f t="shared" si="3"/>
        <v>0.54</v>
      </c>
      <c r="G8" s="12">
        <f t="shared" si="4"/>
        <v>0.54999999999999993</v>
      </c>
      <c r="H8" s="12">
        <f t="shared" si="5"/>
        <v>0.55999999999999994</v>
      </c>
      <c r="I8" s="12">
        <f t="shared" si="6"/>
        <v>0.56999999999999995</v>
      </c>
      <c r="J8" s="12">
        <f t="shared" si="7"/>
        <v>0.57999999999999996</v>
      </c>
      <c r="K8" s="12">
        <f t="shared" si="8"/>
        <v>0.59</v>
      </c>
      <c r="L8" s="12">
        <f t="shared" si="9"/>
        <v>0.6</v>
      </c>
    </row>
    <row r="9" spans="1:12" x14ac:dyDescent="0.35">
      <c r="C9" s="12">
        <f t="shared" si="0"/>
        <v>0.41000000000000003</v>
      </c>
      <c r="D9" s="12">
        <f t="shared" si="1"/>
        <v>0.42000000000000004</v>
      </c>
      <c r="E9" s="12">
        <f t="shared" si="2"/>
        <v>0.43000000000000005</v>
      </c>
      <c r="F9" s="12">
        <f t="shared" si="3"/>
        <v>0.44000000000000006</v>
      </c>
      <c r="G9" s="12">
        <f t="shared" si="4"/>
        <v>0.44999999999999996</v>
      </c>
      <c r="H9" s="12">
        <f t="shared" si="5"/>
        <v>0.45999999999999996</v>
      </c>
      <c r="I9" s="12">
        <f t="shared" si="6"/>
        <v>0.47</v>
      </c>
      <c r="J9" s="12">
        <f t="shared" si="7"/>
        <v>0.48</v>
      </c>
      <c r="K9" s="12">
        <f t="shared" si="8"/>
        <v>0.49</v>
      </c>
      <c r="L9" s="12">
        <f t="shared" si="9"/>
        <v>0.5</v>
      </c>
    </row>
    <row r="10" spans="1:12" x14ac:dyDescent="0.35">
      <c r="C10" s="12">
        <f t="shared" si="0"/>
        <v>0.31000000000000005</v>
      </c>
      <c r="D10" s="12">
        <f t="shared" si="1"/>
        <v>0.32000000000000006</v>
      </c>
      <c r="E10" s="12">
        <f t="shared" si="2"/>
        <v>0.33</v>
      </c>
      <c r="F10" s="12">
        <f t="shared" si="3"/>
        <v>0.34</v>
      </c>
      <c r="G10" s="12">
        <f t="shared" si="4"/>
        <v>0.35</v>
      </c>
      <c r="H10" s="12">
        <f t="shared" si="5"/>
        <v>0.36</v>
      </c>
      <c r="I10" s="12">
        <f t="shared" si="6"/>
        <v>0.37</v>
      </c>
      <c r="J10" s="12">
        <f t="shared" si="7"/>
        <v>0.38</v>
      </c>
      <c r="K10" s="12">
        <f t="shared" si="8"/>
        <v>0.39</v>
      </c>
      <c r="L10" s="12">
        <f t="shared" si="9"/>
        <v>0.4</v>
      </c>
    </row>
    <row r="11" spans="1:12" x14ac:dyDescent="0.35">
      <c r="C11" s="12">
        <f t="shared" si="0"/>
        <v>0.21000000000000002</v>
      </c>
      <c r="D11" s="12">
        <f t="shared" si="1"/>
        <v>0.22000000000000003</v>
      </c>
      <c r="E11" s="12">
        <f t="shared" si="2"/>
        <v>0.23</v>
      </c>
      <c r="F11" s="12">
        <f t="shared" si="3"/>
        <v>0.24000000000000002</v>
      </c>
      <c r="G11" s="12">
        <f t="shared" si="4"/>
        <v>0.25</v>
      </c>
      <c r="H11" s="12">
        <f t="shared" si="5"/>
        <v>0.26</v>
      </c>
      <c r="I11" s="12">
        <f t="shared" si="6"/>
        <v>0.27</v>
      </c>
      <c r="J11" s="12">
        <f t="shared" si="7"/>
        <v>0.28000000000000003</v>
      </c>
      <c r="K11" s="12">
        <f t="shared" si="8"/>
        <v>0.29000000000000004</v>
      </c>
      <c r="L11" s="12">
        <f t="shared" si="9"/>
        <v>0.30000000000000004</v>
      </c>
    </row>
    <row r="12" spans="1:12" x14ac:dyDescent="0.35">
      <c r="C12" s="12">
        <f>C13+10/100</f>
        <v>0.11</v>
      </c>
      <c r="D12" s="12">
        <f t="shared" si="1"/>
        <v>0.12000000000000001</v>
      </c>
      <c r="E12" s="12">
        <f t="shared" si="2"/>
        <v>0.13</v>
      </c>
      <c r="F12" s="12">
        <f t="shared" si="3"/>
        <v>0.14000000000000001</v>
      </c>
      <c r="G12" s="12">
        <f t="shared" si="4"/>
        <v>0.15000000000000002</v>
      </c>
      <c r="H12" s="12">
        <f t="shared" si="5"/>
        <v>0.16</v>
      </c>
      <c r="I12" s="12">
        <f t="shared" si="6"/>
        <v>0.17</v>
      </c>
      <c r="J12" s="12">
        <f t="shared" si="7"/>
        <v>0.18</v>
      </c>
      <c r="K12" s="12">
        <f t="shared" si="8"/>
        <v>0.19</v>
      </c>
      <c r="L12" s="12">
        <f t="shared" si="9"/>
        <v>0.2</v>
      </c>
    </row>
    <row r="13" spans="1:12" x14ac:dyDescent="0.35">
      <c r="C13" s="12">
        <v>0.01</v>
      </c>
      <c r="D13" s="12">
        <f>C13+1/100</f>
        <v>0.02</v>
      </c>
      <c r="E13" s="12">
        <f t="shared" ref="E13:L13" si="10">D13+1/100</f>
        <v>0.03</v>
      </c>
      <c r="F13" s="12">
        <f t="shared" si="10"/>
        <v>0.04</v>
      </c>
      <c r="G13" s="12">
        <f t="shared" si="10"/>
        <v>0.05</v>
      </c>
      <c r="H13" s="12">
        <f t="shared" si="10"/>
        <v>6.0000000000000005E-2</v>
      </c>
      <c r="I13" s="12">
        <f t="shared" si="10"/>
        <v>7.0000000000000007E-2</v>
      </c>
      <c r="J13" s="12">
        <f t="shared" si="10"/>
        <v>0.08</v>
      </c>
      <c r="K13" s="12">
        <f t="shared" si="10"/>
        <v>0.09</v>
      </c>
      <c r="L13" s="12">
        <f t="shared" si="10"/>
        <v>9.9999999999999992E-2</v>
      </c>
    </row>
  </sheetData>
  <conditionalFormatting sqref="C4:L13">
    <cfRule type="cellIs" dxfId="0" priority="1" operator="between">
      <formula>0</formula>
      <formula>$A$1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&amp;C&amp;"Arial"&amp;8&amp;K000000 INTERNAL&amp;1#_x000D_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59364-057E-4563-BFF9-4B1FDE78075C}">
  <dimension ref="A1:D13"/>
  <sheetViews>
    <sheetView showGridLines="0" workbookViewId="0">
      <selection activeCell="D10" sqref="D10"/>
    </sheetView>
  </sheetViews>
  <sheetFormatPr defaultRowHeight="14.5" x14ac:dyDescent="0.35"/>
  <cols>
    <col min="1" max="1" width="22.453125" bestFit="1" customWidth="1"/>
    <col min="2" max="2" width="13.26953125" bestFit="1" customWidth="1"/>
  </cols>
  <sheetData>
    <row r="1" spans="1:4" x14ac:dyDescent="0.35">
      <c r="A1" s="4" t="s">
        <v>47</v>
      </c>
    </row>
    <row r="2" spans="1:4" x14ac:dyDescent="0.35">
      <c r="A2" t="s">
        <v>48</v>
      </c>
      <c r="B2" s="5">
        <f>$B$6/4</f>
        <v>500</v>
      </c>
    </row>
    <row r="3" spans="1:4" x14ac:dyDescent="0.35">
      <c r="A3" t="s">
        <v>49</v>
      </c>
      <c r="B3" s="5">
        <f t="shared" ref="B3:B4" si="0">$B$6/4</f>
        <v>500</v>
      </c>
    </row>
    <row r="4" spans="1:4" x14ac:dyDescent="0.35">
      <c r="A4" t="s">
        <v>50</v>
      </c>
      <c r="B4" s="5">
        <f t="shared" si="0"/>
        <v>500</v>
      </c>
    </row>
    <row r="5" spans="1:4" x14ac:dyDescent="0.35">
      <c r="A5" t="s">
        <v>51</v>
      </c>
      <c r="B5" s="5">
        <f>$B$6/4</f>
        <v>500</v>
      </c>
    </row>
    <row r="6" spans="1:4" x14ac:dyDescent="0.35">
      <c r="A6" t="s">
        <v>52</v>
      </c>
      <c r="B6" s="5">
        <v>2000</v>
      </c>
    </row>
    <row r="9" spans="1:4" x14ac:dyDescent="0.35">
      <c r="A9" s="4" t="s">
        <v>53</v>
      </c>
      <c r="D9" t="s">
        <v>57</v>
      </c>
    </row>
    <row r="10" spans="1:4" x14ac:dyDescent="0.35">
      <c r="A10" t="s">
        <v>54</v>
      </c>
      <c r="B10" s="5">
        <f>SUM(PivotTable!E:E)/2</f>
        <v>12034.929999999998</v>
      </c>
      <c r="D10" s="7">
        <f>B10/B6</f>
        <v>6.0174649999999996</v>
      </c>
    </row>
    <row r="11" spans="1:4" x14ac:dyDescent="0.35">
      <c r="A11" t="s">
        <v>55</v>
      </c>
      <c r="B11">
        <v>45</v>
      </c>
    </row>
    <row r="12" spans="1:4" x14ac:dyDescent="0.35">
      <c r="A12" t="s">
        <v>56</v>
      </c>
      <c r="B12" s="6">
        <f>B6*2-(B10+B11)</f>
        <v>-8079.9299999999985</v>
      </c>
      <c r="D12" t="s">
        <v>58</v>
      </c>
    </row>
    <row r="13" spans="1:4" x14ac:dyDescent="0.35">
      <c r="D13">
        <f>SUM(PivotTable!C:C)/2</f>
        <v>104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&amp;C&amp;"Arial"&amp;8&amp;K000000 INTERNAL&amp;1#_x000D_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018E-27A5-47D7-86DC-3AE7E0B9AE2B}">
  <dimension ref="A1:F9"/>
  <sheetViews>
    <sheetView workbookViewId="0"/>
  </sheetViews>
  <sheetFormatPr defaultRowHeight="14.5" x14ac:dyDescent="0.35"/>
  <cols>
    <col min="1" max="2" width="13.7265625" bestFit="1" customWidth="1"/>
    <col min="3" max="3" width="17.453125" bestFit="1" customWidth="1"/>
    <col min="4" max="4" width="10" bestFit="1" customWidth="1"/>
    <col min="5" max="5" width="13.54296875" customWidth="1"/>
    <col min="6" max="6" width="10.7265625" bestFit="1" customWidth="1"/>
  </cols>
  <sheetData>
    <row r="1" spans="1:6" x14ac:dyDescent="0.35">
      <c r="A1" t="s">
        <v>32</v>
      </c>
      <c r="B1" t="s">
        <v>33</v>
      </c>
      <c r="C1" t="s">
        <v>0</v>
      </c>
      <c r="D1" t="s">
        <v>34</v>
      </c>
      <c r="E1" t="s">
        <v>35</v>
      </c>
      <c r="F1" t="s">
        <v>36</v>
      </c>
    </row>
    <row r="2" spans="1:6" x14ac:dyDescent="0.35">
      <c r="A2" t="s">
        <v>37</v>
      </c>
      <c r="B2" t="s">
        <v>37</v>
      </c>
      <c r="C2" t="s">
        <v>9</v>
      </c>
      <c r="D2" t="s">
        <v>38</v>
      </c>
      <c r="E2">
        <v>16</v>
      </c>
      <c r="F2" s="1">
        <v>1956.14</v>
      </c>
    </row>
    <row r="3" spans="1:6" x14ac:dyDescent="0.35">
      <c r="A3" t="s">
        <v>41</v>
      </c>
      <c r="B3" t="s">
        <v>41</v>
      </c>
      <c r="C3" t="s">
        <v>22</v>
      </c>
      <c r="D3" t="s">
        <v>38</v>
      </c>
      <c r="E3">
        <v>8</v>
      </c>
      <c r="F3" s="1">
        <v>559.35</v>
      </c>
    </row>
    <row r="4" spans="1:6" x14ac:dyDescent="0.35">
      <c r="A4" t="s">
        <v>41</v>
      </c>
      <c r="B4" t="s">
        <v>41</v>
      </c>
      <c r="C4" t="s">
        <v>23</v>
      </c>
      <c r="D4" t="s">
        <v>39</v>
      </c>
      <c r="E4">
        <v>6</v>
      </c>
      <c r="F4" s="1">
        <v>969.99</v>
      </c>
    </row>
    <row r="5" spans="1:6" x14ac:dyDescent="0.35">
      <c r="A5" t="s">
        <v>37</v>
      </c>
      <c r="B5" t="s">
        <v>37</v>
      </c>
      <c r="C5" t="s">
        <v>6</v>
      </c>
      <c r="D5" t="s">
        <v>38</v>
      </c>
      <c r="E5">
        <v>18</v>
      </c>
      <c r="F5" s="1">
        <v>1754.24</v>
      </c>
    </row>
    <row r="6" spans="1:6" x14ac:dyDescent="0.35">
      <c r="A6" t="s">
        <v>40</v>
      </c>
      <c r="B6" t="s">
        <v>40</v>
      </c>
      <c r="C6" t="s">
        <v>13</v>
      </c>
      <c r="D6" t="s">
        <v>38</v>
      </c>
      <c r="E6">
        <v>7</v>
      </c>
      <c r="F6" s="1">
        <v>1691.22</v>
      </c>
    </row>
    <row r="7" spans="1:6" x14ac:dyDescent="0.35">
      <c r="A7" t="s">
        <v>37</v>
      </c>
      <c r="B7" t="s">
        <v>37</v>
      </c>
      <c r="C7" t="s">
        <v>5</v>
      </c>
      <c r="D7" t="s">
        <v>39</v>
      </c>
      <c r="E7">
        <v>12</v>
      </c>
      <c r="F7" s="1">
        <v>1817.51</v>
      </c>
    </row>
    <row r="8" spans="1:6" x14ac:dyDescent="0.35">
      <c r="A8" t="s">
        <v>40</v>
      </c>
      <c r="B8" t="s">
        <v>40</v>
      </c>
      <c r="C8" t="s">
        <v>7</v>
      </c>
      <c r="D8" t="s">
        <v>39</v>
      </c>
      <c r="E8">
        <v>16</v>
      </c>
      <c r="F8" s="1">
        <v>2331.7399999999998</v>
      </c>
    </row>
    <row r="9" spans="1:6" x14ac:dyDescent="0.35">
      <c r="A9" t="s">
        <v>41</v>
      </c>
      <c r="B9" t="s">
        <v>41</v>
      </c>
      <c r="C9" t="s">
        <v>11</v>
      </c>
      <c r="D9" t="s">
        <v>39</v>
      </c>
      <c r="E9">
        <v>20</v>
      </c>
      <c r="F9" s="1">
        <v>954.74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2556B-1501-4F83-83DC-16A42DEBF28E}">
  <dimension ref="A1:K36"/>
  <sheetViews>
    <sheetView showGridLines="0" workbookViewId="0">
      <selection activeCell="A3" sqref="A3"/>
    </sheetView>
  </sheetViews>
  <sheetFormatPr defaultRowHeight="14.5" x14ac:dyDescent="0.35"/>
  <cols>
    <col min="1" max="1" width="32.453125" bestFit="1" customWidth="1"/>
    <col min="2" max="2" width="27" bestFit="1" customWidth="1"/>
    <col min="3" max="3" width="24.7265625" bestFit="1" customWidth="1"/>
    <col min="4" max="4" width="20.36328125" bestFit="1" customWidth="1"/>
    <col min="5" max="5" width="13.7265625" bestFit="1" customWidth="1"/>
    <col min="10" max="10" width="27" bestFit="1" customWidth="1"/>
    <col min="11" max="11" width="13.7265625" bestFit="1" customWidth="1"/>
  </cols>
  <sheetData>
    <row r="1" spans="1:11" x14ac:dyDescent="0.35">
      <c r="A1" s="2" t="s">
        <v>0</v>
      </c>
      <c r="B1" t="s">
        <v>69</v>
      </c>
    </row>
    <row r="3" spans="1:11" x14ac:dyDescent="0.35">
      <c r="A3" s="2" t="s">
        <v>1</v>
      </c>
      <c r="B3" s="2" t="s">
        <v>2</v>
      </c>
      <c r="C3" t="s">
        <v>44</v>
      </c>
      <c r="D3" t="s">
        <v>45</v>
      </c>
      <c r="E3" t="s">
        <v>46</v>
      </c>
      <c r="J3" s="2" t="s">
        <v>42</v>
      </c>
      <c r="K3" t="s">
        <v>46</v>
      </c>
    </row>
    <row r="4" spans="1:11" x14ac:dyDescent="0.35">
      <c r="A4" t="s">
        <v>13</v>
      </c>
      <c r="B4" t="s">
        <v>10</v>
      </c>
      <c r="C4">
        <v>2</v>
      </c>
      <c r="D4">
        <v>148.56</v>
      </c>
      <c r="E4">
        <v>297.12</v>
      </c>
      <c r="J4" s="3" t="s">
        <v>10</v>
      </c>
      <c r="K4">
        <v>2525.52</v>
      </c>
    </row>
    <row r="5" spans="1:11" x14ac:dyDescent="0.35">
      <c r="A5" t="s">
        <v>13</v>
      </c>
      <c r="B5" t="s">
        <v>14</v>
      </c>
      <c r="C5">
        <v>5</v>
      </c>
      <c r="D5">
        <v>448.28</v>
      </c>
      <c r="E5">
        <v>1120.6999999999998</v>
      </c>
      <c r="J5" s="3" t="s">
        <v>16</v>
      </c>
      <c r="K5">
        <v>746.18999999999994</v>
      </c>
    </row>
    <row r="6" spans="1:11" x14ac:dyDescent="0.35">
      <c r="A6" t="s">
        <v>13</v>
      </c>
      <c r="B6" t="s">
        <v>8</v>
      </c>
      <c r="C6">
        <v>1</v>
      </c>
      <c r="D6">
        <v>153.4</v>
      </c>
      <c r="E6">
        <v>153.4</v>
      </c>
      <c r="J6" s="3" t="s">
        <v>29</v>
      </c>
      <c r="K6">
        <v>120</v>
      </c>
    </row>
    <row r="7" spans="1:11" x14ac:dyDescent="0.35">
      <c r="A7" t="s">
        <v>13</v>
      </c>
      <c r="B7" t="s">
        <v>24</v>
      </c>
      <c r="C7">
        <v>3</v>
      </c>
      <c r="D7">
        <v>40</v>
      </c>
      <c r="E7">
        <v>120</v>
      </c>
      <c r="J7" s="3" t="s">
        <v>14</v>
      </c>
      <c r="K7">
        <v>1120.6999999999998</v>
      </c>
    </row>
    <row r="8" spans="1:11" x14ac:dyDescent="0.35">
      <c r="A8" t="s">
        <v>9</v>
      </c>
      <c r="B8" t="s">
        <v>10</v>
      </c>
      <c r="C8">
        <v>9</v>
      </c>
      <c r="D8">
        <v>148.56</v>
      </c>
      <c r="E8">
        <v>1337.04</v>
      </c>
      <c r="J8" s="3" t="s">
        <v>27</v>
      </c>
      <c r="K8">
        <v>140.69999999999999</v>
      </c>
    </row>
    <row r="9" spans="1:11" x14ac:dyDescent="0.35">
      <c r="A9" t="s">
        <v>9</v>
      </c>
      <c r="B9" t="s">
        <v>20</v>
      </c>
      <c r="C9">
        <v>2</v>
      </c>
      <c r="D9">
        <v>55.9</v>
      </c>
      <c r="E9">
        <v>111.8</v>
      </c>
      <c r="J9" s="3" t="s">
        <v>26</v>
      </c>
      <c r="K9">
        <v>419.94</v>
      </c>
    </row>
    <row r="10" spans="1:11" x14ac:dyDescent="0.35">
      <c r="A10" t="s">
        <v>9</v>
      </c>
      <c r="B10" t="s">
        <v>19</v>
      </c>
      <c r="C10">
        <v>4</v>
      </c>
      <c r="D10">
        <v>81.900000000000006</v>
      </c>
      <c r="E10">
        <v>327.60000000000002</v>
      </c>
      <c r="J10" s="3" t="s">
        <v>8</v>
      </c>
      <c r="K10">
        <v>767</v>
      </c>
    </row>
    <row r="11" spans="1:11" x14ac:dyDescent="0.35">
      <c r="A11" t="s">
        <v>9</v>
      </c>
      <c r="B11" t="s">
        <v>18</v>
      </c>
      <c r="C11">
        <v>3</v>
      </c>
      <c r="D11">
        <v>119.8</v>
      </c>
      <c r="E11">
        <v>179.7</v>
      </c>
      <c r="J11" s="3" t="s">
        <v>12</v>
      </c>
      <c r="K11">
        <v>292.27999999999997</v>
      </c>
    </row>
    <row r="12" spans="1:11" x14ac:dyDescent="0.35">
      <c r="A12" t="s">
        <v>22</v>
      </c>
      <c r="B12" t="s">
        <v>17</v>
      </c>
      <c r="C12">
        <v>3</v>
      </c>
      <c r="D12">
        <v>116.52</v>
      </c>
      <c r="E12">
        <v>349.56</v>
      </c>
      <c r="J12" s="3" t="s">
        <v>28</v>
      </c>
      <c r="K12">
        <v>251.39999999999998</v>
      </c>
    </row>
    <row r="13" spans="1:11" x14ac:dyDescent="0.35">
      <c r="A13" t="s">
        <v>22</v>
      </c>
      <c r="B13" t="s">
        <v>25</v>
      </c>
      <c r="C13">
        <v>1</v>
      </c>
      <c r="D13">
        <v>89.99</v>
      </c>
      <c r="E13">
        <v>89.99</v>
      </c>
      <c r="J13" s="3" t="s">
        <v>24</v>
      </c>
      <c r="K13">
        <v>120</v>
      </c>
    </row>
    <row r="14" spans="1:11" x14ac:dyDescent="0.35">
      <c r="A14" t="s">
        <v>22</v>
      </c>
      <c r="B14" t="s">
        <v>18</v>
      </c>
      <c r="C14">
        <v>2</v>
      </c>
      <c r="D14">
        <v>59.9</v>
      </c>
      <c r="E14">
        <v>119.8</v>
      </c>
      <c r="J14" s="3" t="s">
        <v>21</v>
      </c>
      <c r="K14">
        <v>89.9</v>
      </c>
    </row>
    <row r="15" spans="1:11" x14ac:dyDescent="0.35">
      <c r="A15" t="s">
        <v>23</v>
      </c>
      <c r="B15" t="s">
        <v>29</v>
      </c>
      <c r="C15">
        <v>3</v>
      </c>
      <c r="D15">
        <v>40</v>
      </c>
      <c r="E15">
        <v>120</v>
      </c>
      <c r="J15" s="3" t="s">
        <v>15</v>
      </c>
      <c r="K15">
        <v>1354.5</v>
      </c>
    </row>
    <row r="16" spans="1:11" x14ac:dyDescent="0.35">
      <c r="A16" t="s">
        <v>23</v>
      </c>
      <c r="B16" t="s">
        <v>26</v>
      </c>
      <c r="C16">
        <v>1</v>
      </c>
      <c r="D16">
        <v>69.989999999999995</v>
      </c>
      <c r="E16">
        <v>69.989999999999995</v>
      </c>
      <c r="J16" s="3" t="s">
        <v>17</v>
      </c>
      <c r="K16">
        <v>815.64</v>
      </c>
    </row>
    <row r="17" spans="1:11" x14ac:dyDescent="0.35">
      <c r="A17" t="s">
        <v>23</v>
      </c>
      <c r="B17" t="s">
        <v>30</v>
      </c>
      <c r="C17">
        <v>2</v>
      </c>
      <c r="D17">
        <v>390</v>
      </c>
      <c r="E17">
        <v>780</v>
      </c>
      <c r="J17" s="3" t="s">
        <v>30</v>
      </c>
      <c r="K17">
        <v>780</v>
      </c>
    </row>
    <row r="18" spans="1:11" x14ac:dyDescent="0.35">
      <c r="A18" t="s">
        <v>6</v>
      </c>
      <c r="B18" t="s">
        <v>16</v>
      </c>
      <c r="C18">
        <v>3</v>
      </c>
      <c r="D18">
        <v>497.46</v>
      </c>
      <c r="E18">
        <v>746.18999999999994</v>
      </c>
      <c r="J18" s="3" t="s">
        <v>20</v>
      </c>
      <c r="K18">
        <v>111.8</v>
      </c>
    </row>
    <row r="19" spans="1:11" x14ac:dyDescent="0.35">
      <c r="A19" t="s">
        <v>6</v>
      </c>
      <c r="B19" t="s">
        <v>27</v>
      </c>
      <c r="C19">
        <v>2</v>
      </c>
      <c r="D19">
        <v>46.9</v>
      </c>
      <c r="E19">
        <v>93.8</v>
      </c>
      <c r="J19" s="3" t="s">
        <v>19</v>
      </c>
      <c r="K19">
        <v>1719.9</v>
      </c>
    </row>
    <row r="20" spans="1:11" x14ac:dyDescent="0.35">
      <c r="A20" t="s">
        <v>6</v>
      </c>
      <c r="B20" t="s">
        <v>26</v>
      </c>
      <c r="C20">
        <v>5</v>
      </c>
      <c r="D20">
        <v>69.989999999999995</v>
      </c>
      <c r="E20">
        <v>349.95</v>
      </c>
      <c r="J20" s="3" t="s">
        <v>25</v>
      </c>
      <c r="K20">
        <v>359.96000000000004</v>
      </c>
    </row>
    <row r="21" spans="1:11" x14ac:dyDescent="0.35">
      <c r="A21" t="s">
        <v>6</v>
      </c>
      <c r="B21" t="s">
        <v>8</v>
      </c>
      <c r="C21">
        <v>2</v>
      </c>
      <c r="D21">
        <v>153.4</v>
      </c>
      <c r="E21">
        <v>306.8</v>
      </c>
      <c r="J21" s="3" t="s">
        <v>18</v>
      </c>
      <c r="K21">
        <v>299.5</v>
      </c>
    </row>
    <row r="22" spans="1:11" x14ac:dyDescent="0.35">
      <c r="A22" t="s">
        <v>6</v>
      </c>
      <c r="B22" t="s">
        <v>28</v>
      </c>
      <c r="C22">
        <v>4</v>
      </c>
      <c r="D22">
        <v>41.9</v>
      </c>
      <c r="E22">
        <v>167.6</v>
      </c>
      <c r="J22" s="3" t="s">
        <v>43</v>
      </c>
      <c r="K22">
        <v>12034.929999999997</v>
      </c>
    </row>
    <row r="23" spans="1:11" x14ac:dyDescent="0.35">
      <c r="A23" t="s">
        <v>6</v>
      </c>
      <c r="B23" t="s">
        <v>21</v>
      </c>
      <c r="C23">
        <v>1</v>
      </c>
      <c r="D23">
        <v>89.9</v>
      </c>
      <c r="E23">
        <v>89.9</v>
      </c>
    </row>
    <row r="24" spans="1:11" x14ac:dyDescent="0.35">
      <c r="A24" t="s">
        <v>5</v>
      </c>
      <c r="B24" t="s">
        <v>27</v>
      </c>
      <c r="C24">
        <v>1</v>
      </c>
      <c r="D24">
        <v>46.9</v>
      </c>
      <c r="E24">
        <v>46.9</v>
      </c>
    </row>
    <row r="25" spans="1:11" x14ac:dyDescent="0.35">
      <c r="A25" t="s">
        <v>5</v>
      </c>
      <c r="B25" t="s">
        <v>12</v>
      </c>
      <c r="C25">
        <v>1</v>
      </c>
      <c r="D25">
        <v>146.13999999999999</v>
      </c>
      <c r="E25">
        <v>146.13999999999999</v>
      </c>
    </row>
    <row r="26" spans="1:11" x14ac:dyDescent="0.35">
      <c r="A26" t="s">
        <v>5</v>
      </c>
      <c r="B26" t="s">
        <v>15</v>
      </c>
      <c r="C26">
        <v>9</v>
      </c>
      <c r="D26">
        <v>301</v>
      </c>
      <c r="E26">
        <v>1354.5</v>
      </c>
    </row>
    <row r="27" spans="1:11" x14ac:dyDescent="0.35">
      <c r="A27" t="s">
        <v>5</v>
      </c>
      <c r="B27" t="s">
        <v>25</v>
      </c>
      <c r="C27">
        <v>3</v>
      </c>
      <c r="D27">
        <v>89.99</v>
      </c>
      <c r="E27">
        <v>269.97000000000003</v>
      </c>
    </row>
    <row r="28" spans="1:11" x14ac:dyDescent="0.35">
      <c r="A28" t="s">
        <v>7</v>
      </c>
      <c r="B28" t="s">
        <v>10</v>
      </c>
      <c r="C28">
        <v>6</v>
      </c>
      <c r="D28">
        <v>148.56</v>
      </c>
      <c r="E28">
        <v>891.36</v>
      </c>
    </row>
    <row r="29" spans="1:11" x14ac:dyDescent="0.35">
      <c r="A29" t="s">
        <v>7</v>
      </c>
      <c r="B29" t="s">
        <v>8</v>
      </c>
      <c r="C29">
        <v>1</v>
      </c>
      <c r="D29">
        <v>153.4</v>
      </c>
      <c r="E29">
        <v>153.4</v>
      </c>
    </row>
    <row r="30" spans="1:11" x14ac:dyDescent="0.35">
      <c r="A30" t="s">
        <v>7</v>
      </c>
      <c r="B30" t="s">
        <v>28</v>
      </c>
      <c r="C30">
        <v>2</v>
      </c>
      <c r="D30">
        <v>41.9</v>
      </c>
      <c r="E30">
        <v>83.8</v>
      </c>
    </row>
    <row r="31" spans="1:11" x14ac:dyDescent="0.35">
      <c r="A31" t="s">
        <v>7</v>
      </c>
      <c r="B31" t="s">
        <v>17</v>
      </c>
      <c r="C31">
        <v>4</v>
      </c>
      <c r="D31">
        <v>233.04</v>
      </c>
      <c r="E31">
        <v>466.08</v>
      </c>
    </row>
    <row r="32" spans="1:11" x14ac:dyDescent="0.35">
      <c r="A32" t="s">
        <v>7</v>
      </c>
      <c r="B32" t="s">
        <v>19</v>
      </c>
      <c r="C32">
        <v>9</v>
      </c>
      <c r="D32">
        <v>81.900000000000006</v>
      </c>
      <c r="E32">
        <v>737.1</v>
      </c>
    </row>
    <row r="33" spans="1:5" x14ac:dyDescent="0.35">
      <c r="A33" t="s">
        <v>11</v>
      </c>
      <c r="B33" t="s">
        <v>8</v>
      </c>
      <c r="C33">
        <v>1</v>
      </c>
      <c r="D33">
        <v>153.4</v>
      </c>
      <c r="E33">
        <v>153.4</v>
      </c>
    </row>
    <row r="34" spans="1:5" x14ac:dyDescent="0.35">
      <c r="A34" t="s">
        <v>11</v>
      </c>
      <c r="B34" t="s">
        <v>12</v>
      </c>
      <c r="C34">
        <v>1</v>
      </c>
      <c r="D34">
        <v>146.13999999999999</v>
      </c>
      <c r="E34">
        <v>146.13999999999999</v>
      </c>
    </row>
    <row r="35" spans="1:5" x14ac:dyDescent="0.35">
      <c r="A35" t="s">
        <v>11</v>
      </c>
      <c r="B35" t="s">
        <v>19</v>
      </c>
      <c r="C35">
        <v>8</v>
      </c>
      <c r="D35">
        <v>81.900000000000006</v>
      </c>
      <c r="E35">
        <v>655.20000000000005</v>
      </c>
    </row>
    <row r="36" spans="1:5" x14ac:dyDescent="0.35">
      <c r="A36" t="s">
        <v>43</v>
      </c>
      <c r="C36">
        <v>104</v>
      </c>
      <c r="D36">
        <v>4486.619999999999</v>
      </c>
      <c r="E36">
        <v>12034.929999999998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D83A1-064B-4E78-A12C-77460512D36D}">
  <dimension ref="A1:F38"/>
  <sheetViews>
    <sheetView workbookViewId="0"/>
  </sheetViews>
  <sheetFormatPr defaultRowHeight="14.5" x14ac:dyDescent="0.35"/>
  <cols>
    <col min="1" max="2" width="17.453125" bestFit="1" customWidth="1"/>
    <col min="3" max="3" width="28.54296875" bestFit="1" customWidth="1"/>
    <col min="4" max="4" width="15.54296875" bestFit="1" customWidth="1"/>
    <col min="5" max="5" width="20.26953125" customWidth="1"/>
    <col min="6" max="6" width="13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31</v>
      </c>
      <c r="E1" t="s">
        <v>3</v>
      </c>
      <c r="F1" t="s">
        <v>4</v>
      </c>
    </row>
    <row r="2" spans="1:6" x14ac:dyDescent="0.35">
      <c r="A2" t="s">
        <v>5</v>
      </c>
      <c r="B2" t="s">
        <v>5</v>
      </c>
      <c r="C2" t="s">
        <v>25</v>
      </c>
      <c r="D2">
        <v>89.99</v>
      </c>
      <c r="E2">
        <v>3</v>
      </c>
      <c r="F2" s="1">
        <v>269.97000000000003</v>
      </c>
    </row>
    <row r="3" spans="1:6" x14ac:dyDescent="0.35">
      <c r="A3" t="s">
        <v>6</v>
      </c>
      <c r="B3" t="s">
        <v>6</v>
      </c>
      <c r="C3" t="s">
        <v>26</v>
      </c>
      <c r="D3">
        <v>69.989999999999995</v>
      </c>
      <c r="E3">
        <v>5</v>
      </c>
      <c r="F3" s="1">
        <v>349.95</v>
      </c>
    </row>
    <row r="4" spans="1:6" x14ac:dyDescent="0.35">
      <c r="A4" t="s">
        <v>7</v>
      </c>
      <c r="B4" t="s">
        <v>7</v>
      </c>
      <c r="C4" t="s">
        <v>8</v>
      </c>
      <c r="D4">
        <v>153.4</v>
      </c>
      <c r="E4">
        <v>1</v>
      </c>
      <c r="F4" s="1">
        <v>153.4</v>
      </c>
    </row>
    <row r="5" spans="1:6" x14ac:dyDescent="0.35">
      <c r="A5" t="s">
        <v>9</v>
      </c>
      <c r="B5" t="s">
        <v>9</v>
      </c>
      <c r="C5" t="s">
        <v>10</v>
      </c>
      <c r="D5">
        <v>148.56</v>
      </c>
      <c r="E5">
        <v>9</v>
      </c>
      <c r="F5" s="1">
        <v>1337.04</v>
      </c>
    </row>
    <row r="6" spans="1:6" x14ac:dyDescent="0.35">
      <c r="A6" t="s">
        <v>11</v>
      </c>
      <c r="B6" t="s">
        <v>11</v>
      </c>
      <c r="C6" t="s">
        <v>12</v>
      </c>
      <c r="D6">
        <v>146.13999999999999</v>
      </c>
      <c r="E6">
        <v>1</v>
      </c>
      <c r="F6" s="1">
        <v>146.13999999999999</v>
      </c>
    </row>
    <row r="7" spans="1:6" x14ac:dyDescent="0.35">
      <c r="A7" t="s">
        <v>13</v>
      </c>
      <c r="B7" t="s">
        <v>13</v>
      </c>
      <c r="C7" t="s">
        <v>14</v>
      </c>
      <c r="D7">
        <v>224.14</v>
      </c>
      <c r="E7">
        <v>4</v>
      </c>
      <c r="F7" s="1">
        <v>896.56</v>
      </c>
    </row>
    <row r="8" spans="1:6" x14ac:dyDescent="0.35">
      <c r="A8" t="s">
        <v>5</v>
      </c>
      <c r="B8" t="s">
        <v>5</v>
      </c>
      <c r="C8" t="s">
        <v>15</v>
      </c>
      <c r="D8">
        <v>150.5</v>
      </c>
      <c r="E8">
        <v>4</v>
      </c>
      <c r="F8" s="1">
        <v>602</v>
      </c>
    </row>
    <row r="9" spans="1:6" x14ac:dyDescent="0.35">
      <c r="A9" t="s">
        <v>6</v>
      </c>
      <c r="B9" t="s">
        <v>6</v>
      </c>
      <c r="C9" t="s">
        <v>16</v>
      </c>
      <c r="D9">
        <v>248.73</v>
      </c>
      <c r="E9">
        <v>1</v>
      </c>
      <c r="F9" s="1">
        <v>248.73</v>
      </c>
    </row>
    <row r="10" spans="1:6" x14ac:dyDescent="0.35">
      <c r="A10" t="s">
        <v>7</v>
      </c>
      <c r="B10" t="s">
        <v>7</v>
      </c>
      <c r="C10" t="s">
        <v>17</v>
      </c>
      <c r="D10">
        <v>116.52</v>
      </c>
      <c r="E10">
        <v>1</v>
      </c>
      <c r="F10" s="1">
        <v>116.52</v>
      </c>
    </row>
    <row r="11" spans="1:6" x14ac:dyDescent="0.35">
      <c r="A11" t="s">
        <v>9</v>
      </c>
      <c r="B11" t="s">
        <v>9</v>
      </c>
      <c r="C11" t="s">
        <v>18</v>
      </c>
      <c r="D11">
        <v>59.9</v>
      </c>
      <c r="E11">
        <v>1</v>
      </c>
      <c r="F11" s="1">
        <v>59.9</v>
      </c>
    </row>
    <row r="12" spans="1:6" x14ac:dyDescent="0.35">
      <c r="A12" t="s">
        <v>5</v>
      </c>
      <c r="B12" t="s">
        <v>5</v>
      </c>
      <c r="C12" t="s">
        <v>27</v>
      </c>
      <c r="D12">
        <v>46.9</v>
      </c>
      <c r="E12">
        <v>1</v>
      </c>
      <c r="F12" s="1">
        <v>46.9</v>
      </c>
    </row>
    <row r="13" spans="1:6" x14ac:dyDescent="0.35">
      <c r="A13" t="s">
        <v>6</v>
      </c>
      <c r="B13" t="s">
        <v>6</v>
      </c>
      <c r="C13" t="s">
        <v>28</v>
      </c>
      <c r="D13">
        <v>41.9</v>
      </c>
      <c r="E13">
        <v>4</v>
      </c>
      <c r="F13" s="1">
        <v>167.6</v>
      </c>
    </row>
    <row r="14" spans="1:6" x14ac:dyDescent="0.35">
      <c r="A14" t="s">
        <v>7</v>
      </c>
      <c r="B14" t="s">
        <v>7</v>
      </c>
      <c r="C14" t="s">
        <v>19</v>
      </c>
      <c r="D14">
        <v>81.900000000000006</v>
      </c>
      <c r="E14">
        <v>9</v>
      </c>
      <c r="F14" s="1">
        <v>737.1</v>
      </c>
    </row>
    <row r="15" spans="1:6" x14ac:dyDescent="0.35">
      <c r="A15" t="s">
        <v>9</v>
      </c>
      <c r="B15" t="s">
        <v>9</v>
      </c>
      <c r="C15" t="s">
        <v>20</v>
      </c>
      <c r="D15">
        <v>55.9</v>
      </c>
      <c r="E15">
        <v>2</v>
      </c>
      <c r="F15" s="1">
        <v>111.8</v>
      </c>
    </row>
    <row r="16" spans="1:6" x14ac:dyDescent="0.35">
      <c r="A16" t="s">
        <v>6</v>
      </c>
      <c r="B16" t="s">
        <v>6</v>
      </c>
      <c r="C16" t="s">
        <v>21</v>
      </c>
      <c r="D16">
        <v>89.9</v>
      </c>
      <c r="E16">
        <v>1</v>
      </c>
      <c r="F16" s="1">
        <v>89.9</v>
      </c>
    </row>
    <row r="17" spans="1:6" x14ac:dyDescent="0.35">
      <c r="A17" t="s">
        <v>22</v>
      </c>
      <c r="B17" t="s">
        <v>22</v>
      </c>
      <c r="C17" t="s">
        <v>25</v>
      </c>
      <c r="D17">
        <v>89.99</v>
      </c>
      <c r="E17">
        <v>1</v>
      </c>
      <c r="F17" s="1">
        <v>89.99</v>
      </c>
    </row>
    <row r="18" spans="1:6" x14ac:dyDescent="0.35">
      <c r="A18" t="s">
        <v>23</v>
      </c>
      <c r="B18" t="s">
        <v>23</v>
      </c>
      <c r="C18" t="s">
        <v>26</v>
      </c>
      <c r="D18">
        <v>69.989999999999995</v>
      </c>
      <c r="E18">
        <v>1</v>
      </c>
      <c r="F18" s="1">
        <v>69.989999999999995</v>
      </c>
    </row>
    <row r="19" spans="1:6" x14ac:dyDescent="0.35">
      <c r="A19" t="s">
        <v>6</v>
      </c>
      <c r="B19" t="s">
        <v>6</v>
      </c>
      <c r="C19" t="s">
        <v>8</v>
      </c>
      <c r="D19">
        <v>153.4</v>
      </c>
      <c r="E19">
        <v>2</v>
      </c>
      <c r="F19" s="1">
        <v>306.8</v>
      </c>
    </row>
    <row r="20" spans="1:6" x14ac:dyDescent="0.35">
      <c r="A20" t="s">
        <v>7</v>
      </c>
      <c r="B20" t="s">
        <v>7</v>
      </c>
      <c r="C20" t="s">
        <v>10</v>
      </c>
      <c r="D20">
        <v>148.56</v>
      </c>
      <c r="E20">
        <v>6</v>
      </c>
      <c r="F20" s="1">
        <v>891.36</v>
      </c>
    </row>
    <row r="21" spans="1:6" x14ac:dyDescent="0.35">
      <c r="A21" t="s">
        <v>5</v>
      </c>
      <c r="B21" t="s">
        <v>5</v>
      </c>
      <c r="C21" t="s">
        <v>12</v>
      </c>
      <c r="D21">
        <v>146.13999999999999</v>
      </c>
      <c r="E21">
        <v>1</v>
      </c>
      <c r="F21" s="1">
        <v>146.13999999999999</v>
      </c>
    </row>
    <row r="22" spans="1:6" x14ac:dyDescent="0.35">
      <c r="A22" t="s">
        <v>13</v>
      </c>
      <c r="B22" t="s">
        <v>13</v>
      </c>
      <c r="C22" t="s">
        <v>14</v>
      </c>
      <c r="D22">
        <v>224.14</v>
      </c>
      <c r="E22">
        <v>1</v>
      </c>
      <c r="F22" s="1">
        <v>224.14</v>
      </c>
    </row>
    <row r="23" spans="1:6" x14ac:dyDescent="0.35">
      <c r="A23" t="s">
        <v>5</v>
      </c>
      <c r="B23" t="s">
        <v>5</v>
      </c>
      <c r="C23" t="s">
        <v>15</v>
      </c>
      <c r="D23">
        <v>150.5</v>
      </c>
      <c r="E23">
        <v>5</v>
      </c>
      <c r="F23" s="1">
        <v>752.5</v>
      </c>
    </row>
    <row r="24" spans="1:6" x14ac:dyDescent="0.35">
      <c r="A24" t="s">
        <v>6</v>
      </c>
      <c r="B24" t="s">
        <v>6</v>
      </c>
      <c r="C24" t="s">
        <v>16</v>
      </c>
      <c r="D24">
        <v>248.73</v>
      </c>
      <c r="E24">
        <v>2</v>
      </c>
      <c r="F24" s="1">
        <v>497.46</v>
      </c>
    </row>
    <row r="25" spans="1:6" x14ac:dyDescent="0.35">
      <c r="A25" t="s">
        <v>7</v>
      </c>
      <c r="B25" t="s">
        <v>7</v>
      </c>
      <c r="C25" t="s">
        <v>17</v>
      </c>
      <c r="D25">
        <v>116.52</v>
      </c>
      <c r="E25">
        <v>3</v>
      </c>
      <c r="F25" s="1">
        <v>349.56</v>
      </c>
    </row>
    <row r="26" spans="1:6" x14ac:dyDescent="0.35">
      <c r="A26" t="s">
        <v>9</v>
      </c>
      <c r="B26" t="s">
        <v>9</v>
      </c>
      <c r="C26" t="s">
        <v>18</v>
      </c>
      <c r="D26">
        <v>59.9</v>
      </c>
      <c r="E26">
        <v>2</v>
      </c>
      <c r="F26" s="1">
        <v>119.8</v>
      </c>
    </row>
    <row r="27" spans="1:6" x14ac:dyDescent="0.35">
      <c r="A27" t="s">
        <v>6</v>
      </c>
      <c r="B27" t="s">
        <v>6</v>
      </c>
      <c r="C27" t="s">
        <v>27</v>
      </c>
      <c r="D27">
        <v>46.9</v>
      </c>
      <c r="E27">
        <v>2</v>
      </c>
      <c r="F27" s="1">
        <v>93.8</v>
      </c>
    </row>
    <row r="28" spans="1:6" x14ac:dyDescent="0.35">
      <c r="A28" t="s">
        <v>7</v>
      </c>
      <c r="B28" t="s">
        <v>7</v>
      </c>
      <c r="C28" t="s">
        <v>28</v>
      </c>
      <c r="D28">
        <v>41.9</v>
      </c>
      <c r="E28">
        <v>2</v>
      </c>
      <c r="F28" s="1">
        <v>83.8</v>
      </c>
    </row>
    <row r="29" spans="1:6" x14ac:dyDescent="0.35">
      <c r="A29" t="s">
        <v>9</v>
      </c>
      <c r="B29" t="s">
        <v>9</v>
      </c>
      <c r="C29" t="s">
        <v>19</v>
      </c>
      <c r="D29">
        <v>81.900000000000006</v>
      </c>
      <c r="E29">
        <v>4</v>
      </c>
      <c r="F29" s="1">
        <v>327.60000000000002</v>
      </c>
    </row>
    <row r="30" spans="1:6" x14ac:dyDescent="0.35">
      <c r="A30" t="s">
        <v>22</v>
      </c>
      <c r="B30" t="s">
        <v>22</v>
      </c>
      <c r="C30" t="s">
        <v>17</v>
      </c>
      <c r="D30">
        <v>116.52</v>
      </c>
      <c r="E30">
        <v>3</v>
      </c>
      <c r="F30" s="1">
        <v>349.56</v>
      </c>
    </row>
    <row r="31" spans="1:6" x14ac:dyDescent="0.35">
      <c r="A31" t="s">
        <v>22</v>
      </c>
      <c r="B31" t="s">
        <v>22</v>
      </c>
      <c r="C31" t="s">
        <v>18</v>
      </c>
      <c r="D31">
        <v>59.9</v>
      </c>
      <c r="E31">
        <v>2</v>
      </c>
      <c r="F31" s="1">
        <v>119.8</v>
      </c>
    </row>
    <row r="32" spans="1:6" x14ac:dyDescent="0.35">
      <c r="A32" t="s">
        <v>23</v>
      </c>
      <c r="B32" t="s">
        <v>23</v>
      </c>
      <c r="C32" t="s">
        <v>29</v>
      </c>
      <c r="D32">
        <v>40</v>
      </c>
      <c r="E32">
        <v>3</v>
      </c>
      <c r="F32" s="1">
        <v>120</v>
      </c>
    </row>
    <row r="33" spans="1:6" x14ac:dyDescent="0.35">
      <c r="A33" t="s">
        <v>23</v>
      </c>
      <c r="B33" t="s">
        <v>23</v>
      </c>
      <c r="C33" t="s">
        <v>30</v>
      </c>
      <c r="D33">
        <v>390</v>
      </c>
      <c r="E33">
        <v>2</v>
      </c>
      <c r="F33" s="1">
        <v>780</v>
      </c>
    </row>
    <row r="34" spans="1:6" x14ac:dyDescent="0.35">
      <c r="A34" t="s">
        <v>13</v>
      </c>
      <c r="B34" t="s">
        <v>13</v>
      </c>
      <c r="C34" t="s">
        <v>10</v>
      </c>
      <c r="D34">
        <v>148.56</v>
      </c>
      <c r="E34">
        <v>2</v>
      </c>
      <c r="F34" s="1">
        <v>297.12</v>
      </c>
    </row>
    <row r="35" spans="1:6" x14ac:dyDescent="0.35">
      <c r="A35" t="s">
        <v>13</v>
      </c>
      <c r="B35" t="s">
        <v>13</v>
      </c>
      <c r="C35" t="s">
        <v>8</v>
      </c>
      <c r="D35">
        <v>153.4</v>
      </c>
      <c r="E35">
        <v>1</v>
      </c>
      <c r="F35" s="1">
        <v>153.4</v>
      </c>
    </row>
    <row r="36" spans="1:6" x14ac:dyDescent="0.35">
      <c r="A36" t="s">
        <v>13</v>
      </c>
      <c r="B36" t="s">
        <v>13</v>
      </c>
      <c r="C36" t="s">
        <v>24</v>
      </c>
      <c r="D36">
        <v>40</v>
      </c>
      <c r="E36">
        <v>3</v>
      </c>
      <c r="F36" s="1">
        <v>120</v>
      </c>
    </row>
    <row r="37" spans="1:6" x14ac:dyDescent="0.35">
      <c r="A37" t="s">
        <v>11</v>
      </c>
      <c r="B37" t="s">
        <v>11</v>
      </c>
      <c r="C37" t="s">
        <v>19</v>
      </c>
      <c r="D37">
        <v>81.900000000000006</v>
      </c>
      <c r="E37">
        <v>8</v>
      </c>
      <c r="F37" s="1">
        <v>655.20000000000005</v>
      </c>
    </row>
    <row r="38" spans="1:6" x14ac:dyDescent="0.35">
      <c r="A38" t="s">
        <v>11</v>
      </c>
      <c r="B38" t="s">
        <v>11</v>
      </c>
      <c r="C38" t="s">
        <v>8</v>
      </c>
      <c r="D38">
        <v>153.4</v>
      </c>
      <c r="E38">
        <v>1</v>
      </c>
      <c r="F38" s="1">
        <v>153.4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54783-62DB-4498-A16A-461FBCC364DE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Dash Funcionarios</vt:lpstr>
      <vt:lpstr>Dash Escritorio</vt:lpstr>
      <vt:lpstr>Tabela Dinamica Dados Vendedor</vt:lpstr>
      <vt:lpstr>Grafico Masculino Feminino</vt:lpstr>
      <vt:lpstr>Waffle</vt:lpstr>
      <vt:lpstr>Grafico Velociometro</vt:lpstr>
      <vt:lpstr>Dados Vendedor</vt:lpstr>
      <vt:lpstr>PivotTable</vt:lpstr>
      <vt:lpstr>Vendas</vt:lpstr>
      <vt:lpstr>Imagens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Felipe Gomes Viana Da Silva, Enel 2</cp:lastModifiedBy>
  <dcterms:created xsi:type="dcterms:W3CDTF">2021-08-25T00:58:32Z</dcterms:created>
  <dcterms:modified xsi:type="dcterms:W3CDTF">2026-07-28T23:28:50Z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2026-07-28T23:17:03Z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cc433ec9-6214-40b2-985e-e219a89c7710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