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torado\Semestre II\3. Segmentacion departamentos\"/>
    </mc:Choice>
  </mc:AlternateContent>
  <xr:revisionPtr revIDLastSave="0" documentId="13_ncr:1_{48E01470-B09F-4355-B219-A290E3FFCDF9}" xr6:coauthVersionLast="47" xr6:coauthVersionMax="47" xr10:uidLastSave="{00000000-0000-0000-0000-000000000000}"/>
  <bookViews>
    <workbookView xWindow="-110" yWindow="-110" windowWidth="19420" windowHeight="10300" firstSheet="4" activeTab="4" xr2:uid="{E11E4FB3-ABA0-4C5A-80EE-02CE6C3611DF}"/>
  </bookViews>
  <sheets>
    <sheet name="Total" sheetId="2" state="hidden" r:id="rId1"/>
    <sheet name="FINAL" sheetId="8" state="hidden" r:id="rId2"/>
    <sheet name="Final1" sheetId="9" state="hidden" r:id="rId3"/>
    <sheet name="Final2 (2)" sheetId="14" state="hidden" r:id="rId4"/>
    <sheet name="Datos050124" sheetId="15" r:id="rId5"/>
    <sheet name="NBI" sheetId="18" r:id="rId6"/>
    <sheet name="Final2" sheetId="11" state="hidden" r:id="rId7"/>
    <sheet name="Dengue " sheetId="13" state="hidden" r:id="rId8"/>
    <sheet name="Población con acceso al Sistema" sheetId="6" r:id="rId9"/>
    <sheet name="Hoja1" sheetId="10" state="hidden" r:id="rId10"/>
    <sheet name="IRCA" sheetId="4" state="hidden" r:id="rId11"/>
    <sheet name="ECV_2022" sheetId="1" r:id="rId12"/>
    <sheet name="PIB 2022" sheetId="7" state="hidden" r:id="rId13"/>
    <sheet name="DENGUE 2022" sheetId="5" state="hidden" r:id="rId14"/>
    <sheet name="Dengue boletin 52" sheetId="16" r:id="rId15"/>
    <sheet name="Dengue tablero INS" sheetId="17" r:id="rId16"/>
  </sheets>
  <definedNames>
    <definedName name="_xlnm._FilterDatabase" localSheetId="4" hidden="1">Datos050124!$A$1:$L$33</definedName>
    <definedName name="_xlnm._FilterDatabase" localSheetId="2" hidden="1">Final1!$A$1:$K$33</definedName>
    <definedName name="_xlnm._FilterDatabase" localSheetId="0" hidden="1">Total!$A$1:$H$33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2" i="15"/>
  <c r="R13" i="16"/>
  <c r="M23" i="16"/>
  <c r="M13" i="16"/>
  <c r="J11" i="17"/>
  <c r="G26" i="17"/>
  <c r="G12" i="17"/>
  <c r="J9" i="17"/>
  <c r="G30" i="17"/>
  <c r="G11" i="17"/>
  <c r="G9" i="17"/>
  <c r="K3" i="15"/>
  <c r="K4" i="15"/>
  <c r="K5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2" i="15"/>
  <c r="M36" i="16"/>
  <c r="M12" i="16"/>
  <c r="M8" i="16"/>
  <c r="J3" i="15"/>
  <c r="J4" i="15"/>
  <c r="J5" i="15"/>
  <c r="J6" i="15"/>
  <c r="J7" i="15"/>
  <c r="J8" i="15"/>
  <c r="J9" i="15"/>
  <c r="J10" i="15"/>
  <c r="J11" i="15"/>
  <c r="J12" i="15"/>
  <c r="J14" i="15"/>
  <c r="J15" i="15"/>
  <c r="J13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2" i="15"/>
  <c r="J33" i="15"/>
  <c r="J2" i="15"/>
  <c r="Q12" i="16"/>
  <c r="J31" i="15" s="1"/>
  <c r="J2" i="9"/>
  <c r="J3" i="9"/>
  <c r="J4" i="9"/>
  <c r="J5" i="9"/>
  <c r="J6" i="9"/>
  <c r="J7" i="9"/>
  <c r="J8" i="9"/>
  <c r="J9" i="9"/>
  <c r="J10" i="9"/>
  <c r="J11" i="9"/>
  <c r="J12" i="9"/>
  <c r="J13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K33" i="9"/>
  <c r="I33" i="9"/>
  <c r="H33" i="9"/>
  <c r="G33" i="9"/>
  <c r="F33" i="9"/>
  <c r="E33" i="9"/>
  <c r="D33" i="9"/>
  <c r="C33" i="9"/>
  <c r="K32" i="9"/>
  <c r="I32" i="9"/>
  <c r="H32" i="9"/>
  <c r="G32" i="9"/>
  <c r="F32" i="9"/>
  <c r="E32" i="9"/>
  <c r="D32" i="9"/>
  <c r="C32" i="9"/>
  <c r="K31" i="9"/>
  <c r="I31" i="9"/>
  <c r="H31" i="9"/>
  <c r="G31" i="9"/>
  <c r="F31" i="9"/>
  <c r="E31" i="9"/>
  <c r="D31" i="9"/>
  <c r="C31" i="9"/>
  <c r="K30" i="9"/>
  <c r="I30" i="9"/>
  <c r="H30" i="9"/>
  <c r="G30" i="9"/>
  <c r="F30" i="9"/>
  <c r="E30" i="9"/>
  <c r="D30" i="9"/>
  <c r="C30" i="9"/>
  <c r="K29" i="9"/>
  <c r="I29" i="9"/>
  <c r="H29" i="9"/>
  <c r="G29" i="9"/>
  <c r="F29" i="9"/>
  <c r="E29" i="9"/>
  <c r="D29" i="9"/>
  <c r="C29" i="9"/>
  <c r="K28" i="9"/>
  <c r="I28" i="9"/>
  <c r="H28" i="9"/>
  <c r="G28" i="9"/>
  <c r="F28" i="9"/>
  <c r="E28" i="9"/>
  <c r="D28" i="9"/>
  <c r="C28" i="9"/>
  <c r="K27" i="9"/>
  <c r="I27" i="9"/>
  <c r="H27" i="9"/>
  <c r="G27" i="9"/>
  <c r="F27" i="9"/>
  <c r="E27" i="9"/>
  <c r="D27" i="9"/>
  <c r="C27" i="9"/>
  <c r="K26" i="9"/>
  <c r="I26" i="9"/>
  <c r="H26" i="9"/>
  <c r="G26" i="9"/>
  <c r="F26" i="9"/>
  <c r="E26" i="9"/>
  <c r="D26" i="9"/>
  <c r="C26" i="9"/>
  <c r="K25" i="9"/>
  <c r="I25" i="9"/>
  <c r="H25" i="9"/>
  <c r="G25" i="9"/>
  <c r="F25" i="9"/>
  <c r="E25" i="9"/>
  <c r="D25" i="9"/>
  <c r="C25" i="9"/>
  <c r="K24" i="9"/>
  <c r="I24" i="9"/>
  <c r="H24" i="9"/>
  <c r="G24" i="9"/>
  <c r="F24" i="9"/>
  <c r="E24" i="9"/>
  <c r="D24" i="9"/>
  <c r="C24" i="9"/>
  <c r="K23" i="9"/>
  <c r="I23" i="9"/>
  <c r="H23" i="9"/>
  <c r="G23" i="9"/>
  <c r="F23" i="9"/>
  <c r="E23" i="9"/>
  <c r="D23" i="9"/>
  <c r="C23" i="9"/>
  <c r="K22" i="9"/>
  <c r="I22" i="9"/>
  <c r="H22" i="9"/>
  <c r="G22" i="9"/>
  <c r="F22" i="9"/>
  <c r="E22" i="9"/>
  <c r="D22" i="9"/>
  <c r="C22" i="9"/>
  <c r="K21" i="9"/>
  <c r="I21" i="9"/>
  <c r="H21" i="9"/>
  <c r="G21" i="9"/>
  <c r="F21" i="9"/>
  <c r="E21" i="9"/>
  <c r="D21" i="9"/>
  <c r="C21" i="9"/>
  <c r="K20" i="9"/>
  <c r="I20" i="9"/>
  <c r="H20" i="9"/>
  <c r="G20" i="9"/>
  <c r="F20" i="9"/>
  <c r="E20" i="9"/>
  <c r="D20" i="9"/>
  <c r="C20" i="9"/>
  <c r="K19" i="9"/>
  <c r="I19" i="9"/>
  <c r="H19" i="9"/>
  <c r="G19" i="9"/>
  <c r="F19" i="9"/>
  <c r="E19" i="9"/>
  <c r="D19" i="9"/>
  <c r="C19" i="9"/>
  <c r="K18" i="9"/>
  <c r="I18" i="9"/>
  <c r="H18" i="9"/>
  <c r="G18" i="9"/>
  <c r="F18" i="9"/>
  <c r="E18" i="9"/>
  <c r="D18" i="9"/>
  <c r="C18" i="9"/>
  <c r="K17" i="9"/>
  <c r="I17" i="9"/>
  <c r="H17" i="9"/>
  <c r="G17" i="9"/>
  <c r="F17" i="9"/>
  <c r="E17" i="9"/>
  <c r="D17" i="9"/>
  <c r="C17" i="9"/>
  <c r="K16" i="9"/>
  <c r="I16" i="9"/>
  <c r="H16" i="9"/>
  <c r="G16" i="9"/>
  <c r="F16" i="9"/>
  <c r="E16" i="9"/>
  <c r="D16" i="9"/>
  <c r="C16" i="9"/>
  <c r="K15" i="9"/>
  <c r="I15" i="9"/>
  <c r="H15" i="9"/>
  <c r="G15" i="9"/>
  <c r="F15" i="9"/>
  <c r="E15" i="9"/>
  <c r="D15" i="9"/>
  <c r="C15" i="9"/>
  <c r="K13" i="9"/>
  <c r="I13" i="9"/>
  <c r="H13" i="9"/>
  <c r="G13" i="9"/>
  <c r="F13" i="9"/>
  <c r="E13" i="9"/>
  <c r="D13" i="9"/>
  <c r="C13" i="9"/>
  <c r="K12" i="9"/>
  <c r="I12" i="9"/>
  <c r="H12" i="9"/>
  <c r="G12" i="9"/>
  <c r="F12" i="9"/>
  <c r="E12" i="9"/>
  <c r="D12" i="9"/>
  <c r="C12" i="9"/>
  <c r="K11" i="9"/>
  <c r="I11" i="9"/>
  <c r="H11" i="9"/>
  <c r="G11" i="9"/>
  <c r="F11" i="9"/>
  <c r="E11" i="9"/>
  <c r="D11" i="9"/>
  <c r="C11" i="9"/>
  <c r="K10" i="9"/>
  <c r="I10" i="9"/>
  <c r="H10" i="9"/>
  <c r="G10" i="9"/>
  <c r="F10" i="9"/>
  <c r="E10" i="9"/>
  <c r="D10" i="9"/>
  <c r="C10" i="9"/>
  <c r="K9" i="9"/>
  <c r="I9" i="9"/>
  <c r="H9" i="9"/>
  <c r="G9" i="9"/>
  <c r="F9" i="9"/>
  <c r="E9" i="9"/>
  <c r="D9" i="9"/>
  <c r="C9" i="9"/>
  <c r="K8" i="9"/>
  <c r="I8" i="9"/>
  <c r="H8" i="9"/>
  <c r="G8" i="9"/>
  <c r="F8" i="9"/>
  <c r="E8" i="9"/>
  <c r="D8" i="9"/>
  <c r="C8" i="9"/>
  <c r="K7" i="9"/>
  <c r="I7" i="9"/>
  <c r="H7" i="9"/>
  <c r="G7" i="9"/>
  <c r="F7" i="9"/>
  <c r="E7" i="9"/>
  <c r="D7" i="9"/>
  <c r="C7" i="9"/>
  <c r="K6" i="9"/>
  <c r="I6" i="9"/>
  <c r="H6" i="9"/>
  <c r="G6" i="9"/>
  <c r="F6" i="9"/>
  <c r="E6" i="9"/>
  <c r="D6" i="9"/>
  <c r="C6" i="9"/>
  <c r="K5" i="9"/>
  <c r="I5" i="9"/>
  <c r="H5" i="9"/>
  <c r="G5" i="9"/>
  <c r="F5" i="9"/>
  <c r="E5" i="9"/>
  <c r="D5" i="9"/>
  <c r="C5" i="9"/>
  <c r="K4" i="9"/>
  <c r="I4" i="9"/>
  <c r="H4" i="9"/>
  <c r="G4" i="9"/>
  <c r="F4" i="9"/>
  <c r="E4" i="9"/>
  <c r="D4" i="9"/>
  <c r="C4" i="9"/>
  <c r="K3" i="9"/>
  <c r="I3" i="9"/>
  <c r="H3" i="9"/>
  <c r="G3" i="9"/>
  <c r="F3" i="9"/>
  <c r="E3" i="9"/>
  <c r="D3" i="9"/>
  <c r="C3" i="9"/>
  <c r="K2" i="9"/>
  <c r="I2" i="9"/>
  <c r="H2" i="9"/>
  <c r="G2" i="9"/>
  <c r="F2" i="9"/>
  <c r="E2" i="9"/>
  <c r="D2" i="9"/>
  <c r="C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2" i="8"/>
  <c r="D55" i="5"/>
  <c r="B55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4" i="5"/>
  <c r="C53" i="5"/>
  <c r="C52" i="5"/>
  <c r="C51" i="5"/>
  <c r="C50" i="5"/>
  <c r="C49" i="5"/>
  <c r="C48" i="5"/>
  <c r="C47" i="5"/>
  <c r="C46" i="5"/>
  <c r="C45" i="5"/>
  <c r="C44" i="5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2" i="8"/>
  <c r="D3" i="8"/>
  <c r="E3" i="8"/>
  <c r="F3" i="8"/>
  <c r="G3" i="8"/>
  <c r="H3" i="8"/>
  <c r="I3" i="8"/>
  <c r="D4" i="8"/>
  <c r="E4" i="8"/>
  <c r="F4" i="8"/>
  <c r="G4" i="8"/>
  <c r="H4" i="8"/>
  <c r="I4" i="8"/>
  <c r="D5" i="8"/>
  <c r="E5" i="8"/>
  <c r="F5" i="8"/>
  <c r="G5" i="8"/>
  <c r="H5" i="8"/>
  <c r="I5" i="8"/>
  <c r="D6" i="8"/>
  <c r="E6" i="8"/>
  <c r="F6" i="8"/>
  <c r="G6" i="8"/>
  <c r="H6" i="8"/>
  <c r="I6" i="8"/>
  <c r="D7" i="8"/>
  <c r="E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2" i="8"/>
  <c r="E12" i="8"/>
  <c r="F12" i="8"/>
  <c r="G12" i="8"/>
  <c r="H12" i="8"/>
  <c r="I12" i="8"/>
  <c r="D13" i="8"/>
  <c r="E13" i="8"/>
  <c r="F13" i="8"/>
  <c r="G13" i="8"/>
  <c r="H13" i="8"/>
  <c r="I13" i="8"/>
  <c r="D14" i="8"/>
  <c r="E14" i="8"/>
  <c r="F14" i="8"/>
  <c r="G14" i="8"/>
  <c r="H14" i="8"/>
  <c r="I14" i="8"/>
  <c r="D15" i="8"/>
  <c r="E15" i="8"/>
  <c r="F15" i="8"/>
  <c r="G15" i="8"/>
  <c r="H15" i="8"/>
  <c r="I15" i="8"/>
  <c r="D16" i="8"/>
  <c r="E16" i="8"/>
  <c r="F16" i="8"/>
  <c r="G16" i="8"/>
  <c r="H16" i="8"/>
  <c r="I16" i="8"/>
  <c r="D17" i="8"/>
  <c r="E17" i="8"/>
  <c r="F17" i="8"/>
  <c r="G17" i="8"/>
  <c r="H17" i="8"/>
  <c r="I17" i="8"/>
  <c r="D18" i="8"/>
  <c r="E18" i="8"/>
  <c r="F18" i="8"/>
  <c r="G18" i="8"/>
  <c r="H18" i="8"/>
  <c r="I18" i="8"/>
  <c r="D19" i="8"/>
  <c r="E19" i="8"/>
  <c r="F19" i="8"/>
  <c r="G19" i="8"/>
  <c r="H19" i="8"/>
  <c r="I19" i="8"/>
  <c r="D20" i="8"/>
  <c r="E20" i="8"/>
  <c r="F20" i="8"/>
  <c r="G20" i="8"/>
  <c r="H20" i="8"/>
  <c r="I20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I2" i="8"/>
  <c r="H2" i="8"/>
  <c r="G2" i="8"/>
  <c r="F2" i="8"/>
  <c r="E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2" i="5"/>
  <c r="R12" i="16" l="1"/>
  <c r="C55" i="5"/>
  <c r="K6" i="15" l="1"/>
</calcChain>
</file>

<file path=xl/sharedStrings.xml><?xml version="1.0" encoding="utf-8"?>
<sst xmlns="http://schemas.openxmlformats.org/spreadsheetml/2006/main" count="753" uniqueCount="193">
  <si>
    <t>Departamento</t>
  </si>
  <si>
    <t>Energía</t>
  </si>
  <si>
    <t>Gas natural</t>
  </si>
  <si>
    <t>Acueducto</t>
  </si>
  <si>
    <t>Alcantarillado</t>
  </si>
  <si>
    <t>Recolección de basura</t>
  </si>
  <si>
    <t>Teléfono fijo</t>
  </si>
  <si>
    <t>Ningún servicio</t>
  </si>
  <si>
    <t>Amazonas</t>
  </si>
  <si>
    <t>Antioquia</t>
  </si>
  <si>
    <t>Arauca</t>
  </si>
  <si>
    <t>Atlántico</t>
  </si>
  <si>
    <t>Bogotá D.C.</t>
  </si>
  <si>
    <t>Bolívar</t>
  </si>
  <si>
    <t>Boyacá</t>
  </si>
  <si>
    <t>Caldas</t>
  </si>
  <si>
    <t>Caquetá</t>
  </si>
  <si>
    <t>Casanare</t>
  </si>
  <si>
    <t>Cauca</t>
  </si>
  <si>
    <t>Cesar</t>
  </si>
  <si>
    <t>Córdoba</t>
  </si>
  <si>
    <t>Cundinamarca</t>
  </si>
  <si>
    <t>Chocó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</si>
  <si>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</si>
  <si>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</si>
  <si>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</si>
  <si>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</si>
  <si>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</si>
  <si>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</si>
  <si>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</si>
  <si>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</si>
  <si>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</si>
  <si>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</si>
  <si>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</si>
  <si>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</t>
  </si>
  <si>
    <t>Santander</t>
  </si>
  <si>
    <t>Sucre</t>
  </si>
  <si>
    <t>Tolima</t>
  </si>
  <si>
    <t>Valle</t>
  </si>
  <si>
    <t>Vaupés</t>
  </si>
  <si>
    <t>Vichada</t>
  </si>
  <si>
    <t>NAME_1</t>
  </si>
  <si>
    <t>Valle del Cauca</t>
  </si>
  <si>
    <t>Barranquilla</t>
  </si>
  <si>
    <t>Cartagena</t>
  </si>
  <si>
    <t>Santa Marta</t>
  </si>
  <si>
    <t>Buenaventura</t>
  </si>
  <si>
    <t>Exterior</t>
  </si>
  <si>
    <t>Archipiélago de San Andrés</t>
  </si>
  <si>
    <t>Año</t>
  </si>
  <si>
    <t>Código Departamento</t>
  </si>
  <si>
    <t>Muestras Analizadas</t>
  </si>
  <si>
    <t>IRCA</t>
  </si>
  <si>
    <t>Nivel de Riesgo</t>
  </si>
  <si>
    <t>AMAZONAS</t>
  </si>
  <si>
    <t>Riesgo Medio</t>
  </si>
  <si>
    <t>ANTIOQUIA</t>
  </si>
  <si>
    <t>Riesgo Bajo</t>
  </si>
  <si>
    <t>ARAUCA</t>
  </si>
  <si>
    <t>Sin Riesgo</t>
  </si>
  <si>
    <t>ATLANTICO</t>
  </si>
  <si>
    <t>BOGOTA D.C.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</si>
  <si>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</si>
  <si>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</si>
  <si>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</si>
  <si>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</si>
  <si>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</si>
  <si>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</si>
  <si>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</si>
  <si>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</si>
  <si>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</si>
  <si>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</si>
  <si>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</si>
  <si>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Riesgo Alto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</si>
  <si>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</si>
  <si>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</si>
  <si>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</si>
  <si>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</si>
  <si>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</si>
  <si>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</si>
  <si>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</si>
  <si>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</si>
  <si>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QUINDIO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</si>
  <si>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</si>
  <si>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</si>
  <si>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</si>
  <si>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</si>
  <si>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</si>
  <si>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</si>
  <si>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</si>
  <si>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</si>
  <si>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https://www.ins.gov.co/sivicap/Paginas/sivicap.aspx</t>
  </si>
  <si>
    <t>INFORME CONSOLIDADO DEL IRCA ANUAL POR DEPARTAMENTO (Decreto 1575 de 2020)</t>
  </si>
  <si>
    <t>Entidad territorial</t>
  </si>
  <si>
    <t>Atlantico</t>
  </si>
  <si>
    <t>Bolivar</t>
  </si>
  <si>
    <t>Córboda</t>
  </si>
  <si>
    <t>Cali</t>
  </si>
  <si>
    <t>Quindio</t>
  </si>
  <si>
    <t>Dengue2022</t>
  </si>
  <si>
    <t>Dengue2022_mas_Dengue_Grave</t>
  </si>
  <si>
    <t>Dengue_Grave</t>
  </si>
  <si>
    <t>Total nacional</t>
  </si>
  <si>
    <t>CÓDIGO</t>
  </si>
  <si>
    <t>DEPARTAMENTO</t>
  </si>
  <si>
    <t>VALOR (unidades)</t>
  </si>
  <si>
    <t>11</t>
  </si>
  <si>
    <t>05</t>
  </si>
  <si>
    <t>76</t>
  </si>
  <si>
    <t>68</t>
  </si>
  <si>
    <t>25</t>
  </si>
  <si>
    <t>08</t>
  </si>
  <si>
    <t>50</t>
  </si>
  <si>
    <t>13</t>
  </si>
  <si>
    <t>15</t>
  </si>
  <si>
    <t>20</t>
  </si>
  <si>
    <t>73</t>
  </si>
  <si>
    <t>19</t>
  </si>
  <si>
    <t>23</t>
  </si>
  <si>
    <t>41</t>
  </si>
  <si>
    <t>17</t>
  </si>
  <si>
    <t>66</t>
  </si>
  <si>
    <t>85</t>
  </si>
  <si>
    <t>54</t>
  </si>
  <si>
    <t>44</t>
  </si>
  <si>
    <t>52</t>
  </si>
  <si>
    <t>47</t>
  </si>
  <si>
    <t>63</t>
  </si>
  <si>
    <t>70</t>
  </si>
  <si>
    <t>81</t>
  </si>
  <si>
    <t>27</t>
  </si>
  <si>
    <t>86</t>
  </si>
  <si>
    <t>18</t>
  </si>
  <si>
    <t>88</t>
  </si>
  <si>
    <t>95</t>
  </si>
  <si>
    <t>91</t>
  </si>
  <si>
    <t>99</t>
  </si>
  <si>
    <t>94</t>
  </si>
  <si>
    <t>97</t>
  </si>
  <si>
    <t>Población con acceso al Sistema</t>
  </si>
  <si>
    <t>Bogota D.C.</t>
  </si>
  <si>
    <t>Boyaca</t>
  </si>
  <si>
    <t>Caqueta</t>
  </si>
  <si>
    <t>Cordoba</t>
  </si>
  <si>
    <t>Choco</t>
  </si>
  <si>
    <t>Guainia</t>
  </si>
  <si>
    <t>Vaupes</t>
  </si>
  <si>
    <t>San Andres</t>
  </si>
  <si>
    <t>Población con acceso al Sistema_MILES</t>
  </si>
  <si>
    <t>Energía_MILES</t>
  </si>
  <si>
    <t>Gas natural__MILES</t>
  </si>
  <si>
    <t>Acueducto_MILES</t>
  </si>
  <si>
    <t>Alcantarillado_MILES</t>
  </si>
  <si>
    <t>Recolección de basura__MILES</t>
  </si>
  <si>
    <t>Ningún servicio_MILES</t>
  </si>
  <si>
    <t>PIB_2022</t>
  </si>
  <si>
    <t>https://www.minsalud.gov.co/sites/rid/Lists/BibliotecaDigital/RIDE/VS/ED/GCFI/indicadores-basicos-salud-2022.pdf</t>
  </si>
  <si>
    <t>Dengue2023</t>
  </si>
  <si>
    <t>Poblacion_2023</t>
  </si>
  <si>
    <t>Total IPS 2023</t>
  </si>
  <si>
    <t>Porcentaje_Hospitalizacion</t>
  </si>
  <si>
    <t>https://app.powerbi.com/view?r=eyJrIjoiOTIxMzE4MGItNjg4MC00ZmUyLWIwMzctODhlOWFjNzMyZmViIiwidCI6ImE2MmQ2YzdiLTlmNTktNDQ2OS05MzU5LTM1MzcxNDc1OTRiYiIsImMiOjR9</t>
  </si>
  <si>
    <t>NBI2018</t>
  </si>
  <si>
    <t>San Andrés y Providencia</t>
  </si>
  <si>
    <t>Superficie cubierta por bosque natural_2022_ha</t>
  </si>
  <si>
    <t>Total_IPS_2023</t>
  </si>
  <si>
    <t>Casos</t>
  </si>
  <si>
    <t>Santarder</t>
  </si>
  <si>
    <t>Vale del Cuca</t>
  </si>
  <si>
    <t>Antaquia</t>
  </si>
  <si>
    <t>Nuiño</t>
  </si>
  <si>
    <t>Casos_Dengue_2023</t>
  </si>
  <si>
    <t>Alcan_MILES</t>
  </si>
  <si>
    <t>Rec_basura__MILES</t>
  </si>
  <si>
    <t>Nin_servicio_MILES</t>
  </si>
  <si>
    <t>Supe_cubierta_por_bosque_natural_2022_ha</t>
  </si>
  <si>
    <t>Población</t>
  </si>
  <si>
    <t>Incidencia</t>
  </si>
  <si>
    <t>NA</t>
  </si>
  <si>
    <t>Incidencia_Dengue_2023</t>
  </si>
  <si>
    <t>Incidencia_Dengue_2023_Tablero_INS</t>
  </si>
  <si>
    <t>Nombre Departamento</t>
  </si>
  <si>
    <t>Prop de Personas en NBI (%)</t>
  </si>
  <si>
    <t>ATLÁNTICO</t>
  </si>
  <si>
    <t>BOGOTÁ, D.C.</t>
  </si>
  <si>
    <t>BOLÍVAR</t>
  </si>
  <si>
    <t>BOYACÁ</t>
  </si>
  <si>
    <t>CAQUETÁ</t>
  </si>
  <si>
    <t>CHOCÓ</t>
  </si>
  <si>
    <t>VALLE DEL CAUCA</t>
  </si>
  <si>
    <t>GUAINÍA</t>
  </si>
  <si>
    <t>VAUPÉS</t>
  </si>
  <si>
    <t>TOTAL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</si>
</sst>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b/>
      <sz val="9"/>
      <color rgb="FF000000"/>
      <name val="Segoe UI"/>
      <family val="2"/>
    </font>
    <font>
      <b/>
      <sz val="9"/>
      <color theme="1"/>
      <name val="Segoe UI"/>
      <family val="2"/>
    </font>
    <font>
      <sz val="10"/>
      <name val="Segoe UI"/>
      <family val="2"/>
    </font>
    <font>
      <sz val="9"/>
      <color theme="1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Segoe UI"/>
      <family val="2"/>
    </font>
    <font>
      <b/>
      <sz val="9"/>
      <name val="Segoe UI"/>
      <family val="2"/>
      <charset val="204"/>
    </font>
    <font>
      <b/>
      <sz val="8"/>
      <name val="MS Sans Serif"/>
      <family val="2"/>
    </font>
    <font>
      <sz val="9"/>
      <name val="Segoe UI"/>
      <family val="2"/>
      <charset val="204"/>
    </font>
    <font>
      <b/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</cellStyleXfs>
  <cellXfs count="71">
    <xf numFmtId="0" fontId="0" fillId="0" borderId="0" xfId="0"/>
    <xf numFmtId="0" fontId="2" fillId="2" borderId="0" xfId="0" applyFont="1" applyFill="1"/>
    <xf numFmtId="0" fontId="7" fillId="2" borderId="0" xfId="0" applyFont="1" applyFill="1"/>
    <xf numFmtId="3" fontId="2" fillId="2" borderId="1" xfId="3" applyNumberFormat="1" applyFont="1" applyFill="1" applyBorder="1" applyAlignment="1">
      <alignment horizontal="center"/>
    </xf>
    <xf numFmtId="3" fontId="2" fillId="3" borderId="1" xfId="3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4" fontId="2" fillId="2" borderId="1" xfId="3" applyNumberFormat="1" applyFont="1" applyFill="1" applyBorder="1" applyAlignment="1">
      <alignment horizontal="center"/>
    </xf>
    <xf numFmtId="164" fontId="2" fillId="2" borderId="1" xfId="3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3" fontId="2" fillId="5" borderId="1" xfId="3" applyNumberFormat="1" applyFont="1" applyFill="1" applyBorder="1" applyAlignment="1">
      <alignment horizontal="center"/>
    </xf>
    <xf numFmtId="164" fontId="2" fillId="5" borderId="1" xfId="3" applyNumberFormat="1" applyFont="1" applyFill="1" applyBorder="1" applyAlignment="1">
      <alignment horizontal="center"/>
    </xf>
    <xf numFmtId="4" fontId="2" fillId="5" borderId="1" xfId="3" applyNumberFormat="1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5"/>
    <xf numFmtId="0" fontId="10" fillId="5" borderId="2" xfId="0" applyFont="1" applyFill="1" applyBorder="1" applyAlignment="1">
      <alignment horizontal="center" vertical="center" wrapText="1" readingOrder="1"/>
    </xf>
    <xf numFmtId="2" fontId="0" fillId="0" borderId="0" xfId="0" applyNumberFormat="1"/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2" borderId="1" xfId="0" applyFont="1" applyFill="1" applyBorder="1" applyAlignment="1">
      <alignment horizontal="center" vertical="center" wrapText="1"/>
    </xf>
    <xf numFmtId="3" fontId="16" fillId="2" borderId="1" xfId="3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/>
    <xf numFmtId="2" fontId="15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3" fontId="16" fillId="0" borderId="1" xfId="3" applyNumberFormat="1" applyFont="1" applyFill="1" applyBorder="1" applyAlignment="1">
      <alignment horizontal="center"/>
    </xf>
    <xf numFmtId="3" fontId="16" fillId="2" borderId="1" xfId="3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3" fontId="0" fillId="0" borderId="0" xfId="0" applyNumberFormat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4" fontId="19" fillId="7" borderId="1" xfId="0" applyNumberFormat="1" applyFont="1" applyFill="1" applyBorder="1" applyAlignment="1">
      <alignment horizontal="center" vertical="center" wrapText="1"/>
    </xf>
    <xf numFmtId="165" fontId="20" fillId="0" borderId="4" xfId="0" applyNumberFormat="1" applyFont="1" applyBorder="1" applyAlignment="1">
      <alignment horizontal="center"/>
    </xf>
    <xf numFmtId="2" fontId="17" fillId="2" borderId="5" xfId="0" applyNumberFormat="1" applyFont="1" applyFill="1" applyBorder="1"/>
    <xf numFmtId="165" fontId="20" fillId="0" borderId="3" xfId="0" applyNumberFormat="1" applyFont="1" applyBorder="1" applyAlignment="1">
      <alignment horizontal="center"/>
    </xf>
    <xf numFmtId="2" fontId="17" fillId="2" borderId="6" xfId="0" applyNumberFormat="1" applyFont="1" applyFill="1" applyBorder="1"/>
    <xf numFmtId="165" fontId="20" fillId="5" borderId="3" xfId="0" applyNumberFormat="1" applyFont="1" applyFill="1" applyBorder="1" applyAlignment="1">
      <alignment horizontal="center"/>
    </xf>
    <xf numFmtId="2" fontId="17" fillId="5" borderId="6" xfId="0" applyNumberFormat="1" applyFont="1" applyFill="1" applyBorder="1"/>
    <xf numFmtId="165" fontId="3" fillId="0" borderId="1" xfId="0" applyNumberFormat="1" applyFont="1" applyBorder="1" applyAlignment="1">
      <alignment horizontal="center"/>
    </xf>
    <xf numFmtId="2" fontId="21" fillId="2" borderId="7" xfId="0" applyNumberFormat="1" applyFont="1" applyFill="1" applyBorder="1"/>
  </cellXfs>
  <cellStyles count="6">
    <cellStyle name="Hipervínculo" xfId="5" builtinId="8"/>
    <cellStyle name="Normal" xfId="0" builtinId="0"/>
    <cellStyle name="Normal 2 3" xfId="4" xr:uid="{DA649A1F-B4B4-401E-8027-8EA8C602BAFC}"/>
    <cellStyle name="Normal 3" xfId="2" xr:uid="{313A0765-C1F9-4C2F-B3F2-F587C61DE2AC}"/>
    <cellStyle name="Normal 6 2" xfId="1" xr:uid="{CD11E11A-A887-4BCF-8798-99459555F3B6}"/>
    <cellStyle name="Porcentaje 4" xfId="3" xr:uid="{0D684B19-24E6-4226-B2E2-A41E355093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470198</xdr:colOff>
      <xdr:row>19</xdr:row>
      <xdr:rowOff>70033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F80F82-6F08-52B3-51C4-4AD0EF49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04198" cy="3568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4</xdr:row>
      <xdr:rowOff>25400</xdr:rowOff>
    </xdr:from>
    <xdr:to>
      <xdr:col>9</xdr:col>
      <xdr:colOff>146049</xdr:colOff>
      <xdr:row>56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C7BB3F-22EF-946F-A108-57682C34D3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49" t="6990" r="1564" b="5203"/>
        <a:stretch/>
      </xdr:blipFill>
      <xdr:spPr>
        <a:xfrm>
          <a:off x="238124" y="749300"/>
          <a:ext cx="6759575" cy="9451975"/>
        </a:xfrm>
        <a:prstGeom prst="rect">
          <a:avLst/>
        </a:prstGeom>
      </xdr:spPr>
    </xdr:pic>
    <xdr:clientData/>
  </xdr:twoCellAnchor>
  <xdr:twoCellAnchor editAs="oneCell">
    <xdr:from>
      <xdr:col>19</xdr:col>
      <xdr:colOff>318621</xdr:colOff>
      <xdr:row>6</xdr:row>
      <xdr:rowOff>36794</xdr:rowOff>
    </xdr:from>
    <xdr:to>
      <xdr:col>28</xdr:col>
      <xdr:colOff>647934</xdr:colOff>
      <xdr:row>26</xdr:row>
      <xdr:rowOff>122784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59AE04-A4AE-69C8-D86C-64B979E17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79209" y="1112559"/>
          <a:ext cx="7187313" cy="36718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22</xdr:row>
      <xdr:rowOff>94220</xdr:rowOff>
    </xdr:to>
    <xdr:pic>
      <xdr:nvPicPr>
        <xdr:cNvPr id="2" name="Imagen 1" descr="Tabla&#10;&#10;Descripción generada automáticamente con confianza media">
          <a:extLst>
            <a:ext uri="{FF2B5EF4-FFF2-40B4-BE49-F238E27FC236}">
              <a16:creationId xmlns:a16="http://schemas.microsoft.com/office/drawing/2014/main" id="{5DD0B04C-912D-0A93-5B00-C1E6AA0CB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90750" cy="40756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2</xdr:col>
      <xdr:colOff>665226</xdr:colOff>
      <xdr:row>31</xdr:row>
      <xdr:rowOff>171450</xdr:rowOff>
    </xdr:to>
    <xdr:pic>
      <xdr:nvPicPr>
        <xdr:cNvPr id="3" name="Imagen 2" descr="Tabla&#10;&#10;Descripción generada automáticamente">
          <a:extLst>
            <a:ext uri="{FF2B5EF4-FFF2-40B4-BE49-F238E27FC236}">
              <a16:creationId xmlns:a16="http://schemas.microsoft.com/office/drawing/2014/main" id="{F551EA53-91E5-21A5-9B0E-D642F8B40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62425"/>
          <a:ext cx="2189226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.gov.co/sivicap/Paginas/sivicap.asp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F8CC-BD00-4B78-A58F-6044D1194A66}">
  <dimension ref="A1:J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D28"/>
    </sheetView>
  </sheetViews>
  <sheetFormatPr baseColWidth="10" defaultColWidth="11.453125" defaultRowHeight="14" x14ac:dyDescent="0.4"/>
  <cols>
    <col min="1" max="1" width="14.81640625" style="1" bestFit="1" customWidth="1"/>
    <col min="2" max="2" width="7.7265625" style="1" customWidth="1"/>
    <col min="3" max="3" width="9.54296875" style="1" bestFit="1" customWidth="1"/>
    <col min="4" max="4" width="9.1796875" style="1" bestFit="1" customWidth="1"/>
    <col min="5" max="5" width="11.54296875" style="1" bestFit="1" customWidth="1"/>
    <col min="6" max="6" width="16.81640625" style="1" bestFit="1" customWidth="1"/>
    <col min="7" max="7" width="10.7265625" style="1" bestFit="1" customWidth="1"/>
    <col min="8" max="8" width="12.81640625" style="1" bestFit="1" customWidth="1"/>
    <col min="9" max="9" width="18.81640625" style="1" bestFit="1" customWidth="1"/>
    <col min="10" max="10" width="20.7265625" style="1" bestFit="1" customWidth="1"/>
    <col min="11" max="16384" width="11.453125" style="1"/>
  </cols>
  <sheetData>
    <row r="1" spans="1:10" ht="15" customHeight="1" x14ac:dyDescent="0.4">
      <c r="A1" s="7" t="s">
        <v>41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J1" s="5"/>
    </row>
    <row r="2" spans="1:10" ht="15" customHeight="1" x14ac:dyDescent="0.4">
      <c r="A2" s="6" t="s">
        <v>8</v>
      </c>
      <c r="B2" s="3">
        <v>18</v>
      </c>
      <c r="C2" s="3">
        <v>0</v>
      </c>
      <c r="D2" s="3">
        <v>9</v>
      </c>
      <c r="E2" s="3">
        <v>9</v>
      </c>
      <c r="F2" s="3">
        <v>12</v>
      </c>
      <c r="G2" s="3">
        <v>0</v>
      </c>
      <c r="H2" s="3">
        <v>3</v>
      </c>
      <c r="I2" s="3"/>
      <c r="J2" s="3"/>
    </row>
    <row r="3" spans="1:10" ht="15" customHeight="1" x14ac:dyDescent="0.4">
      <c r="A3" s="6" t="s">
        <v>9</v>
      </c>
      <c r="B3" s="4">
        <v>2405</v>
      </c>
      <c r="C3" s="4">
        <v>1551</v>
      </c>
      <c r="D3" s="4">
        <v>2239</v>
      </c>
      <c r="E3" s="4">
        <v>1945</v>
      </c>
      <c r="F3" s="4">
        <v>2203</v>
      </c>
      <c r="G3" s="4">
        <v>583</v>
      </c>
      <c r="H3" s="4">
        <v>1</v>
      </c>
      <c r="I3" s="4"/>
      <c r="J3" s="4"/>
    </row>
    <row r="4" spans="1:10" ht="15" customHeight="1" x14ac:dyDescent="0.4">
      <c r="A4" s="6" t="s">
        <v>10</v>
      </c>
      <c r="B4" s="3">
        <v>112</v>
      </c>
      <c r="C4" s="3">
        <v>14</v>
      </c>
      <c r="D4" s="3">
        <v>83</v>
      </c>
      <c r="E4" s="3">
        <v>62</v>
      </c>
      <c r="F4" s="3">
        <v>73</v>
      </c>
      <c r="G4" s="3">
        <v>2</v>
      </c>
      <c r="H4" s="3">
        <v>1</v>
      </c>
      <c r="I4" s="3"/>
      <c r="J4" s="3"/>
    </row>
    <row r="5" spans="1:10" ht="15" customHeight="1" x14ac:dyDescent="0.4">
      <c r="A5" s="6" t="s">
        <v>11</v>
      </c>
      <c r="B5" s="4">
        <v>774</v>
      </c>
      <c r="C5" s="4">
        <v>721</v>
      </c>
      <c r="D5" s="4">
        <v>757</v>
      </c>
      <c r="E5" s="4">
        <v>674</v>
      </c>
      <c r="F5" s="4">
        <v>743</v>
      </c>
      <c r="G5" s="4">
        <v>205</v>
      </c>
      <c r="H5" s="4">
        <v>1</v>
      </c>
      <c r="I5" s="4"/>
      <c r="J5" s="4"/>
    </row>
    <row r="6" spans="1:10" ht="15" customHeight="1" x14ac:dyDescent="0.4">
      <c r="A6" s="6" t="s">
        <v>12</v>
      </c>
      <c r="B6" s="3">
        <v>2940</v>
      </c>
      <c r="C6" s="3">
        <v>2750</v>
      </c>
      <c r="D6" s="3">
        <v>2927</v>
      </c>
      <c r="E6" s="3">
        <v>2914</v>
      </c>
      <c r="F6" s="3">
        <v>2927</v>
      </c>
      <c r="G6" s="3">
        <v>1209</v>
      </c>
      <c r="H6" s="3">
        <v>0</v>
      </c>
      <c r="I6" s="3"/>
      <c r="J6" s="3"/>
    </row>
    <row r="7" spans="1:10" ht="15" customHeight="1" x14ac:dyDescent="0.4">
      <c r="A7" s="6" t="s">
        <v>13</v>
      </c>
      <c r="B7" s="4">
        <v>664</v>
      </c>
      <c r="C7" s="4">
        <v>453</v>
      </c>
      <c r="D7" s="4">
        <v>580</v>
      </c>
      <c r="E7" s="4">
        <v>342</v>
      </c>
      <c r="F7" s="4">
        <v>510</v>
      </c>
      <c r="G7" s="4">
        <v>59</v>
      </c>
      <c r="H7" s="4">
        <v>6</v>
      </c>
      <c r="I7" s="4"/>
      <c r="J7" s="4"/>
    </row>
    <row r="8" spans="1:10" ht="15" customHeight="1" x14ac:dyDescent="0.4">
      <c r="A8" s="6" t="s">
        <v>14</v>
      </c>
      <c r="B8" s="3">
        <v>438</v>
      </c>
      <c r="C8" s="3">
        <v>279</v>
      </c>
      <c r="D8" s="3">
        <v>394</v>
      </c>
      <c r="E8" s="3">
        <v>289</v>
      </c>
      <c r="F8" s="3">
        <v>296</v>
      </c>
      <c r="G8" s="3">
        <v>10</v>
      </c>
      <c r="H8" s="3">
        <v>1</v>
      </c>
      <c r="I8" s="3"/>
      <c r="J8" s="3"/>
    </row>
    <row r="9" spans="1:10" ht="15" customHeight="1" x14ac:dyDescent="0.4">
      <c r="A9" s="6" t="s">
        <v>15</v>
      </c>
      <c r="B9" s="4">
        <v>362</v>
      </c>
      <c r="C9" s="4">
        <v>256</v>
      </c>
      <c r="D9" s="4">
        <v>334</v>
      </c>
      <c r="E9" s="4">
        <v>304</v>
      </c>
      <c r="F9" s="4">
        <v>315</v>
      </c>
      <c r="G9" s="4">
        <v>74</v>
      </c>
      <c r="H9" s="4">
        <v>0</v>
      </c>
      <c r="I9" s="4"/>
      <c r="J9" s="4"/>
    </row>
    <row r="10" spans="1:10" ht="15" customHeight="1" x14ac:dyDescent="0.4">
      <c r="A10" s="6" t="s">
        <v>16</v>
      </c>
      <c r="B10" s="3">
        <v>140</v>
      </c>
      <c r="C10" s="3">
        <v>67</v>
      </c>
      <c r="D10" s="3">
        <v>116</v>
      </c>
      <c r="E10" s="3">
        <v>92</v>
      </c>
      <c r="F10" s="3">
        <v>108</v>
      </c>
      <c r="G10" s="3">
        <v>3</v>
      </c>
      <c r="H10" s="3">
        <v>3</v>
      </c>
      <c r="I10" s="3"/>
      <c r="J10" s="3"/>
    </row>
    <row r="11" spans="1:10" ht="15" customHeight="1" x14ac:dyDescent="0.4">
      <c r="A11" s="6" t="s">
        <v>17</v>
      </c>
      <c r="B11" s="4">
        <v>153</v>
      </c>
      <c r="C11" s="4">
        <v>132</v>
      </c>
      <c r="D11" s="4">
        <v>129</v>
      </c>
      <c r="E11" s="4">
        <v>111</v>
      </c>
      <c r="F11" s="4">
        <v>123</v>
      </c>
      <c r="G11" s="4">
        <v>2</v>
      </c>
      <c r="H11" s="4">
        <v>3</v>
      </c>
      <c r="I11" s="4"/>
      <c r="J11" s="4"/>
    </row>
    <row r="12" spans="1:10" ht="15" customHeight="1" x14ac:dyDescent="0.4">
      <c r="A12" s="6" t="s">
        <v>18</v>
      </c>
      <c r="B12" s="3">
        <v>559</v>
      </c>
      <c r="C12" s="3">
        <v>152</v>
      </c>
      <c r="D12" s="3">
        <v>430</v>
      </c>
      <c r="E12" s="3">
        <v>233</v>
      </c>
      <c r="F12" s="3">
        <v>245</v>
      </c>
      <c r="G12" s="3">
        <v>27</v>
      </c>
      <c r="H12" s="3">
        <v>13</v>
      </c>
      <c r="I12" s="3"/>
      <c r="J12" s="3"/>
    </row>
    <row r="13" spans="1:10" ht="15" customHeight="1" x14ac:dyDescent="0.4">
      <c r="A13" s="6" t="s">
        <v>19</v>
      </c>
      <c r="B13" s="4">
        <v>405</v>
      </c>
      <c r="C13" s="4">
        <v>282</v>
      </c>
      <c r="D13" s="4">
        <v>362</v>
      </c>
      <c r="E13" s="4">
        <v>305</v>
      </c>
      <c r="F13" s="4">
        <v>322</v>
      </c>
      <c r="G13" s="4">
        <v>38</v>
      </c>
      <c r="H13" s="4">
        <v>7</v>
      </c>
      <c r="I13" s="4"/>
      <c r="J13" s="4"/>
    </row>
    <row r="14" spans="1:10" ht="15" customHeight="1" x14ac:dyDescent="0.4">
      <c r="A14" s="6" t="s">
        <v>20</v>
      </c>
      <c r="B14" s="3">
        <v>601</v>
      </c>
      <c r="C14" s="3">
        <v>295</v>
      </c>
      <c r="D14" s="3">
        <v>428</v>
      </c>
      <c r="E14" s="3">
        <v>260</v>
      </c>
      <c r="F14" s="3">
        <v>337</v>
      </c>
      <c r="G14" s="3">
        <v>22</v>
      </c>
      <c r="H14" s="3">
        <v>1</v>
      </c>
      <c r="I14" s="3"/>
      <c r="J14" s="3"/>
    </row>
    <row r="15" spans="1:10" ht="15" customHeight="1" x14ac:dyDescent="0.4">
      <c r="A15" s="6" t="s">
        <v>21</v>
      </c>
      <c r="B15" s="4">
        <v>1241</v>
      </c>
      <c r="C15" s="4">
        <v>963</v>
      </c>
      <c r="D15" s="4">
        <v>1198</v>
      </c>
      <c r="E15" s="4">
        <v>996</v>
      </c>
      <c r="F15" s="4">
        <v>1084</v>
      </c>
      <c r="G15" s="4">
        <v>148</v>
      </c>
      <c r="H15" s="4">
        <v>2</v>
      </c>
      <c r="I15" s="4"/>
      <c r="J15" s="4"/>
    </row>
    <row r="16" spans="1:10" ht="15" customHeight="1" x14ac:dyDescent="0.4">
      <c r="A16" s="6" t="s">
        <v>22</v>
      </c>
      <c r="B16" s="3">
        <v>161</v>
      </c>
      <c r="C16" s="3">
        <v>0</v>
      </c>
      <c r="D16" s="3">
        <v>72</v>
      </c>
      <c r="E16" s="3">
        <v>38</v>
      </c>
      <c r="F16" s="3">
        <v>90</v>
      </c>
      <c r="G16" s="3">
        <v>3</v>
      </c>
      <c r="H16" s="3">
        <v>14</v>
      </c>
      <c r="I16" s="3"/>
      <c r="J16" s="3"/>
    </row>
    <row r="17" spans="1:10" ht="15" customHeight="1" x14ac:dyDescent="0.4">
      <c r="A17" s="6" t="s">
        <v>23</v>
      </c>
      <c r="B17" s="4">
        <v>12</v>
      </c>
      <c r="C17" s="4">
        <v>0</v>
      </c>
      <c r="D17" s="4">
        <v>4</v>
      </c>
      <c r="E17" s="4">
        <v>4</v>
      </c>
      <c r="F17" s="4">
        <v>6</v>
      </c>
      <c r="G17" s="4">
        <v>0</v>
      </c>
      <c r="H17" s="4">
        <v>3</v>
      </c>
      <c r="I17" s="4"/>
      <c r="J17" s="4"/>
    </row>
    <row r="18" spans="1:10" ht="15" customHeight="1" x14ac:dyDescent="0.4">
      <c r="A18" s="6" t="s">
        <v>24</v>
      </c>
      <c r="B18" s="3">
        <v>30</v>
      </c>
      <c r="C18" s="3">
        <v>5</v>
      </c>
      <c r="D18" s="3">
        <v>16</v>
      </c>
      <c r="E18" s="3">
        <v>15</v>
      </c>
      <c r="F18" s="3">
        <v>19</v>
      </c>
      <c r="G18" s="3">
        <v>0</v>
      </c>
      <c r="H18" s="3">
        <v>2</v>
      </c>
      <c r="I18" s="3"/>
      <c r="J18" s="3"/>
    </row>
    <row r="19" spans="1:10" ht="15" customHeight="1" x14ac:dyDescent="0.4">
      <c r="A19" s="6" t="s">
        <v>25</v>
      </c>
      <c r="B19" s="4">
        <v>373</v>
      </c>
      <c r="C19" s="4">
        <v>246</v>
      </c>
      <c r="D19" s="4">
        <v>329</v>
      </c>
      <c r="E19" s="4">
        <v>252</v>
      </c>
      <c r="F19" s="4">
        <v>259</v>
      </c>
      <c r="G19" s="4">
        <v>28</v>
      </c>
      <c r="H19" s="4">
        <v>1</v>
      </c>
      <c r="I19" s="4"/>
      <c r="J19" s="4"/>
    </row>
    <row r="20" spans="1:10" ht="15" customHeight="1" x14ac:dyDescent="0.4">
      <c r="A20" s="6" t="s">
        <v>26</v>
      </c>
      <c r="B20" s="3">
        <v>210</v>
      </c>
      <c r="C20" s="3">
        <v>125</v>
      </c>
      <c r="D20" s="3">
        <v>153</v>
      </c>
      <c r="E20" s="3">
        <v>128</v>
      </c>
      <c r="F20" s="3">
        <v>164</v>
      </c>
      <c r="G20" s="3">
        <v>6</v>
      </c>
      <c r="H20" s="3">
        <v>96</v>
      </c>
      <c r="I20" s="3"/>
      <c r="J20" s="3"/>
    </row>
    <row r="21" spans="1:10" ht="15" customHeight="1" x14ac:dyDescent="0.4">
      <c r="A21" s="6" t="s">
        <v>27</v>
      </c>
      <c r="B21" s="4">
        <v>416</v>
      </c>
      <c r="C21" s="4">
        <v>279</v>
      </c>
      <c r="D21" s="4">
        <v>360</v>
      </c>
      <c r="E21" s="4">
        <v>217</v>
      </c>
      <c r="F21" s="4">
        <v>319</v>
      </c>
      <c r="G21" s="4">
        <v>14</v>
      </c>
      <c r="H21" s="4">
        <v>4</v>
      </c>
      <c r="I21" s="4"/>
      <c r="J21" s="4"/>
    </row>
    <row r="22" spans="1:10" ht="15" customHeight="1" x14ac:dyDescent="0.4">
      <c r="A22" s="6" t="s">
        <v>28</v>
      </c>
      <c r="B22" s="3">
        <v>373</v>
      </c>
      <c r="C22" s="3">
        <v>260</v>
      </c>
      <c r="D22" s="3">
        <v>313</v>
      </c>
      <c r="E22" s="3">
        <v>293</v>
      </c>
      <c r="F22" s="3">
        <v>324</v>
      </c>
      <c r="G22" s="3">
        <v>20</v>
      </c>
      <c r="H22" s="3">
        <v>5</v>
      </c>
      <c r="I22" s="3"/>
      <c r="J22" s="3"/>
    </row>
    <row r="23" spans="1:10" ht="15" customHeight="1" x14ac:dyDescent="0.4">
      <c r="A23" s="6" t="s">
        <v>29</v>
      </c>
      <c r="B23" s="4">
        <v>585</v>
      </c>
      <c r="C23" s="4">
        <v>47</v>
      </c>
      <c r="D23" s="4">
        <v>427</v>
      </c>
      <c r="E23" s="4">
        <v>262</v>
      </c>
      <c r="F23" s="4">
        <v>321</v>
      </c>
      <c r="G23" s="4">
        <v>36</v>
      </c>
      <c r="H23" s="4">
        <v>2</v>
      </c>
      <c r="I23" s="4"/>
      <c r="J23" s="4"/>
    </row>
    <row r="24" spans="1:10" ht="15" customHeight="1" x14ac:dyDescent="0.4">
      <c r="A24" s="6" t="s">
        <v>30</v>
      </c>
      <c r="B24" s="3">
        <v>500</v>
      </c>
      <c r="C24" s="3">
        <v>306</v>
      </c>
      <c r="D24" s="3">
        <v>434</v>
      </c>
      <c r="E24" s="3">
        <v>420</v>
      </c>
      <c r="F24" s="3">
        <v>429</v>
      </c>
      <c r="G24" s="3">
        <v>45</v>
      </c>
      <c r="H24" s="3">
        <v>3</v>
      </c>
      <c r="I24" s="3"/>
      <c r="J24" s="3"/>
    </row>
    <row r="25" spans="1:10" ht="15" customHeight="1" x14ac:dyDescent="0.4">
      <c r="A25" s="6" t="s">
        <v>31</v>
      </c>
      <c r="B25" s="4">
        <v>132</v>
      </c>
      <c r="C25" s="4">
        <v>20</v>
      </c>
      <c r="D25" s="4">
        <v>82</v>
      </c>
      <c r="E25" s="4">
        <v>82</v>
      </c>
      <c r="F25" s="4">
        <v>96</v>
      </c>
      <c r="G25" s="4">
        <v>1</v>
      </c>
      <c r="H25" s="4">
        <v>16</v>
      </c>
      <c r="I25" s="4"/>
      <c r="J25" s="4"/>
    </row>
    <row r="26" spans="1:10" ht="15" customHeight="1" x14ac:dyDescent="0.4">
      <c r="A26" s="6" t="s">
        <v>32</v>
      </c>
      <c r="B26" s="3">
        <v>203</v>
      </c>
      <c r="C26" s="3">
        <v>166</v>
      </c>
      <c r="D26" s="3">
        <v>200</v>
      </c>
      <c r="E26" s="3">
        <v>181</v>
      </c>
      <c r="F26" s="3">
        <v>195</v>
      </c>
      <c r="G26" s="3">
        <v>31</v>
      </c>
      <c r="H26" s="3">
        <v>0</v>
      </c>
      <c r="I26" s="3"/>
      <c r="J26" s="3"/>
    </row>
    <row r="27" spans="1:10" ht="15" customHeight="1" x14ac:dyDescent="0.4">
      <c r="A27" s="6" t="s">
        <v>33</v>
      </c>
      <c r="B27" s="4">
        <v>340</v>
      </c>
      <c r="C27" s="4">
        <v>274</v>
      </c>
      <c r="D27" s="4">
        <v>327</v>
      </c>
      <c r="E27" s="4">
        <v>293</v>
      </c>
      <c r="F27" s="4">
        <v>311</v>
      </c>
      <c r="G27" s="4">
        <v>70</v>
      </c>
      <c r="H27" s="4">
        <v>0</v>
      </c>
      <c r="I27" s="4"/>
      <c r="J27" s="4"/>
    </row>
    <row r="28" spans="1:10" ht="15" customHeight="1" x14ac:dyDescent="0.4">
      <c r="A28" s="6" t="s">
        <v>35</v>
      </c>
      <c r="B28" s="3">
        <v>783</v>
      </c>
      <c r="C28" s="3">
        <v>580</v>
      </c>
      <c r="D28" s="3">
        <v>690</v>
      </c>
      <c r="E28" s="3">
        <v>598</v>
      </c>
      <c r="F28" s="3">
        <v>635</v>
      </c>
      <c r="G28" s="3">
        <v>188</v>
      </c>
      <c r="H28" s="3">
        <v>1</v>
      </c>
      <c r="I28" s="3"/>
      <c r="J28" s="3"/>
    </row>
    <row r="29" spans="1:10" ht="15" customHeight="1" x14ac:dyDescent="0.4">
      <c r="A29" s="6" t="s">
        <v>36</v>
      </c>
      <c r="B29" s="4">
        <v>282</v>
      </c>
      <c r="C29" s="4">
        <v>154</v>
      </c>
      <c r="D29" s="4">
        <v>233</v>
      </c>
      <c r="E29" s="4">
        <v>152</v>
      </c>
      <c r="F29" s="4">
        <v>177</v>
      </c>
      <c r="G29" s="4">
        <v>7</v>
      </c>
      <c r="H29" s="4">
        <v>2</v>
      </c>
      <c r="I29" s="4"/>
      <c r="J29" s="4"/>
    </row>
    <row r="30" spans="1:10" ht="15" customHeight="1" x14ac:dyDescent="0.4">
      <c r="A30" s="6" t="s">
        <v>37</v>
      </c>
      <c r="B30" s="3">
        <v>485</v>
      </c>
      <c r="C30" s="3">
        <v>377</v>
      </c>
      <c r="D30" s="3">
        <v>431</v>
      </c>
      <c r="E30" s="3">
        <v>352</v>
      </c>
      <c r="F30" s="3">
        <v>374</v>
      </c>
      <c r="G30" s="3">
        <v>61</v>
      </c>
      <c r="H30" s="3">
        <v>1</v>
      </c>
      <c r="I30" s="3"/>
      <c r="J30" s="3"/>
    </row>
    <row r="31" spans="1:10" ht="15" customHeight="1" x14ac:dyDescent="0.4">
      <c r="A31" s="6" t="s">
        <v>42</v>
      </c>
      <c r="B31" s="4">
        <v>1537</v>
      </c>
      <c r="C31" s="4">
        <v>1267</v>
      </c>
      <c r="D31" s="4">
        <v>1497</v>
      </c>
      <c r="E31" s="4">
        <v>1384</v>
      </c>
      <c r="F31" s="4">
        <v>1471</v>
      </c>
      <c r="G31" s="4">
        <v>363</v>
      </c>
      <c r="H31" s="4">
        <v>2</v>
      </c>
      <c r="I31" s="4"/>
      <c r="J31" s="4"/>
    </row>
    <row r="32" spans="1:10" ht="15" customHeight="1" x14ac:dyDescent="0.4">
      <c r="A32" s="6" t="s">
        <v>39</v>
      </c>
      <c r="B32" s="3">
        <v>13</v>
      </c>
      <c r="C32" s="3">
        <v>0</v>
      </c>
      <c r="D32" s="3">
        <v>4</v>
      </c>
      <c r="E32" s="3">
        <v>4</v>
      </c>
      <c r="F32" s="3">
        <v>4</v>
      </c>
      <c r="G32" s="3">
        <v>0</v>
      </c>
      <c r="H32" s="3">
        <v>1</v>
      </c>
      <c r="I32" s="3"/>
      <c r="J32" s="3"/>
    </row>
    <row r="33" spans="1:10" ht="15" customHeight="1" x14ac:dyDescent="0.4">
      <c r="A33" s="6" t="s">
        <v>40</v>
      </c>
      <c r="B33" s="4">
        <v>15</v>
      </c>
      <c r="C33" s="4">
        <v>0</v>
      </c>
      <c r="D33" s="4">
        <v>12</v>
      </c>
      <c r="E33" s="4">
        <v>1</v>
      </c>
      <c r="F33" s="4">
        <v>11</v>
      </c>
      <c r="G33" s="4">
        <v>0</v>
      </c>
      <c r="H33" s="4">
        <v>17</v>
      </c>
      <c r="I33" s="4"/>
      <c r="J33" s="4"/>
    </row>
  </sheetData>
  <autoFilter ref="A1:H33" xr:uid="{3170F8CC-BD00-4B78-A58F-6044D1194A66}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94AE-5474-4AA4-9EE6-559FC5314B80}">
  <dimension ref="A1"/>
  <sheetViews>
    <sheetView workbookViewId="0">
      <selection activeCell="F22" sqref="F22"/>
    </sheetView>
  </sheetViews>
  <sheetFormatPr baseColWidth="10" defaultRowHeight="14.5" x14ac:dyDescent="0.35"/>
  <sheetData>
    <row r="1" spans="1:1" x14ac:dyDescent="0.35">
      <c r="A1" t="s">
        <v>156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EEDA-9A3D-4CE5-94B8-19A1E9157221}">
  <dimension ref="A1:H34"/>
  <sheetViews>
    <sheetView workbookViewId="0">
      <selection activeCell="H2" sqref="H2"/>
    </sheetView>
  </sheetViews>
  <sheetFormatPr baseColWidth="10" defaultRowHeight="14.5" x14ac:dyDescent="0.35"/>
  <cols>
    <col min="2" max="2" width="15.54296875" customWidth="1"/>
    <col min="3" max="3" width="11.7265625" customWidth="1"/>
    <col min="4" max="4" width="9.90625" bestFit="1" customWidth="1"/>
    <col min="5" max="5" width="7.26953125" bestFit="1" customWidth="1"/>
    <col min="6" max="6" width="10.6328125" bestFit="1" customWidth="1"/>
  </cols>
  <sheetData>
    <row r="1" spans="1:8" ht="29.5" thickBot="1" x14ac:dyDescent="0.4">
      <c r="A1" s="12" t="s">
        <v>49</v>
      </c>
      <c r="B1" s="12" t="s">
        <v>50</v>
      </c>
      <c r="C1" s="12" t="s">
        <v>0</v>
      </c>
      <c r="D1" s="12" t="s">
        <v>51</v>
      </c>
      <c r="E1" s="12" t="s">
        <v>52</v>
      </c>
      <c r="F1" s="12" t="s">
        <v>53</v>
      </c>
    </row>
    <row r="2" spans="1:8" ht="29.5" thickBot="1" x14ac:dyDescent="0.4">
      <c r="A2" s="13">
        <v>2022</v>
      </c>
      <c r="B2" s="13">
        <v>91</v>
      </c>
      <c r="C2" s="13" t="s">
        <v>54</v>
      </c>
      <c r="D2" s="13">
        <v>80</v>
      </c>
      <c r="E2" s="13">
        <v>16.473500000000001</v>
      </c>
      <c r="F2" s="13" t="s">
        <v>55</v>
      </c>
      <c r="H2" s="31" t="s">
        <v>91</v>
      </c>
    </row>
    <row r="3" spans="1:8" ht="15" thickBot="1" x14ac:dyDescent="0.4">
      <c r="A3" s="13">
        <v>2022</v>
      </c>
      <c r="B3" s="13">
        <v>5</v>
      </c>
      <c r="C3" s="13" t="s">
        <v>56</v>
      </c>
      <c r="D3" s="13">
        <v>7901</v>
      </c>
      <c r="E3" s="13">
        <v>5.0556000000000001</v>
      </c>
      <c r="F3" s="13" t="s">
        <v>57</v>
      </c>
    </row>
    <row r="4" spans="1:8" ht="15" thickBot="1" x14ac:dyDescent="0.4">
      <c r="A4" s="13">
        <v>2022</v>
      </c>
      <c r="B4" s="13">
        <v>81</v>
      </c>
      <c r="C4" s="13" t="s">
        <v>58</v>
      </c>
      <c r="D4" s="13">
        <v>652</v>
      </c>
      <c r="E4" s="13">
        <v>3.4291</v>
      </c>
      <c r="F4" s="13" t="s">
        <v>59</v>
      </c>
    </row>
    <row r="5" spans="1:8" ht="15" thickBot="1" x14ac:dyDescent="0.4">
      <c r="A5" s="13">
        <v>2022</v>
      </c>
      <c r="B5" s="13">
        <v>8</v>
      </c>
      <c r="C5" s="13" t="s">
        <v>60</v>
      </c>
      <c r="D5" s="13">
        <v>2046</v>
      </c>
      <c r="E5" s="13">
        <v>0.89419999999999999</v>
      </c>
      <c r="F5" s="13" t="s">
        <v>59</v>
      </c>
    </row>
    <row r="6" spans="1:8" ht="29.5" thickBot="1" x14ac:dyDescent="0.4">
      <c r="A6" s="13">
        <v>2022</v>
      </c>
      <c r="B6" s="13">
        <v>11</v>
      </c>
      <c r="C6" s="13" t="s">
        <v>61</v>
      </c>
      <c r="D6" s="13">
        <v>3510</v>
      </c>
      <c r="E6" s="32">
        <v>4.6764999999999999</v>
      </c>
      <c r="F6" s="13" t="s">
        <v>59</v>
      </c>
      <c r="H6" t="s">
        <v>92</v>
      </c>
    </row>
    <row r="7" spans="1:8" ht="15" thickBot="1" x14ac:dyDescent="0.4">
      <c r="A7" s="13">
        <v>2022</v>
      </c>
      <c r="B7" s="13">
        <v>13</v>
      </c>
      <c r="C7" s="13" t="s">
        <v>62</v>
      </c>
      <c r="D7" s="13">
        <v>2099</v>
      </c>
      <c r="E7" s="13">
        <v>10.7919</v>
      </c>
      <c r="F7" s="13" t="s">
        <v>57</v>
      </c>
    </row>
    <row r="8" spans="1:8" ht="15" thickBot="1" x14ac:dyDescent="0.4">
      <c r="A8" s="13">
        <v>2022</v>
      </c>
      <c r="B8" s="13">
        <v>15</v>
      </c>
      <c r="C8" s="13" t="s">
        <v>63</v>
      </c>
      <c r="D8" s="13">
        <v>1985</v>
      </c>
      <c r="E8" s="13">
        <v>6.2958999999999996</v>
      </c>
      <c r="F8" s="13" t="s">
        <v>57</v>
      </c>
    </row>
    <row r="9" spans="1:8" ht="29.5" thickBot="1" x14ac:dyDescent="0.4">
      <c r="A9" s="13">
        <v>2022</v>
      </c>
      <c r="B9" s="13">
        <v>17</v>
      </c>
      <c r="C9" s="13" t="s">
        <v>64</v>
      </c>
      <c r="D9" s="13">
        <v>1604</v>
      </c>
      <c r="E9" s="13">
        <v>30.4678</v>
      </c>
      <c r="F9" s="13" t="s">
        <v>55</v>
      </c>
    </row>
    <row r="10" spans="1:8" ht="15" thickBot="1" x14ac:dyDescent="0.4">
      <c r="A10" s="13">
        <v>2022</v>
      </c>
      <c r="B10" s="13">
        <v>18</v>
      </c>
      <c r="C10" s="13" t="s">
        <v>65</v>
      </c>
      <c r="D10" s="13">
        <v>209</v>
      </c>
      <c r="E10" s="13">
        <v>11.8505</v>
      </c>
      <c r="F10" s="13" t="s">
        <v>57</v>
      </c>
    </row>
    <row r="11" spans="1:8" ht="15" thickBot="1" x14ac:dyDescent="0.4">
      <c r="A11" s="13">
        <v>2022</v>
      </c>
      <c r="B11" s="13">
        <v>85</v>
      </c>
      <c r="C11" s="13" t="s">
        <v>66</v>
      </c>
      <c r="D11" s="13">
        <v>545</v>
      </c>
      <c r="E11" s="13">
        <v>3.0323000000000002</v>
      </c>
      <c r="F11" s="13" t="s">
        <v>59</v>
      </c>
    </row>
    <row r="12" spans="1:8" ht="15" thickBot="1" x14ac:dyDescent="0.4">
      <c r="A12" s="13">
        <v>2022</v>
      </c>
      <c r="B12" s="13">
        <v>19</v>
      </c>
      <c r="C12" s="13" t="s">
        <v>67</v>
      </c>
      <c r="D12" s="13">
        <v>1409</v>
      </c>
      <c r="E12" s="13">
        <v>8.1133000000000006</v>
      </c>
      <c r="F12" s="13" t="s">
        <v>57</v>
      </c>
    </row>
    <row r="13" spans="1:8" ht="15" thickBot="1" x14ac:dyDescent="0.4">
      <c r="A13" s="13">
        <v>2022</v>
      </c>
      <c r="B13" s="13">
        <v>20</v>
      </c>
      <c r="C13" s="13" t="s">
        <v>68</v>
      </c>
      <c r="D13" s="13">
        <v>592</v>
      </c>
      <c r="E13" s="13">
        <v>12.5396</v>
      </c>
      <c r="F13" s="13" t="s">
        <v>57</v>
      </c>
    </row>
    <row r="14" spans="1:8" ht="29.5" thickBot="1" x14ac:dyDescent="0.4">
      <c r="A14" s="13">
        <v>2022</v>
      </c>
      <c r="B14" s="13">
        <v>27</v>
      </c>
      <c r="C14" s="13" t="s">
        <v>69</v>
      </c>
      <c r="D14" s="13">
        <v>16</v>
      </c>
      <c r="E14" s="13">
        <v>20.368500000000001</v>
      </c>
      <c r="F14" s="13" t="s">
        <v>55</v>
      </c>
    </row>
    <row r="15" spans="1:8" ht="15" thickBot="1" x14ac:dyDescent="0.4">
      <c r="A15" s="13">
        <v>2022</v>
      </c>
      <c r="B15" s="13">
        <v>23</v>
      </c>
      <c r="C15" s="13" t="s">
        <v>70</v>
      </c>
      <c r="D15" s="13">
        <v>80</v>
      </c>
      <c r="E15" s="13">
        <v>0.6452</v>
      </c>
      <c r="F15" s="13" t="s">
        <v>59</v>
      </c>
    </row>
    <row r="16" spans="1:8" ht="29.5" thickBot="1" x14ac:dyDescent="0.4">
      <c r="A16" s="13">
        <v>2022</v>
      </c>
      <c r="B16" s="13">
        <v>25</v>
      </c>
      <c r="C16" s="13" t="s">
        <v>71</v>
      </c>
      <c r="D16" s="13">
        <v>3083</v>
      </c>
      <c r="E16" s="32">
        <v>5.4755000000000003</v>
      </c>
      <c r="F16" s="13" t="s">
        <v>57</v>
      </c>
    </row>
    <row r="17" spans="1:6" ht="15" thickBot="1" x14ac:dyDescent="0.4">
      <c r="A17" s="13">
        <v>2022</v>
      </c>
      <c r="B17" s="13">
        <v>94</v>
      </c>
      <c r="C17" s="13" t="s">
        <v>72</v>
      </c>
      <c r="D17" s="13">
        <v>25</v>
      </c>
      <c r="E17" s="13">
        <v>37.256599999999999</v>
      </c>
      <c r="F17" s="13" t="s">
        <v>73</v>
      </c>
    </row>
    <row r="18" spans="1:6" ht="15" thickBot="1" x14ac:dyDescent="0.4">
      <c r="A18" s="13">
        <v>2022</v>
      </c>
      <c r="B18" s="13">
        <v>95</v>
      </c>
      <c r="C18" s="13" t="s">
        <v>74</v>
      </c>
      <c r="D18" s="13">
        <v>77</v>
      </c>
      <c r="E18" s="13">
        <v>7.0130999999999997</v>
      </c>
      <c r="F18" s="13" t="s">
        <v>57</v>
      </c>
    </row>
    <row r="19" spans="1:6" ht="15" thickBot="1" x14ac:dyDescent="0.4">
      <c r="A19" s="13">
        <v>2022</v>
      </c>
      <c r="B19" s="13">
        <v>41</v>
      </c>
      <c r="C19" s="13" t="s">
        <v>75</v>
      </c>
      <c r="D19" s="13">
        <v>700</v>
      </c>
      <c r="E19" s="13">
        <v>3.3454999999999999</v>
      </c>
      <c r="F19" s="13" t="s">
        <v>59</v>
      </c>
    </row>
    <row r="20" spans="1:6" ht="15" thickBot="1" x14ac:dyDescent="0.4">
      <c r="A20" s="13">
        <v>2022</v>
      </c>
      <c r="B20" s="13">
        <v>44</v>
      </c>
      <c r="C20" s="13" t="s">
        <v>76</v>
      </c>
      <c r="D20" s="13">
        <v>579</v>
      </c>
      <c r="E20" s="13">
        <v>7.5928000000000004</v>
      </c>
      <c r="F20" s="13" t="s">
        <v>57</v>
      </c>
    </row>
    <row r="21" spans="1:6" ht="29.5" thickBot="1" x14ac:dyDescent="0.4">
      <c r="A21" s="13">
        <v>2022</v>
      </c>
      <c r="B21" s="13">
        <v>47</v>
      </c>
      <c r="C21" s="13" t="s">
        <v>77</v>
      </c>
      <c r="D21" s="13">
        <v>604</v>
      </c>
      <c r="E21" s="13">
        <v>14.29</v>
      </c>
      <c r="F21" s="13" t="s">
        <v>55</v>
      </c>
    </row>
    <row r="22" spans="1:6" ht="15" thickBot="1" x14ac:dyDescent="0.4">
      <c r="A22" s="13">
        <v>2022</v>
      </c>
      <c r="B22" s="13">
        <v>50</v>
      </c>
      <c r="C22" s="13" t="s">
        <v>78</v>
      </c>
      <c r="D22" s="13">
        <v>516</v>
      </c>
      <c r="E22" s="13">
        <v>13.2392</v>
      </c>
      <c r="F22" s="13" t="s">
        <v>57</v>
      </c>
    </row>
    <row r="23" spans="1:6" ht="29.5" thickBot="1" x14ac:dyDescent="0.4">
      <c r="A23" s="13">
        <v>2022</v>
      </c>
      <c r="B23" s="13">
        <v>52</v>
      </c>
      <c r="C23" s="13" t="s">
        <v>79</v>
      </c>
      <c r="D23" s="13">
        <v>1126</v>
      </c>
      <c r="E23" s="13">
        <v>16.8</v>
      </c>
      <c r="F23" s="13" t="s">
        <v>55</v>
      </c>
    </row>
    <row r="24" spans="1:6" ht="29.5" thickBot="1" x14ac:dyDescent="0.4">
      <c r="A24" s="13">
        <v>2022</v>
      </c>
      <c r="B24" s="13">
        <v>54</v>
      </c>
      <c r="C24" s="13" t="s">
        <v>80</v>
      </c>
      <c r="D24" s="13">
        <v>701</v>
      </c>
      <c r="E24" s="13">
        <v>3.5465</v>
      </c>
      <c r="F24" s="13" t="s">
        <v>59</v>
      </c>
    </row>
    <row r="25" spans="1:6" ht="29.5" thickBot="1" x14ac:dyDescent="0.4">
      <c r="A25" s="13">
        <v>2022</v>
      </c>
      <c r="B25" s="13">
        <v>86</v>
      </c>
      <c r="C25" s="13" t="s">
        <v>81</v>
      </c>
      <c r="D25" s="13">
        <v>474</v>
      </c>
      <c r="E25" s="13">
        <v>21.443999999999999</v>
      </c>
      <c r="F25" s="13" t="s">
        <v>55</v>
      </c>
    </row>
    <row r="26" spans="1:6" ht="15" thickBot="1" x14ac:dyDescent="0.4">
      <c r="A26" s="13">
        <v>2022</v>
      </c>
      <c r="B26" s="13">
        <v>63</v>
      </c>
      <c r="C26" s="13" t="s">
        <v>82</v>
      </c>
      <c r="D26" s="13">
        <v>525</v>
      </c>
      <c r="E26" s="13">
        <v>2.0619000000000001</v>
      </c>
      <c r="F26" s="13" t="s">
        <v>59</v>
      </c>
    </row>
    <row r="27" spans="1:6" ht="15" thickBot="1" x14ac:dyDescent="0.4">
      <c r="A27" s="13">
        <v>2022</v>
      </c>
      <c r="B27" s="13">
        <v>66</v>
      </c>
      <c r="C27" s="13" t="s">
        <v>83</v>
      </c>
      <c r="D27" s="13">
        <v>1295</v>
      </c>
      <c r="E27" s="13">
        <v>8.0684000000000005</v>
      </c>
      <c r="F27" s="13" t="s">
        <v>57</v>
      </c>
    </row>
    <row r="28" spans="1:6" ht="15" thickBot="1" x14ac:dyDescent="0.4">
      <c r="A28" s="13">
        <v>2022</v>
      </c>
      <c r="B28" s="13">
        <v>88</v>
      </c>
      <c r="C28" s="13" t="s">
        <v>84</v>
      </c>
      <c r="D28" s="13">
        <v>111</v>
      </c>
      <c r="E28" s="13">
        <v>4.1872999999999996</v>
      </c>
      <c r="F28" s="13" t="s">
        <v>59</v>
      </c>
    </row>
    <row r="29" spans="1:6" ht="15" thickBot="1" x14ac:dyDescent="0.4">
      <c r="A29" s="13">
        <v>2022</v>
      </c>
      <c r="B29" s="13">
        <v>68</v>
      </c>
      <c r="C29" s="13" t="s">
        <v>85</v>
      </c>
      <c r="D29" s="13">
        <v>1966</v>
      </c>
      <c r="E29" s="13">
        <v>7.5376000000000003</v>
      </c>
      <c r="F29" s="13" t="s">
        <v>57</v>
      </c>
    </row>
    <row r="30" spans="1:6" ht="29.5" thickBot="1" x14ac:dyDescent="0.4">
      <c r="A30" s="13">
        <v>2022</v>
      </c>
      <c r="B30" s="13">
        <v>70</v>
      </c>
      <c r="C30" s="13" t="s">
        <v>86</v>
      </c>
      <c r="D30" s="13">
        <v>535</v>
      </c>
      <c r="E30" s="13">
        <v>17.546700000000001</v>
      </c>
      <c r="F30" s="13" t="s">
        <v>55</v>
      </c>
    </row>
    <row r="31" spans="1:6" ht="29.5" thickBot="1" x14ac:dyDescent="0.4">
      <c r="A31" s="13">
        <v>2022</v>
      </c>
      <c r="B31" s="13">
        <v>73</v>
      </c>
      <c r="C31" s="13" t="s">
        <v>87</v>
      </c>
      <c r="D31" s="13">
        <v>1266</v>
      </c>
      <c r="E31" s="13">
        <v>16.824300000000001</v>
      </c>
      <c r="F31" s="13" t="s">
        <v>55</v>
      </c>
    </row>
    <row r="32" spans="1:6" ht="15" thickBot="1" x14ac:dyDescent="0.4">
      <c r="A32" s="13">
        <v>2022</v>
      </c>
      <c r="B32" s="13">
        <v>76</v>
      </c>
      <c r="C32" s="13" t="s">
        <v>88</v>
      </c>
      <c r="D32" s="13">
        <v>2449</v>
      </c>
      <c r="E32" s="13">
        <v>4.4291999999999998</v>
      </c>
      <c r="F32" s="13" t="s">
        <v>59</v>
      </c>
    </row>
    <row r="33" spans="1:6" ht="15" thickBot="1" x14ac:dyDescent="0.4">
      <c r="A33" s="13">
        <v>2022</v>
      </c>
      <c r="B33" s="13">
        <v>97</v>
      </c>
      <c r="C33" s="13" t="s">
        <v>89</v>
      </c>
      <c r="D33" s="13">
        <v>37</v>
      </c>
      <c r="E33" s="13">
        <v>54.704799999999999</v>
      </c>
      <c r="F33" s="13" t="s">
        <v>73</v>
      </c>
    </row>
    <row r="34" spans="1:6" ht="15" thickBot="1" x14ac:dyDescent="0.4">
      <c r="A34" s="13">
        <v>2022</v>
      </c>
      <c r="B34" s="13">
        <v>99</v>
      </c>
      <c r="C34" s="13" t="s">
        <v>90</v>
      </c>
      <c r="D34" s="13">
        <v>152</v>
      </c>
      <c r="E34" s="13">
        <v>5.5274000000000001</v>
      </c>
      <c r="F34" s="13" t="s">
        <v>57</v>
      </c>
    </row>
  </sheetData>
  <hyperlinks>
    <hyperlink ref="H2" r:id="rId1" xr:uid="{5183F13F-97B1-4E26-80AE-2C424C08743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F16C-A2B7-47CC-9F8E-8B793F2B3504}">
  <dimension ref="A1:G35"/>
  <sheetViews>
    <sheetView workbookViewId="0">
      <selection activeCell="J27" sqref="J27"/>
    </sheetView>
  </sheetViews>
  <sheetFormatPr baseColWidth="10" defaultColWidth="11.453125" defaultRowHeight="14" x14ac:dyDescent="0.4"/>
  <cols>
    <col min="1" max="1" width="32.1796875" style="1" customWidth="1"/>
    <col min="2" max="2" width="7.7265625" style="1" customWidth="1"/>
    <col min="3" max="3" width="9.54296875" style="1" bestFit="1" customWidth="1"/>
    <col min="4" max="4" width="9.1796875" style="1" bestFit="1" customWidth="1"/>
    <col min="5" max="5" width="11.54296875" style="1" bestFit="1" customWidth="1"/>
    <col min="6" max="6" width="18.1796875" style="1" bestFit="1" customWidth="1"/>
    <col min="7" max="7" width="12.81640625" style="1" bestFit="1" customWidth="1"/>
    <col min="8" max="16384" width="11.453125" style="1"/>
  </cols>
  <sheetData>
    <row r="1" spans="1:7" ht="15" customHeight="1" x14ac:dyDescent="0.4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7</v>
      </c>
    </row>
    <row r="2" spans="1:7" ht="15" customHeight="1" x14ac:dyDescent="0.4">
      <c r="A2" s="8" t="s">
        <v>8</v>
      </c>
      <c r="B2" s="3">
        <v>18</v>
      </c>
      <c r="C2" s="3">
        <v>0</v>
      </c>
      <c r="D2" s="3">
        <v>9</v>
      </c>
      <c r="E2" s="3">
        <v>9</v>
      </c>
      <c r="F2" s="3">
        <v>12</v>
      </c>
      <c r="G2" s="3">
        <v>3</v>
      </c>
    </row>
    <row r="3" spans="1:7" ht="15" customHeight="1" x14ac:dyDescent="0.4">
      <c r="A3" s="8" t="s">
        <v>9</v>
      </c>
      <c r="B3" s="4">
        <v>2405</v>
      </c>
      <c r="C3" s="4">
        <v>1551</v>
      </c>
      <c r="D3" s="4">
        <v>2239</v>
      </c>
      <c r="E3" s="4">
        <v>1945</v>
      </c>
      <c r="F3" s="4">
        <v>2203</v>
      </c>
      <c r="G3" s="4">
        <v>1</v>
      </c>
    </row>
    <row r="4" spans="1:7" ht="15" customHeight="1" x14ac:dyDescent="0.4">
      <c r="A4" s="8" t="s">
        <v>10</v>
      </c>
      <c r="B4" s="3">
        <v>112</v>
      </c>
      <c r="C4" s="3">
        <v>14</v>
      </c>
      <c r="D4" s="3">
        <v>83</v>
      </c>
      <c r="E4" s="3">
        <v>62</v>
      </c>
      <c r="F4" s="3">
        <v>73</v>
      </c>
      <c r="G4" s="3">
        <v>1</v>
      </c>
    </row>
    <row r="5" spans="1:7" ht="23.5" customHeight="1" x14ac:dyDescent="0.4">
      <c r="A5" s="8" t="s">
        <v>94</v>
      </c>
      <c r="B5" s="4">
        <v>774</v>
      </c>
      <c r="C5" s="4">
        <v>721</v>
      </c>
      <c r="D5" s="4">
        <v>757</v>
      </c>
      <c r="E5" s="4">
        <v>674</v>
      </c>
      <c r="F5" s="4">
        <v>743</v>
      </c>
      <c r="G5" s="4">
        <v>1</v>
      </c>
    </row>
    <row r="6" spans="1:7" ht="15" customHeight="1" x14ac:dyDescent="0.4">
      <c r="A6" s="8" t="s">
        <v>140</v>
      </c>
      <c r="B6" s="3">
        <v>2940</v>
      </c>
      <c r="C6" s="3">
        <v>2750</v>
      </c>
      <c r="D6" s="3">
        <v>2927</v>
      </c>
      <c r="E6" s="3">
        <v>2914</v>
      </c>
      <c r="F6" s="3">
        <v>2927</v>
      </c>
      <c r="G6" s="3">
        <v>0</v>
      </c>
    </row>
    <row r="7" spans="1:7" ht="15" customHeight="1" x14ac:dyDescent="0.4">
      <c r="A7" s="8" t="s">
        <v>95</v>
      </c>
      <c r="B7" s="4">
        <v>664</v>
      </c>
      <c r="C7" s="4">
        <v>453</v>
      </c>
      <c r="D7" s="4">
        <v>580</v>
      </c>
      <c r="E7" s="4">
        <v>342</v>
      </c>
      <c r="F7" s="4">
        <v>510</v>
      </c>
      <c r="G7" s="4">
        <v>6</v>
      </c>
    </row>
    <row r="8" spans="1:7" ht="15" customHeight="1" x14ac:dyDescent="0.4">
      <c r="A8" s="8" t="s">
        <v>141</v>
      </c>
      <c r="B8" s="3">
        <v>438</v>
      </c>
      <c r="C8" s="3">
        <v>279</v>
      </c>
      <c r="D8" s="3">
        <v>394</v>
      </c>
      <c r="E8" s="3">
        <v>289</v>
      </c>
      <c r="F8" s="3">
        <v>296</v>
      </c>
      <c r="G8" s="3">
        <v>1</v>
      </c>
    </row>
    <row r="9" spans="1:7" ht="15" customHeight="1" x14ac:dyDescent="0.4">
      <c r="A9" s="8" t="s">
        <v>15</v>
      </c>
      <c r="B9" s="4">
        <v>362</v>
      </c>
      <c r="C9" s="4">
        <v>256</v>
      </c>
      <c r="D9" s="4">
        <v>334</v>
      </c>
      <c r="E9" s="4">
        <v>304</v>
      </c>
      <c r="F9" s="4">
        <v>315</v>
      </c>
      <c r="G9" s="4">
        <v>0</v>
      </c>
    </row>
    <row r="10" spans="1:7" ht="15" customHeight="1" x14ac:dyDescent="0.4">
      <c r="A10" s="8" t="s">
        <v>142</v>
      </c>
      <c r="B10" s="3">
        <v>140</v>
      </c>
      <c r="C10" s="3">
        <v>67</v>
      </c>
      <c r="D10" s="3">
        <v>116</v>
      </c>
      <c r="E10" s="3">
        <v>92</v>
      </c>
      <c r="F10" s="3">
        <v>108</v>
      </c>
      <c r="G10" s="3">
        <v>3</v>
      </c>
    </row>
    <row r="11" spans="1:7" ht="15" customHeight="1" x14ac:dyDescent="0.4">
      <c r="A11" s="8" t="s">
        <v>17</v>
      </c>
      <c r="B11" s="4">
        <v>153</v>
      </c>
      <c r="C11" s="4">
        <v>132</v>
      </c>
      <c r="D11" s="4">
        <v>129</v>
      </c>
      <c r="E11" s="4">
        <v>111</v>
      </c>
      <c r="F11" s="4">
        <v>123</v>
      </c>
      <c r="G11" s="4">
        <v>3</v>
      </c>
    </row>
    <row r="12" spans="1:7" ht="15" customHeight="1" x14ac:dyDescent="0.4">
      <c r="A12" s="8" t="s">
        <v>18</v>
      </c>
      <c r="B12" s="3">
        <v>559</v>
      </c>
      <c r="C12" s="3">
        <v>152</v>
      </c>
      <c r="D12" s="3">
        <v>430</v>
      </c>
      <c r="E12" s="3">
        <v>233</v>
      </c>
      <c r="F12" s="3">
        <v>245</v>
      </c>
      <c r="G12" s="3">
        <v>13</v>
      </c>
    </row>
    <row r="13" spans="1:7" ht="15" customHeight="1" x14ac:dyDescent="0.4">
      <c r="A13" s="8" t="s">
        <v>19</v>
      </c>
      <c r="B13" s="4">
        <v>405</v>
      </c>
      <c r="C13" s="4">
        <v>282</v>
      </c>
      <c r="D13" s="4">
        <v>362</v>
      </c>
      <c r="E13" s="4">
        <v>305</v>
      </c>
      <c r="F13" s="4">
        <v>322</v>
      </c>
      <c r="G13" s="4">
        <v>7</v>
      </c>
    </row>
    <row r="14" spans="1:7" ht="15" customHeight="1" x14ac:dyDescent="0.4">
      <c r="A14" s="8" t="s">
        <v>143</v>
      </c>
      <c r="B14" s="3">
        <v>601</v>
      </c>
      <c r="C14" s="3">
        <v>295</v>
      </c>
      <c r="D14" s="3">
        <v>428</v>
      </c>
      <c r="E14" s="3">
        <v>260</v>
      </c>
      <c r="F14" s="3">
        <v>337</v>
      </c>
      <c r="G14" s="3">
        <v>1</v>
      </c>
    </row>
    <row r="15" spans="1:7" ht="15" customHeight="1" x14ac:dyDescent="0.4">
      <c r="A15" s="8" t="s">
        <v>21</v>
      </c>
      <c r="B15" s="4">
        <v>1241</v>
      </c>
      <c r="C15" s="4">
        <v>963</v>
      </c>
      <c r="D15" s="4">
        <v>1198</v>
      </c>
      <c r="E15" s="4">
        <v>996</v>
      </c>
      <c r="F15" s="4">
        <v>1084</v>
      </c>
      <c r="G15" s="4">
        <v>2</v>
      </c>
    </row>
    <row r="16" spans="1:7" ht="15" customHeight="1" x14ac:dyDescent="0.4">
      <c r="A16" s="8" t="s">
        <v>144</v>
      </c>
      <c r="B16" s="3">
        <v>161</v>
      </c>
      <c r="C16" s="3">
        <v>0</v>
      </c>
      <c r="D16" s="3">
        <v>72</v>
      </c>
      <c r="E16" s="3">
        <v>38</v>
      </c>
      <c r="F16" s="3">
        <v>90</v>
      </c>
      <c r="G16" s="3">
        <v>14</v>
      </c>
    </row>
    <row r="17" spans="1:7" ht="15" customHeight="1" x14ac:dyDescent="0.4">
      <c r="A17" s="8" t="s">
        <v>145</v>
      </c>
      <c r="B17" s="4">
        <v>12</v>
      </c>
      <c r="C17" s="4">
        <v>0</v>
      </c>
      <c r="D17" s="4">
        <v>4</v>
      </c>
      <c r="E17" s="4">
        <v>4</v>
      </c>
      <c r="F17" s="4">
        <v>6</v>
      </c>
      <c r="G17" s="4">
        <v>3</v>
      </c>
    </row>
    <row r="18" spans="1:7" ht="15" customHeight="1" x14ac:dyDescent="0.4">
      <c r="A18" s="8" t="s">
        <v>24</v>
      </c>
      <c r="B18" s="3">
        <v>30</v>
      </c>
      <c r="C18" s="3">
        <v>5</v>
      </c>
      <c r="D18" s="3">
        <v>16</v>
      </c>
      <c r="E18" s="3">
        <v>15</v>
      </c>
      <c r="F18" s="3">
        <v>19</v>
      </c>
      <c r="G18" s="3">
        <v>2</v>
      </c>
    </row>
    <row r="19" spans="1:7" ht="15" customHeight="1" x14ac:dyDescent="0.4">
      <c r="A19" s="8" t="s">
        <v>25</v>
      </c>
      <c r="B19" s="4">
        <v>373</v>
      </c>
      <c r="C19" s="4">
        <v>246</v>
      </c>
      <c r="D19" s="4">
        <v>329</v>
      </c>
      <c r="E19" s="4">
        <v>252</v>
      </c>
      <c r="F19" s="4">
        <v>259</v>
      </c>
      <c r="G19" s="4">
        <v>1</v>
      </c>
    </row>
    <row r="20" spans="1:7" ht="15" customHeight="1" x14ac:dyDescent="0.4">
      <c r="A20" s="8" t="s">
        <v>26</v>
      </c>
      <c r="B20" s="3">
        <v>210</v>
      </c>
      <c r="C20" s="3">
        <v>125</v>
      </c>
      <c r="D20" s="3">
        <v>153</v>
      </c>
      <c r="E20" s="3">
        <v>128</v>
      </c>
      <c r="F20" s="3">
        <v>164</v>
      </c>
      <c r="G20" s="3">
        <v>96</v>
      </c>
    </row>
    <row r="21" spans="1:7" ht="15" customHeight="1" x14ac:dyDescent="0.4">
      <c r="A21" s="8" t="s">
        <v>27</v>
      </c>
      <c r="B21" s="4">
        <v>416</v>
      </c>
      <c r="C21" s="4">
        <v>279</v>
      </c>
      <c r="D21" s="4">
        <v>360</v>
      </c>
      <c r="E21" s="4">
        <v>217</v>
      </c>
      <c r="F21" s="4">
        <v>319</v>
      </c>
      <c r="G21" s="4">
        <v>4</v>
      </c>
    </row>
    <row r="22" spans="1:7" ht="15" customHeight="1" x14ac:dyDescent="0.4">
      <c r="A22" s="8" t="s">
        <v>28</v>
      </c>
      <c r="B22" s="3">
        <v>373</v>
      </c>
      <c r="C22" s="3">
        <v>260</v>
      </c>
      <c r="D22" s="3">
        <v>313</v>
      </c>
      <c r="E22" s="3">
        <v>293</v>
      </c>
      <c r="F22" s="3">
        <v>324</v>
      </c>
      <c r="G22" s="3">
        <v>5</v>
      </c>
    </row>
    <row r="23" spans="1:7" ht="15" customHeight="1" x14ac:dyDescent="0.4">
      <c r="A23" s="8" t="s">
        <v>29</v>
      </c>
      <c r="B23" s="4">
        <v>585</v>
      </c>
      <c r="C23" s="4">
        <v>47</v>
      </c>
      <c r="D23" s="4">
        <v>427</v>
      </c>
      <c r="E23" s="4">
        <v>262</v>
      </c>
      <c r="F23" s="4">
        <v>321</v>
      </c>
      <c r="G23" s="4">
        <v>2</v>
      </c>
    </row>
    <row r="24" spans="1:7" ht="15" customHeight="1" x14ac:dyDescent="0.4">
      <c r="A24" s="8" t="s">
        <v>30</v>
      </c>
      <c r="B24" s="3">
        <v>500</v>
      </c>
      <c r="C24" s="3">
        <v>306</v>
      </c>
      <c r="D24" s="3">
        <v>434</v>
      </c>
      <c r="E24" s="3">
        <v>420</v>
      </c>
      <c r="F24" s="3">
        <v>429</v>
      </c>
      <c r="G24" s="3">
        <v>3</v>
      </c>
    </row>
    <row r="25" spans="1:7" ht="15" customHeight="1" x14ac:dyDescent="0.4">
      <c r="A25" s="8" t="s">
        <v>31</v>
      </c>
      <c r="B25" s="4">
        <v>132</v>
      </c>
      <c r="C25" s="4">
        <v>20</v>
      </c>
      <c r="D25" s="4">
        <v>82</v>
      </c>
      <c r="E25" s="4">
        <v>82</v>
      </c>
      <c r="F25" s="4">
        <v>96</v>
      </c>
      <c r="G25" s="4">
        <v>16</v>
      </c>
    </row>
    <row r="26" spans="1:7" ht="15" customHeight="1" x14ac:dyDescent="0.4">
      <c r="A26" s="8" t="s">
        <v>98</v>
      </c>
      <c r="B26" s="3">
        <v>203</v>
      </c>
      <c r="C26" s="3">
        <v>166</v>
      </c>
      <c r="D26" s="3">
        <v>200</v>
      </c>
      <c r="E26" s="3">
        <v>181</v>
      </c>
      <c r="F26" s="3">
        <v>195</v>
      </c>
      <c r="G26" s="3">
        <v>0</v>
      </c>
    </row>
    <row r="27" spans="1:7" ht="15" customHeight="1" x14ac:dyDescent="0.4">
      <c r="A27" s="8" t="s">
        <v>33</v>
      </c>
      <c r="B27" s="4">
        <v>340</v>
      </c>
      <c r="C27" s="4">
        <v>274</v>
      </c>
      <c r="D27" s="4">
        <v>327</v>
      </c>
      <c r="E27" s="4">
        <v>293</v>
      </c>
      <c r="F27" s="4">
        <v>311</v>
      </c>
      <c r="G27" s="4">
        <v>0</v>
      </c>
    </row>
    <row r="28" spans="1:7" ht="15" customHeight="1" x14ac:dyDescent="0.4">
      <c r="A28" s="8" t="s">
        <v>147</v>
      </c>
      <c r="B28" s="3">
        <v>16</v>
      </c>
      <c r="C28" s="3">
        <v>0</v>
      </c>
      <c r="D28" s="3">
        <v>7</v>
      </c>
      <c r="E28" s="3">
        <v>6</v>
      </c>
      <c r="F28" s="3">
        <v>15</v>
      </c>
      <c r="G28" s="3">
        <v>0</v>
      </c>
    </row>
    <row r="29" spans="1:7" ht="15" customHeight="1" x14ac:dyDescent="0.4">
      <c r="A29" s="8" t="s">
        <v>35</v>
      </c>
      <c r="B29" s="3">
        <v>783</v>
      </c>
      <c r="C29" s="3">
        <v>580</v>
      </c>
      <c r="D29" s="3">
        <v>690</v>
      </c>
      <c r="E29" s="3">
        <v>598</v>
      </c>
      <c r="F29" s="3">
        <v>635</v>
      </c>
      <c r="G29" s="3">
        <v>1</v>
      </c>
    </row>
    <row r="30" spans="1:7" ht="15" customHeight="1" x14ac:dyDescent="0.4">
      <c r="A30" s="8" t="s">
        <v>36</v>
      </c>
      <c r="B30" s="4">
        <v>282</v>
      </c>
      <c r="C30" s="4">
        <v>154</v>
      </c>
      <c r="D30" s="4">
        <v>233</v>
      </c>
      <c r="E30" s="4">
        <v>152</v>
      </c>
      <c r="F30" s="4">
        <v>177</v>
      </c>
      <c r="G30" s="4">
        <v>2</v>
      </c>
    </row>
    <row r="31" spans="1:7" ht="15" customHeight="1" x14ac:dyDescent="0.4">
      <c r="A31" s="8" t="s">
        <v>37</v>
      </c>
      <c r="B31" s="3">
        <v>485</v>
      </c>
      <c r="C31" s="3">
        <v>377</v>
      </c>
      <c r="D31" s="3">
        <v>431</v>
      </c>
      <c r="E31" s="3">
        <v>352</v>
      </c>
      <c r="F31" s="3">
        <v>374</v>
      </c>
      <c r="G31" s="3">
        <v>1</v>
      </c>
    </row>
    <row r="32" spans="1:7" ht="15" customHeight="1" x14ac:dyDescent="0.4">
      <c r="A32" s="8" t="s">
        <v>38</v>
      </c>
      <c r="B32" s="4">
        <v>1537</v>
      </c>
      <c r="C32" s="4">
        <v>1267</v>
      </c>
      <c r="D32" s="4">
        <v>1497</v>
      </c>
      <c r="E32" s="4">
        <v>1384</v>
      </c>
      <c r="F32" s="4">
        <v>1471</v>
      </c>
      <c r="G32" s="4">
        <v>2</v>
      </c>
    </row>
    <row r="33" spans="1:7" ht="15" customHeight="1" x14ac:dyDescent="0.4">
      <c r="A33" s="8" t="s">
        <v>146</v>
      </c>
      <c r="B33" s="3">
        <v>13</v>
      </c>
      <c r="C33" s="3">
        <v>0</v>
      </c>
      <c r="D33" s="3">
        <v>4</v>
      </c>
      <c r="E33" s="3">
        <v>4</v>
      </c>
      <c r="F33" s="3">
        <v>4</v>
      </c>
      <c r="G33" s="3">
        <v>1</v>
      </c>
    </row>
    <row r="34" spans="1:7" ht="15" customHeight="1" x14ac:dyDescent="0.4">
      <c r="A34" s="8" t="s">
        <v>40</v>
      </c>
      <c r="B34" s="4">
        <v>15</v>
      </c>
      <c r="C34" s="4">
        <v>0</v>
      </c>
      <c r="D34" s="4">
        <v>12</v>
      </c>
      <c r="E34" s="4">
        <v>1</v>
      </c>
      <c r="F34" s="4">
        <v>11</v>
      </c>
      <c r="G34" s="4">
        <v>17</v>
      </c>
    </row>
    <row r="35" spans="1:7" s="2" customFormat="1" ht="16" x14ac:dyDescent="0.4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374B-88CB-49EE-A49D-6066CC9A46EF}">
  <dimension ref="A1:C34"/>
  <sheetViews>
    <sheetView workbookViewId="0">
      <selection activeCell="B2" sqref="B2"/>
    </sheetView>
  </sheetViews>
  <sheetFormatPr baseColWidth="10" defaultRowHeight="14.5" x14ac:dyDescent="0.35"/>
  <cols>
    <col min="2" max="2" width="57.36328125" bestFit="1" customWidth="1"/>
    <col min="3" max="3" width="16.36328125" bestFit="1" customWidth="1"/>
  </cols>
  <sheetData>
    <row r="1" spans="1:3" x14ac:dyDescent="0.35">
      <c r="A1" t="s">
        <v>103</v>
      </c>
      <c r="B1" t="s">
        <v>104</v>
      </c>
      <c r="C1" t="s">
        <v>105</v>
      </c>
    </row>
    <row r="2" spans="1:3" x14ac:dyDescent="0.35">
      <c r="A2" t="s">
        <v>106</v>
      </c>
      <c r="B2" s="21" t="s">
        <v>140</v>
      </c>
      <c r="C2">
        <v>357258.62</v>
      </c>
    </row>
    <row r="3" spans="1:3" x14ac:dyDescent="0.35">
      <c r="A3" t="s">
        <v>107</v>
      </c>
      <c r="B3" t="s">
        <v>56</v>
      </c>
      <c r="C3">
        <v>212514.96</v>
      </c>
    </row>
    <row r="4" spans="1:3" x14ac:dyDescent="0.35">
      <c r="A4" t="s">
        <v>108</v>
      </c>
      <c r="B4" t="s">
        <v>88</v>
      </c>
      <c r="C4">
        <v>139863.15</v>
      </c>
    </row>
    <row r="5" spans="1:3" x14ac:dyDescent="0.35">
      <c r="A5" t="s">
        <v>109</v>
      </c>
      <c r="B5" t="s">
        <v>85</v>
      </c>
      <c r="C5">
        <v>92276.68</v>
      </c>
    </row>
    <row r="6" spans="1:3" x14ac:dyDescent="0.35">
      <c r="A6" t="s">
        <v>110</v>
      </c>
      <c r="B6" t="s">
        <v>71</v>
      </c>
      <c r="C6">
        <v>91945.94</v>
      </c>
    </row>
    <row r="7" spans="1:3" x14ac:dyDescent="0.35">
      <c r="A7" t="s">
        <v>111</v>
      </c>
      <c r="B7" t="s">
        <v>60</v>
      </c>
      <c r="C7">
        <v>63764.77</v>
      </c>
    </row>
    <row r="8" spans="1:3" x14ac:dyDescent="0.35">
      <c r="A8" t="s">
        <v>112</v>
      </c>
      <c r="B8" t="s">
        <v>78</v>
      </c>
      <c r="C8">
        <v>58439.5</v>
      </c>
    </row>
    <row r="9" spans="1:3" x14ac:dyDescent="0.35">
      <c r="A9" t="s">
        <v>113</v>
      </c>
      <c r="B9" t="s">
        <v>62</v>
      </c>
      <c r="C9">
        <v>51404.35</v>
      </c>
    </row>
    <row r="10" spans="1:3" x14ac:dyDescent="0.35">
      <c r="A10" t="s">
        <v>114</v>
      </c>
      <c r="B10" t="s">
        <v>63</v>
      </c>
      <c r="C10">
        <v>38858.160000000003</v>
      </c>
    </row>
    <row r="11" spans="1:3" x14ac:dyDescent="0.35">
      <c r="A11" t="s">
        <v>115</v>
      </c>
      <c r="B11" t="s">
        <v>68</v>
      </c>
      <c r="C11">
        <v>37523.919999999998</v>
      </c>
    </row>
    <row r="12" spans="1:3" x14ac:dyDescent="0.35">
      <c r="A12" t="s">
        <v>116</v>
      </c>
      <c r="B12" t="s">
        <v>87</v>
      </c>
      <c r="C12">
        <v>30438.18</v>
      </c>
    </row>
    <row r="13" spans="1:3" x14ac:dyDescent="0.35">
      <c r="A13" t="s">
        <v>117</v>
      </c>
      <c r="B13" t="s">
        <v>67</v>
      </c>
      <c r="C13">
        <v>25758.15</v>
      </c>
    </row>
    <row r="14" spans="1:3" x14ac:dyDescent="0.35">
      <c r="A14" t="s">
        <v>118</v>
      </c>
      <c r="B14" t="s">
        <v>70</v>
      </c>
      <c r="C14">
        <v>24991.95</v>
      </c>
    </row>
    <row r="15" spans="1:3" x14ac:dyDescent="0.35">
      <c r="A15" t="s">
        <v>119</v>
      </c>
      <c r="B15" t="s">
        <v>75</v>
      </c>
      <c r="C15">
        <v>24011.62</v>
      </c>
    </row>
    <row r="16" spans="1:3" x14ac:dyDescent="0.35">
      <c r="A16" t="s">
        <v>120</v>
      </c>
      <c r="B16" t="s">
        <v>64</v>
      </c>
      <c r="C16">
        <v>23953.11</v>
      </c>
    </row>
    <row r="17" spans="1:3" x14ac:dyDescent="0.35">
      <c r="A17" t="s">
        <v>121</v>
      </c>
      <c r="B17" t="s">
        <v>83</v>
      </c>
      <c r="C17">
        <v>23786.36</v>
      </c>
    </row>
    <row r="18" spans="1:3" x14ac:dyDescent="0.35">
      <c r="A18" t="s">
        <v>122</v>
      </c>
      <c r="B18" t="s">
        <v>66</v>
      </c>
      <c r="C18">
        <v>23660.66</v>
      </c>
    </row>
    <row r="19" spans="1:3" x14ac:dyDescent="0.35">
      <c r="A19" t="s">
        <v>123</v>
      </c>
      <c r="B19" t="s">
        <v>80</v>
      </c>
      <c r="C19">
        <v>23056.87</v>
      </c>
    </row>
    <row r="20" spans="1:3" x14ac:dyDescent="0.35">
      <c r="A20" t="s">
        <v>124</v>
      </c>
      <c r="B20" t="s">
        <v>76</v>
      </c>
      <c r="C20">
        <v>22262.58</v>
      </c>
    </row>
    <row r="21" spans="1:3" x14ac:dyDescent="0.35">
      <c r="A21" t="s">
        <v>125</v>
      </c>
      <c r="B21" t="s">
        <v>79</v>
      </c>
      <c r="C21">
        <v>21775.43</v>
      </c>
    </row>
    <row r="22" spans="1:3" x14ac:dyDescent="0.35">
      <c r="A22" t="s">
        <v>126</v>
      </c>
      <c r="B22" t="s">
        <v>77</v>
      </c>
      <c r="C22">
        <v>19738.419999999998</v>
      </c>
    </row>
    <row r="23" spans="1:3" x14ac:dyDescent="0.35">
      <c r="A23" t="s">
        <v>127</v>
      </c>
      <c r="B23" t="s">
        <v>82</v>
      </c>
      <c r="C23">
        <v>11941.64</v>
      </c>
    </row>
    <row r="24" spans="1:3" x14ac:dyDescent="0.35">
      <c r="A24" t="s">
        <v>128</v>
      </c>
      <c r="B24" t="s">
        <v>86</v>
      </c>
      <c r="C24">
        <v>11516.27</v>
      </c>
    </row>
    <row r="25" spans="1:3" x14ac:dyDescent="0.35">
      <c r="A25" t="s">
        <v>129</v>
      </c>
      <c r="B25" t="s">
        <v>58</v>
      </c>
      <c r="C25">
        <v>8548.11</v>
      </c>
    </row>
    <row r="26" spans="1:3" x14ac:dyDescent="0.35">
      <c r="A26" t="s">
        <v>130</v>
      </c>
      <c r="B26" t="s">
        <v>69</v>
      </c>
      <c r="C26">
        <v>6001.84</v>
      </c>
    </row>
    <row r="27" spans="1:3" x14ac:dyDescent="0.35">
      <c r="A27" t="s">
        <v>131</v>
      </c>
      <c r="B27" t="s">
        <v>81</v>
      </c>
      <c r="C27">
        <v>5616.56</v>
      </c>
    </row>
    <row r="28" spans="1:3" x14ac:dyDescent="0.35">
      <c r="A28" t="s">
        <v>132</v>
      </c>
      <c r="B28" t="s">
        <v>65</v>
      </c>
      <c r="C28">
        <v>5461.37</v>
      </c>
    </row>
    <row r="29" spans="1:3" x14ac:dyDescent="0.35">
      <c r="A29" t="s">
        <v>133</v>
      </c>
      <c r="B29" t="s">
        <v>147</v>
      </c>
      <c r="C29">
        <v>2125.41</v>
      </c>
    </row>
    <row r="30" spans="1:3" x14ac:dyDescent="0.35">
      <c r="A30" t="s">
        <v>134</v>
      </c>
      <c r="B30" t="s">
        <v>74</v>
      </c>
      <c r="C30">
        <v>1123.8599999999999</v>
      </c>
    </row>
    <row r="31" spans="1:3" x14ac:dyDescent="0.35">
      <c r="A31" t="s">
        <v>135</v>
      </c>
      <c r="B31" t="s">
        <v>54</v>
      </c>
      <c r="C31">
        <v>1067.8599999999999</v>
      </c>
    </row>
    <row r="32" spans="1:3" x14ac:dyDescent="0.35">
      <c r="A32" t="s">
        <v>136</v>
      </c>
      <c r="B32" t="s">
        <v>90</v>
      </c>
      <c r="C32">
        <v>956.58</v>
      </c>
    </row>
    <row r="33" spans="1:3" x14ac:dyDescent="0.35">
      <c r="A33" t="s">
        <v>137</v>
      </c>
      <c r="B33" t="s">
        <v>72</v>
      </c>
      <c r="C33">
        <v>497.7</v>
      </c>
    </row>
    <row r="34" spans="1:3" x14ac:dyDescent="0.35">
      <c r="A34" t="s">
        <v>138</v>
      </c>
      <c r="B34" t="s">
        <v>89</v>
      </c>
      <c r="C34">
        <v>381.85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9D49-BB04-4C03-82CC-5F76D0F8A344}">
  <dimension ref="A1:D79"/>
  <sheetViews>
    <sheetView workbookViewId="0">
      <selection activeCell="D16" sqref="D16"/>
    </sheetView>
  </sheetViews>
  <sheetFormatPr baseColWidth="10" defaultRowHeight="14.5" x14ac:dyDescent="0.35"/>
  <cols>
    <col min="1" max="1" width="24.81640625" bestFit="1" customWidth="1"/>
    <col min="2" max="2" width="11.26953125" style="9" bestFit="1" customWidth="1"/>
    <col min="3" max="3" width="13.36328125" style="9" bestFit="1" customWidth="1"/>
    <col min="4" max="4" width="29.453125" style="9" bestFit="1" customWidth="1"/>
  </cols>
  <sheetData>
    <row r="1" spans="1:4" x14ac:dyDescent="0.35">
      <c r="A1" t="s">
        <v>93</v>
      </c>
      <c r="B1" s="9" t="s">
        <v>99</v>
      </c>
      <c r="C1" s="9" t="s">
        <v>101</v>
      </c>
      <c r="D1" s="9" t="s">
        <v>100</v>
      </c>
    </row>
    <row r="2" spans="1:4" x14ac:dyDescent="0.35">
      <c r="A2" t="s">
        <v>43</v>
      </c>
      <c r="B2" s="9">
        <v>6205</v>
      </c>
      <c r="C2" s="9">
        <f>D2-B2</f>
        <v>130</v>
      </c>
      <c r="D2" s="9">
        <v>6335</v>
      </c>
    </row>
    <row r="3" spans="1:4" x14ac:dyDescent="0.35">
      <c r="A3" t="s">
        <v>28</v>
      </c>
      <c r="B3" s="9">
        <v>5373</v>
      </c>
      <c r="C3" s="9">
        <f t="shared" ref="C3:C39" si="0">D3-B3</f>
        <v>37</v>
      </c>
      <c r="D3" s="9">
        <v>5410</v>
      </c>
    </row>
    <row r="4" spans="1:4" x14ac:dyDescent="0.35">
      <c r="A4" t="s">
        <v>36</v>
      </c>
      <c r="B4" s="9">
        <v>5005</v>
      </c>
      <c r="C4" s="9">
        <f t="shared" si="0"/>
        <v>114</v>
      </c>
      <c r="D4" s="9">
        <v>5119</v>
      </c>
    </row>
    <row r="5" spans="1:4" x14ac:dyDescent="0.35">
      <c r="A5" t="s">
        <v>94</v>
      </c>
      <c r="B5" s="9">
        <v>4102</v>
      </c>
      <c r="C5" s="9">
        <f t="shared" si="0"/>
        <v>201</v>
      </c>
      <c r="D5" s="9">
        <v>4303</v>
      </c>
    </row>
    <row r="6" spans="1:4" x14ac:dyDescent="0.35">
      <c r="A6" t="s">
        <v>95</v>
      </c>
      <c r="B6" s="9">
        <v>3881</v>
      </c>
      <c r="C6" s="9">
        <f t="shared" si="0"/>
        <v>97</v>
      </c>
      <c r="D6" s="9">
        <v>3978</v>
      </c>
    </row>
    <row r="7" spans="1:4" x14ac:dyDescent="0.35">
      <c r="A7" t="s">
        <v>17</v>
      </c>
      <c r="B7" s="9">
        <v>3894</v>
      </c>
      <c r="C7" s="9">
        <f t="shared" si="0"/>
        <v>51</v>
      </c>
      <c r="D7" s="9">
        <v>3945</v>
      </c>
    </row>
    <row r="8" spans="1:4" x14ac:dyDescent="0.35">
      <c r="A8" t="s">
        <v>96</v>
      </c>
      <c r="B8" s="9">
        <v>3794</v>
      </c>
      <c r="C8" s="9">
        <f t="shared" si="0"/>
        <v>82</v>
      </c>
      <c r="D8" s="9">
        <v>3876</v>
      </c>
    </row>
    <row r="9" spans="1:4" x14ac:dyDescent="0.35">
      <c r="A9" t="s">
        <v>19</v>
      </c>
      <c r="B9" s="9">
        <v>3662</v>
      </c>
      <c r="C9" s="9">
        <f t="shared" si="0"/>
        <v>97</v>
      </c>
      <c r="D9" s="9">
        <v>3759</v>
      </c>
    </row>
    <row r="10" spans="1:4" x14ac:dyDescent="0.35">
      <c r="A10" t="s">
        <v>44</v>
      </c>
      <c r="B10" s="9">
        <v>3377</v>
      </c>
      <c r="C10" s="9">
        <f t="shared" si="0"/>
        <v>79</v>
      </c>
      <c r="D10" s="9">
        <v>3456</v>
      </c>
    </row>
    <row r="11" spans="1:4" x14ac:dyDescent="0.35">
      <c r="A11" t="s">
        <v>37</v>
      </c>
      <c r="B11" s="9">
        <v>3321</v>
      </c>
      <c r="C11" s="9">
        <f t="shared" si="0"/>
        <v>47</v>
      </c>
      <c r="D11" s="9">
        <v>3368</v>
      </c>
    </row>
    <row r="12" spans="1:4" x14ac:dyDescent="0.35">
      <c r="A12" t="s">
        <v>26</v>
      </c>
      <c r="B12" s="9">
        <v>3117</v>
      </c>
      <c r="C12" s="9">
        <f t="shared" si="0"/>
        <v>101</v>
      </c>
      <c r="D12" s="9">
        <v>3218</v>
      </c>
    </row>
    <row r="13" spans="1:4" x14ac:dyDescent="0.35">
      <c r="A13" s="10" t="s">
        <v>97</v>
      </c>
      <c r="B13" s="11">
        <v>2840</v>
      </c>
      <c r="C13" s="11">
        <f t="shared" si="0"/>
        <v>41</v>
      </c>
      <c r="D13" s="11">
        <v>2881</v>
      </c>
    </row>
    <row r="14" spans="1:4" x14ac:dyDescent="0.35">
      <c r="A14" t="s">
        <v>30</v>
      </c>
      <c r="B14" s="9">
        <v>2675</v>
      </c>
      <c r="C14" s="9">
        <f t="shared" si="0"/>
        <v>42</v>
      </c>
      <c r="D14" s="9">
        <v>2717</v>
      </c>
    </row>
    <row r="15" spans="1:4" x14ac:dyDescent="0.35">
      <c r="A15" t="s">
        <v>9</v>
      </c>
      <c r="B15" s="9">
        <v>2169</v>
      </c>
      <c r="C15" s="9">
        <f t="shared" si="0"/>
        <v>60</v>
      </c>
      <c r="D15" s="9">
        <v>2229</v>
      </c>
    </row>
    <row r="16" spans="1:4" x14ac:dyDescent="0.35">
      <c r="A16" t="s">
        <v>35</v>
      </c>
      <c r="B16" s="9">
        <v>1936</v>
      </c>
      <c r="C16" s="9">
        <f t="shared" si="0"/>
        <v>35</v>
      </c>
      <c r="D16" s="9">
        <v>1971</v>
      </c>
    </row>
    <row r="17" spans="1:4" x14ac:dyDescent="0.35">
      <c r="A17" t="s">
        <v>10</v>
      </c>
      <c r="B17" s="9">
        <v>1425</v>
      </c>
      <c r="C17" s="9">
        <f t="shared" si="0"/>
        <v>7</v>
      </c>
      <c r="D17" s="9">
        <v>1432</v>
      </c>
    </row>
    <row r="18" spans="1:4" x14ac:dyDescent="0.35">
      <c r="A18" t="s">
        <v>25</v>
      </c>
      <c r="B18" s="9">
        <v>1231</v>
      </c>
      <c r="C18" s="9">
        <f t="shared" si="0"/>
        <v>38</v>
      </c>
      <c r="D18" s="9">
        <v>1269</v>
      </c>
    </row>
    <row r="19" spans="1:4" x14ac:dyDescent="0.35">
      <c r="A19" s="10" t="s">
        <v>42</v>
      </c>
      <c r="B19" s="11">
        <v>1172</v>
      </c>
      <c r="C19" s="11">
        <f t="shared" si="0"/>
        <v>8</v>
      </c>
      <c r="D19" s="11">
        <v>1180</v>
      </c>
    </row>
    <row r="20" spans="1:4" x14ac:dyDescent="0.35">
      <c r="A20" t="s">
        <v>142</v>
      </c>
      <c r="B20" s="9">
        <v>1112</v>
      </c>
      <c r="C20" s="9">
        <f t="shared" si="0"/>
        <v>10</v>
      </c>
      <c r="D20" s="9">
        <v>1122</v>
      </c>
    </row>
    <row r="21" spans="1:4" x14ac:dyDescent="0.35">
      <c r="A21" t="s">
        <v>27</v>
      </c>
      <c r="B21" s="9">
        <v>966</v>
      </c>
      <c r="C21" s="9">
        <f t="shared" si="0"/>
        <v>15</v>
      </c>
      <c r="D21" s="9">
        <v>981</v>
      </c>
    </row>
    <row r="22" spans="1:4" x14ac:dyDescent="0.35">
      <c r="A22" t="s">
        <v>22</v>
      </c>
      <c r="B22" s="9">
        <v>876</v>
      </c>
      <c r="C22" s="9">
        <f t="shared" si="0"/>
        <v>12</v>
      </c>
      <c r="D22" s="9">
        <v>888</v>
      </c>
    </row>
    <row r="23" spans="1:4" x14ac:dyDescent="0.35">
      <c r="A23" t="s">
        <v>21</v>
      </c>
      <c r="B23" s="9">
        <v>770</v>
      </c>
      <c r="C23" s="9">
        <f t="shared" si="0"/>
        <v>9</v>
      </c>
      <c r="D23" s="9">
        <v>779</v>
      </c>
    </row>
    <row r="24" spans="1:4" x14ac:dyDescent="0.35">
      <c r="A24" t="s">
        <v>24</v>
      </c>
      <c r="B24" s="9">
        <v>724</v>
      </c>
      <c r="C24" s="9">
        <f t="shared" si="0"/>
        <v>6</v>
      </c>
      <c r="D24" s="9">
        <v>730</v>
      </c>
    </row>
    <row r="25" spans="1:4" x14ac:dyDescent="0.35">
      <c r="A25" t="s">
        <v>31</v>
      </c>
      <c r="B25" s="9">
        <v>693</v>
      </c>
      <c r="C25" s="9">
        <f t="shared" si="0"/>
        <v>4</v>
      </c>
      <c r="D25" s="9">
        <v>697</v>
      </c>
    </row>
    <row r="26" spans="1:4" x14ac:dyDescent="0.35">
      <c r="A26" t="s">
        <v>29</v>
      </c>
      <c r="B26" s="9">
        <v>632</v>
      </c>
      <c r="C26" s="9">
        <f t="shared" si="0"/>
        <v>5</v>
      </c>
      <c r="D26" s="9">
        <v>637</v>
      </c>
    </row>
    <row r="27" spans="1:4" x14ac:dyDescent="0.35">
      <c r="A27" t="s">
        <v>18</v>
      </c>
      <c r="B27" s="9">
        <v>550</v>
      </c>
      <c r="C27" s="9">
        <f t="shared" si="0"/>
        <v>6</v>
      </c>
      <c r="D27" s="9">
        <v>556</v>
      </c>
    </row>
    <row r="28" spans="1:4" x14ac:dyDescent="0.35">
      <c r="A28" t="s">
        <v>45</v>
      </c>
      <c r="B28" s="9">
        <v>524</v>
      </c>
      <c r="C28" s="9">
        <f t="shared" si="0"/>
        <v>9</v>
      </c>
      <c r="D28" s="9">
        <v>533</v>
      </c>
    </row>
    <row r="29" spans="1:4" x14ac:dyDescent="0.35">
      <c r="A29" t="s">
        <v>8</v>
      </c>
      <c r="B29" s="9">
        <v>477</v>
      </c>
      <c r="C29" s="9">
        <f t="shared" si="0"/>
        <v>1</v>
      </c>
      <c r="D29" s="9">
        <v>478</v>
      </c>
    </row>
    <row r="30" spans="1:4" x14ac:dyDescent="0.35">
      <c r="A30" s="10" t="s">
        <v>46</v>
      </c>
      <c r="B30" s="11">
        <v>324</v>
      </c>
      <c r="C30" s="11">
        <f t="shared" si="0"/>
        <v>1</v>
      </c>
      <c r="D30" s="11">
        <v>325</v>
      </c>
    </row>
    <row r="31" spans="1:4" x14ac:dyDescent="0.35">
      <c r="A31" t="s">
        <v>47</v>
      </c>
      <c r="B31" s="9">
        <v>272</v>
      </c>
      <c r="C31" s="9">
        <f t="shared" si="0"/>
        <v>9</v>
      </c>
      <c r="D31" s="9">
        <v>281</v>
      </c>
    </row>
    <row r="32" spans="1:4" x14ac:dyDescent="0.35">
      <c r="A32" t="s">
        <v>14</v>
      </c>
      <c r="B32" s="9">
        <v>215</v>
      </c>
      <c r="C32" s="9">
        <f t="shared" si="0"/>
        <v>3</v>
      </c>
      <c r="D32" s="9">
        <v>218</v>
      </c>
    </row>
    <row r="33" spans="1:4" x14ac:dyDescent="0.35">
      <c r="A33" t="s">
        <v>15</v>
      </c>
      <c r="B33" s="9">
        <v>192</v>
      </c>
      <c r="C33" s="9">
        <f t="shared" si="0"/>
        <v>3</v>
      </c>
      <c r="D33" s="9">
        <v>195</v>
      </c>
    </row>
    <row r="34" spans="1:4" x14ac:dyDescent="0.35">
      <c r="A34" t="s">
        <v>98</v>
      </c>
      <c r="B34" s="9">
        <v>141</v>
      </c>
      <c r="C34" s="9">
        <f t="shared" si="0"/>
        <v>4</v>
      </c>
      <c r="D34" s="9">
        <v>145</v>
      </c>
    </row>
    <row r="35" spans="1:4" x14ac:dyDescent="0.35">
      <c r="A35" t="s">
        <v>23</v>
      </c>
      <c r="B35" s="9">
        <v>140</v>
      </c>
      <c r="C35" s="9">
        <f t="shared" si="0"/>
        <v>2</v>
      </c>
      <c r="D35" s="9">
        <v>142</v>
      </c>
    </row>
    <row r="36" spans="1:4" x14ac:dyDescent="0.35">
      <c r="A36" t="s">
        <v>33</v>
      </c>
      <c r="B36" s="9">
        <v>131</v>
      </c>
      <c r="C36" s="9">
        <f t="shared" si="0"/>
        <v>2</v>
      </c>
      <c r="D36" s="9">
        <v>133</v>
      </c>
    </row>
    <row r="37" spans="1:4" x14ac:dyDescent="0.35">
      <c r="A37" t="s">
        <v>48</v>
      </c>
      <c r="B37" s="9">
        <v>114</v>
      </c>
      <c r="C37" s="9">
        <f t="shared" si="0"/>
        <v>0</v>
      </c>
      <c r="D37" s="9">
        <v>114</v>
      </c>
    </row>
    <row r="38" spans="1:4" x14ac:dyDescent="0.35">
      <c r="A38" t="s">
        <v>40</v>
      </c>
      <c r="B38" s="9">
        <v>85</v>
      </c>
      <c r="C38" s="9">
        <f t="shared" si="0"/>
        <v>2</v>
      </c>
      <c r="D38" s="9">
        <v>87</v>
      </c>
    </row>
    <row r="39" spans="1:4" x14ac:dyDescent="0.35">
      <c r="A39" t="s">
        <v>39</v>
      </c>
      <c r="B39" s="9">
        <v>9</v>
      </c>
      <c r="C39" s="9">
        <f t="shared" si="0"/>
        <v>1</v>
      </c>
      <c r="D39" s="9">
        <v>10</v>
      </c>
    </row>
    <row r="43" spans="1:4" x14ac:dyDescent="0.35">
      <c r="A43" t="s">
        <v>93</v>
      </c>
      <c r="B43" s="9" t="s">
        <v>99</v>
      </c>
      <c r="C43" s="9" t="s">
        <v>101</v>
      </c>
      <c r="D43" s="9" t="s">
        <v>100</v>
      </c>
    </row>
    <row r="44" spans="1:4" x14ac:dyDescent="0.35">
      <c r="A44" t="s">
        <v>43</v>
      </c>
      <c r="B44" s="9">
        <v>6205</v>
      </c>
      <c r="C44" s="9">
        <f>D44-B44</f>
        <v>130</v>
      </c>
      <c r="D44" s="9">
        <v>6335</v>
      </c>
    </row>
    <row r="45" spans="1:4" x14ac:dyDescent="0.35">
      <c r="A45" t="s">
        <v>28</v>
      </c>
      <c r="B45" s="9">
        <v>5373</v>
      </c>
      <c r="C45" s="9">
        <f t="shared" ref="C45:C79" si="1">D45-B45</f>
        <v>37</v>
      </c>
      <c r="D45" s="9">
        <v>5410</v>
      </c>
    </row>
    <row r="46" spans="1:4" x14ac:dyDescent="0.35">
      <c r="A46" t="s">
        <v>36</v>
      </c>
      <c r="B46" s="9">
        <v>5005</v>
      </c>
      <c r="C46" s="9">
        <f t="shared" si="1"/>
        <v>114</v>
      </c>
      <c r="D46" s="9">
        <v>5119</v>
      </c>
    </row>
    <row r="47" spans="1:4" x14ac:dyDescent="0.35">
      <c r="A47" t="s">
        <v>94</v>
      </c>
      <c r="B47" s="9">
        <v>4102</v>
      </c>
      <c r="C47" s="9">
        <f t="shared" si="1"/>
        <v>201</v>
      </c>
      <c r="D47" s="9">
        <v>4303</v>
      </c>
    </row>
    <row r="48" spans="1:4" x14ac:dyDescent="0.35">
      <c r="A48" t="s">
        <v>95</v>
      </c>
      <c r="B48" s="9">
        <v>3881</v>
      </c>
      <c r="C48" s="9">
        <f t="shared" si="1"/>
        <v>97</v>
      </c>
      <c r="D48" s="9">
        <v>3978</v>
      </c>
    </row>
    <row r="49" spans="1:4" x14ac:dyDescent="0.35">
      <c r="A49" t="s">
        <v>17</v>
      </c>
      <c r="B49" s="9">
        <v>3894</v>
      </c>
      <c r="C49" s="9">
        <f t="shared" si="1"/>
        <v>51</v>
      </c>
      <c r="D49" s="9">
        <v>3945</v>
      </c>
    </row>
    <row r="50" spans="1:4" x14ac:dyDescent="0.35">
      <c r="A50" t="s">
        <v>143</v>
      </c>
      <c r="B50" s="9">
        <v>3794</v>
      </c>
      <c r="C50" s="9">
        <f t="shared" si="1"/>
        <v>82</v>
      </c>
      <c r="D50" s="9">
        <v>3876</v>
      </c>
    </row>
    <row r="51" spans="1:4" x14ac:dyDescent="0.35">
      <c r="A51" t="s">
        <v>19</v>
      </c>
      <c r="B51" s="9">
        <v>3662</v>
      </c>
      <c r="C51" s="9">
        <f t="shared" si="1"/>
        <v>97</v>
      </c>
      <c r="D51" s="9">
        <v>3759</v>
      </c>
    </row>
    <row r="52" spans="1:4" x14ac:dyDescent="0.35">
      <c r="A52" t="s">
        <v>44</v>
      </c>
      <c r="B52" s="9">
        <v>3377</v>
      </c>
      <c r="C52" s="9">
        <f t="shared" si="1"/>
        <v>79</v>
      </c>
      <c r="D52" s="9">
        <v>3456</v>
      </c>
    </row>
    <row r="53" spans="1:4" x14ac:dyDescent="0.35">
      <c r="A53" t="s">
        <v>37</v>
      </c>
      <c r="B53" s="9">
        <v>3321</v>
      </c>
      <c r="C53" s="9">
        <f t="shared" si="1"/>
        <v>47</v>
      </c>
      <c r="D53" s="9">
        <v>3368</v>
      </c>
    </row>
    <row r="54" spans="1:4" x14ac:dyDescent="0.35">
      <c r="A54" t="s">
        <v>26</v>
      </c>
      <c r="B54" s="9">
        <v>3117</v>
      </c>
      <c r="C54" s="9">
        <f t="shared" si="1"/>
        <v>101</v>
      </c>
      <c r="D54" s="9">
        <v>3218</v>
      </c>
    </row>
    <row r="55" spans="1:4" x14ac:dyDescent="0.35">
      <c r="A55" s="10" t="s">
        <v>38</v>
      </c>
      <c r="B55" s="11">
        <f>B13+B19+B30</f>
        <v>4336</v>
      </c>
      <c r="C55" s="11">
        <f t="shared" ref="C55" si="2">C13+C19+C30</f>
        <v>50</v>
      </c>
      <c r="D55" s="11">
        <f>B55-C55</f>
        <v>4286</v>
      </c>
    </row>
    <row r="56" spans="1:4" x14ac:dyDescent="0.35">
      <c r="A56" t="s">
        <v>30</v>
      </c>
      <c r="B56" s="9">
        <v>2675</v>
      </c>
      <c r="C56" s="9">
        <f t="shared" si="1"/>
        <v>42</v>
      </c>
      <c r="D56" s="9">
        <v>2717</v>
      </c>
    </row>
    <row r="57" spans="1:4" x14ac:dyDescent="0.35">
      <c r="A57" t="s">
        <v>9</v>
      </c>
      <c r="B57" s="9">
        <v>2169</v>
      </c>
      <c r="C57" s="9">
        <f t="shared" si="1"/>
        <v>60</v>
      </c>
      <c r="D57" s="9">
        <v>2229</v>
      </c>
    </row>
    <row r="58" spans="1:4" x14ac:dyDescent="0.35">
      <c r="A58" t="s">
        <v>35</v>
      </c>
      <c r="B58" s="9">
        <v>1936</v>
      </c>
      <c r="C58" s="9">
        <f t="shared" si="1"/>
        <v>35</v>
      </c>
      <c r="D58" s="9">
        <v>1971</v>
      </c>
    </row>
    <row r="59" spans="1:4" x14ac:dyDescent="0.35">
      <c r="A59" t="s">
        <v>10</v>
      </c>
      <c r="B59" s="9">
        <v>1425</v>
      </c>
      <c r="C59" s="9">
        <f t="shared" si="1"/>
        <v>7</v>
      </c>
      <c r="D59" s="9">
        <v>1432</v>
      </c>
    </row>
    <row r="60" spans="1:4" x14ac:dyDescent="0.35">
      <c r="A60" t="s">
        <v>25</v>
      </c>
      <c r="B60" s="9">
        <v>1231</v>
      </c>
      <c r="C60" s="9">
        <f t="shared" si="1"/>
        <v>38</v>
      </c>
      <c r="D60" s="9">
        <v>1269</v>
      </c>
    </row>
    <row r="61" spans="1:4" x14ac:dyDescent="0.35">
      <c r="A61" t="s">
        <v>142</v>
      </c>
      <c r="B61" s="9">
        <v>1112</v>
      </c>
      <c r="C61" s="9">
        <f t="shared" si="1"/>
        <v>10</v>
      </c>
      <c r="D61" s="9">
        <v>1122</v>
      </c>
    </row>
    <row r="62" spans="1:4" x14ac:dyDescent="0.35">
      <c r="A62" t="s">
        <v>27</v>
      </c>
      <c r="B62" s="9">
        <v>966</v>
      </c>
      <c r="C62" s="9">
        <f t="shared" si="1"/>
        <v>15</v>
      </c>
      <c r="D62" s="9">
        <v>981</v>
      </c>
    </row>
    <row r="63" spans="1:4" x14ac:dyDescent="0.35">
      <c r="A63" t="s">
        <v>144</v>
      </c>
      <c r="B63" s="9">
        <v>876</v>
      </c>
      <c r="C63" s="9">
        <f t="shared" si="1"/>
        <v>12</v>
      </c>
      <c r="D63" s="9">
        <v>888</v>
      </c>
    </row>
    <row r="64" spans="1:4" x14ac:dyDescent="0.35">
      <c r="A64" t="s">
        <v>21</v>
      </c>
      <c r="B64" s="9">
        <v>770</v>
      </c>
      <c r="C64" s="9">
        <f t="shared" si="1"/>
        <v>9</v>
      </c>
      <c r="D64" s="9">
        <v>779</v>
      </c>
    </row>
    <row r="65" spans="1:4" x14ac:dyDescent="0.35">
      <c r="A65" t="s">
        <v>24</v>
      </c>
      <c r="B65" s="9">
        <v>724</v>
      </c>
      <c r="C65" s="9">
        <f t="shared" si="1"/>
        <v>6</v>
      </c>
      <c r="D65" s="9">
        <v>730</v>
      </c>
    </row>
    <row r="66" spans="1:4" x14ac:dyDescent="0.35">
      <c r="A66" t="s">
        <v>31</v>
      </c>
      <c r="B66" s="9">
        <v>693</v>
      </c>
      <c r="C66" s="9">
        <f t="shared" si="1"/>
        <v>4</v>
      </c>
      <c r="D66" s="9">
        <v>697</v>
      </c>
    </row>
    <row r="67" spans="1:4" x14ac:dyDescent="0.35">
      <c r="A67" t="s">
        <v>29</v>
      </c>
      <c r="B67" s="9">
        <v>632</v>
      </c>
      <c r="C67" s="9">
        <f t="shared" si="1"/>
        <v>5</v>
      </c>
      <c r="D67" s="9">
        <v>637</v>
      </c>
    </row>
    <row r="68" spans="1:4" x14ac:dyDescent="0.35">
      <c r="A68" t="s">
        <v>18</v>
      </c>
      <c r="B68" s="9">
        <v>550</v>
      </c>
      <c r="C68" s="9">
        <f t="shared" si="1"/>
        <v>6</v>
      </c>
      <c r="D68" s="9">
        <v>556</v>
      </c>
    </row>
    <row r="69" spans="1:4" x14ac:dyDescent="0.35">
      <c r="A69" t="s">
        <v>45</v>
      </c>
      <c r="B69" s="9">
        <v>524</v>
      </c>
      <c r="C69" s="9">
        <f t="shared" si="1"/>
        <v>9</v>
      </c>
      <c r="D69" s="9">
        <v>533</v>
      </c>
    </row>
    <row r="70" spans="1:4" x14ac:dyDescent="0.35">
      <c r="A70" t="s">
        <v>8</v>
      </c>
      <c r="B70" s="9">
        <v>477</v>
      </c>
      <c r="C70" s="9">
        <f t="shared" si="1"/>
        <v>1</v>
      </c>
      <c r="D70" s="9">
        <v>478</v>
      </c>
    </row>
    <row r="71" spans="1:4" x14ac:dyDescent="0.35">
      <c r="A71" t="s">
        <v>47</v>
      </c>
      <c r="B71" s="9">
        <v>272</v>
      </c>
      <c r="C71" s="9">
        <f t="shared" si="1"/>
        <v>9</v>
      </c>
      <c r="D71" s="9">
        <v>281</v>
      </c>
    </row>
    <row r="72" spans="1:4" x14ac:dyDescent="0.35">
      <c r="A72" t="s">
        <v>141</v>
      </c>
      <c r="B72" s="9">
        <v>215</v>
      </c>
      <c r="C72" s="9">
        <f t="shared" si="1"/>
        <v>3</v>
      </c>
      <c r="D72" s="9">
        <v>218</v>
      </c>
    </row>
    <row r="73" spans="1:4" x14ac:dyDescent="0.35">
      <c r="A73" t="s">
        <v>15</v>
      </c>
      <c r="B73" s="9">
        <v>192</v>
      </c>
      <c r="C73" s="9">
        <f t="shared" si="1"/>
        <v>3</v>
      </c>
      <c r="D73" s="9">
        <v>195</v>
      </c>
    </row>
    <row r="74" spans="1:4" x14ac:dyDescent="0.35">
      <c r="A74" t="s">
        <v>98</v>
      </c>
      <c r="B74" s="9">
        <v>141</v>
      </c>
      <c r="C74" s="9">
        <f t="shared" si="1"/>
        <v>4</v>
      </c>
      <c r="D74" s="9">
        <v>145</v>
      </c>
    </row>
    <row r="75" spans="1:4" x14ac:dyDescent="0.35">
      <c r="A75" t="s">
        <v>145</v>
      </c>
      <c r="B75" s="9">
        <v>140</v>
      </c>
      <c r="C75" s="9">
        <f t="shared" si="1"/>
        <v>2</v>
      </c>
      <c r="D75" s="9">
        <v>142</v>
      </c>
    </row>
    <row r="76" spans="1:4" x14ac:dyDescent="0.35">
      <c r="A76" t="s">
        <v>33</v>
      </c>
      <c r="B76" s="9">
        <v>131</v>
      </c>
      <c r="C76" s="9">
        <f t="shared" si="1"/>
        <v>2</v>
      </c>
      <c r="D76" s="9">
        <v>133</v>
      </c>
    </row>
    <row r="77" spans="1:4" x14ac:dyDescent="0.35">
      <c r="A77" t="s">
        <v>147</v>
      </c>
      <c r="B77" s="9">
        <v>114</v>
      </c>
      <c r="C77" s="9">
        <f t="shared" si="1"/>
        <v>0</v>
      </c>
      <c r="D77" s="9">
        <v>114</v>
      </c>
    </row>
    <row r="78" spans="1:4" x14ac:dyDescent="0.35">
      <c r="A78" t="s">
        <v>40</v>
      </c>
      <c r="B78" s="9">
        <v>85</v>
      </c>
      <c r="C78" s="9">
        <f t="shared" si="1"/>
        <v>2</v>
      </c>
      <c r="D78" s="9">
        <v>87</v>
      </c>
    </row>
    <row r="79" spans="1:4" x14ac:dyDescent="0.35">
      <c r="A79" t="s">
        <v>146</v>
      </c>
      <c r="B79" s="9">
        <v>9</v>
      </c>
      <c r="C79" s="9">
        <f t="shared" si="1"/>
        <v>1</v>
      </c>
      <c r="D79" s="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533E-2F50-4FF5-A6A5-239827A37A4A}">
  <dimension ref="K5:R45"/>
  <sheetViews>
    <sheetView zoomScale="85" zoomScaleNormal="85" workbookViewId="0">
      <selection activeCell="R13" sqref="R13"/>
    </sheetView>
  </sheetViews>
  <sheetFormatPr baseColWidth="10" defaultRowHeight="14.5" x14ac:dyDescent="0.35"/>
  <cols>
    <col min="11" max="11" width="22.36328125" bestFit="1" customWidth="1"/>
    <col min="15" max="15" width="15" bestFit="1" customWidth="1"/>
    <col min="16" max="16" width="22.36328125" bestFit="1" customWidth="1"/>
  </cols>
  <sheetData>
    <row r="5" spans="11:18" x14ac:dyDescent="0.35">
      <c r="K5" t="s">
        <v>93</v>
      </c>
      <c r="L5" t="s">
        <v>166</v>
      </c>
      <c r="M5" t="s">
        <v>176</v>
      </c>
    </row>
    <row r="8" spans="11:18" x14ac:dyDescent="0.35">
      <c r="K8" s="10" t="s">
        <v>97</v>
      </c>
      <c r="L8" s="10">
        <v>13591</v>
      </c>
      <c r="M8" s="10">
        <f>(L8*100000/591.6)</f>
        <v>2297329.2765382016</v>
      </c>
      <c r="N8" s="10"/>
      <c r="Q8" t="s">
        <v>166</v>
      </c>
      <c r="R8" t="s">
        <v>177</v>
      </c>
    </row>
    <row r="9" spans="11:18" x14ac:dyDescent="0.35">
      <c r="K9" t="s">
        <v>37</v>
      </c>
      <c r="L9">
        <v>13014</v>
      </c>
      <c r="P9" t="s">
        <v>37</v>
      </c>
      <c r="Q9">
        <v>13014</v>
      </c>
      <c r="R9">
        <v>1050.7</v>
      </c>
    </row>
    <row r="10" spans="11:18" x14ac:dyDescent="0.35">
      <c r="K10" t="s">
        <v>28</v>
      </c>
      <c r="L10">
        <v>12805</v>
      </c>
      <c r="P10" t="s">
        <v>28</v>
      </c>
      <c r="Q10">
        <v>12805</v>
      </c>
      <c r="R10">
        <v>1560.3</v>
      </c>
    </row>
    <row r="11" spans="11:18" x14ac:dyDescent="0.35">
      <c r="K11" t="s">
        <v>167</v>
      </c>
      <c r="L11">
        <v>11499</v>
      </c>
      <c r="P11" t="s">
        <v>35</v>
      </c>
      <c r="Q11">
        <v>11499</v>
      </c>
      <c r="R11">
        <v>515</v>
      </c>
    </row>
    <row r="12" spans="11:18" x14ac:dyDescent="0.35">
      <c r="K12" s="10" t="s">
        <v>168</v>
      </c>
      <c r="L12" s="10">
        <v>10483</v>
      </c>
      <c r="M12" s="10">
        <f>(L12*100000/535.1)</f>
        <v>1959073.0704541206</v>
      </c>
      <c r="N12" s="10"/>
      <c r="P12" t="s">
        <v>42</v>
      </c>
      <c r="Q12">
        <f>L12+L8+L36</f>
        <v>24584</v>
      </c>
      <c r="R12" s="38">
        <f>(Q12/(M8+M12+M36))*100000</f>
        <v>537.43067128462178</v>
      </c>
    </row>
    <row r="13" spans="11:18" x14ac:dyDescent="0.35">
      <c r="K13" s="57" t="s">
        <v>95</v>
      </c>
      <c r="L13" s="57">
        <v>6551</v>
      </c>
      <c r="M13">
        <f>(L13*100000/596.6)</f>
        <v>1098055.6486758296</v>
      </c>
      <c r="P13" t="s">
        <v>13</v>
      </c>
      <c r="Q13">
        <v>6551</v>
      </c>
      <c r="R13" s="38">
        <f>(L13+L23)/(M13+M23)*100000</f>
        <v>428.47346797812946</v>
      </c>
    </row>
    <row r="14" spans="11:18" x14ac:dyDescent="0.35">
      <c r="K14" t="s">
        <v>169</v>
      </c>
      <c r="L14">
        <v>5689</v>
      </c>
      <c r="P14" t="s">
        <v>9</v>
      </c>
      <c r="Q14">
        <v>5689</v>
      </c>
      <c r="R14">
        <v>97.7</v>
      </c>
    </row>
    <row r="15" spans="11:18" x14ac:dyDescent="0.35">
      <c r="K15" t="s">
        <v>19</v>
      </c>
      <c r="L15">
        <v>5195</v>
      </c>
      <c r="P15" t="s">
        <v>19</v>
      </c>
      <c r="Q15">
        <v>5195</v>
      </c>
      <c r="R15">
        <v>382.1</v>
      </c>
    </row>
    <row r="16" spans="11:18" x14ac:dyDescent="0.35">
      <c r="K16" t="s">
        <v>30</v>
      </c>
      <c r="L16">
        <v>4754</v>
      </c>
      <c r="P16" t="s">
        <v>30</v>
      </c>
      <c r="Q16">
        <v>4754</v>
      </c>
      <c r="R16">
        <v>379.4</v>
      </c>
    </row>
    <row r="17" spans="11:18" x14ac:dyDescent="0.35">
      <c r="K17" t="s">
        <v>25</v>
      </c>
      <c r="L17">
        <v>4728</v>
      </c>
      <c r="P17" t="s">
        <v>25</v>
      </c>
      <c r="Q17">
        <v>4728</v>
      </c>
      <c r="R17">
        <v>457.2</v>
      </c>
    </row>
    <row r="18" spans="11:18" x14ac:dyDescent="0.35">
      <c r="K18" t="s">
        <v>21</v>
      </c>
      <c r="L18">
        <v>4211</v>
      </c>
      <c r="P18" t="s">
        <v>21</v>
      </c>
      <c r="Q18">
        <v>4211</v>
      </c>
      <c r="R18">
        <v>466</v>
      </c>
    </row>
    <row r="19" spans="11:18" x14ac:dyDescent="0.35">
      <c r="K19" t="s">
        <v>20</v>
      </c>
      <c r="L19">
        <v>4191</v>
      </c>
      <c r="P19" t="s">
        <v>20</v>
      </c>
      <c r="Q19">
        <v>4191</v>
      </c>
      <c r="R19">
        <v>224.3</v>
      </c>
    </row>
    <row r="20" spans="11:18" x14ac:dyDescent="0.35">
      <c r="K20" t="s">
        <v>36</v>
      </c>
      <c r="L20">
        <v>3519</v>
      </c>
      <c r="P20" t="s">
        <v>36</v>
      </c>
      <c r="Q20">
        <v>3519</v>
      </c>
      <c r="R20">
        <v>360.2</v>
      </c>
    </row>
    <row r="21" spans="11:18" x14ac:dyDescent="0.35">
      <c r="K21" t="s">
        <v>43</v>
      </c>
      <c r="L21">
        <v>3243</v>
      </c>
      <c r="P21" t="s">
        <v>43</v>
      </c>
      <c r="Q21">
        <v>3243</v>
      </c>
      <c r="R21">
        <v>244.5</v>
      </c>
    </row>
    <row r="22" spans="11:18" x14ac:dyDescent="0.35">
      <c r="K22" t="s">
        <v>26</v>
      </c>
      <c r="L22">
        <v>2791</v>
      </c>
      <c r="P22" t="s">
        <v>26</v>
      </c>
      <c r="Q22">
        <v>2791</v>
      </c>
      <c r="R22">
        <v>407.6</v>
      </c>
    </row>
    <row r="23" spans="11:18" x14ac:dyDescent="0.35">
      <c r="K23" s="57" t="s">
        <v>44</v>
      </c>
      <c r="L23" s="57">
        <v>2719</v>
      </c>
      <c r="M23" s="57">
        <f>(L23*100000/255.2)</f>
        <v>1065438.8714733543</v>
      </c>
      <c r="P23" t="s">
        <v>44</v>
      </c>
      <c r="Q23">
        <v>2719</v>
      </c>
      <c r="R23">
        <v>255.2</v>
      </c>
    </row>
    <row r="24" spans="11:18" x14ac:dyDescent="0.35">
      <c r="K24" t="s">
        <v>11</v>
      </c>
      <c r="L24">
        <v>2615</v>
      </c>
      <c r="P24" t="s">
        <v>11</v>
      </c>
      <c r="Q24">
        <v>2615</v>
      </c>
      <c r="R24">
        <v>174.9</v>
      </c>
    </row>
    <row r="25" spans="11:18" x14ac:dyDescent="0.35">
      <c r="K25" t="s">
        <v>27</v>
      </c>
      <c r="L25">
        <v>2395</v>
      </c>
      <c r="P25" t="s">
        <v>27</v>
      </c>
      <c r="Q25">
        <v>2395</v>
      </c>
      <c r="R25">
        <v>260.5</v>
      </c>
    </row>
    <row r="26" spans="11:18" x14ac:dyDescent="0.35">
      <c r="K26" t="s">
        <v>170</v>
      </c>
      <c r="L26">
        <v>2188</v>
      </c>
      <c r="P26" t="s">
        <v>29</v>
      </c>
      <c r="Q26">
        <v>2188</v>
      </c>
      <c r="R26">
        <v>554.4</v>
      </c>
    </row>
    <row r="27" spans="11:18" x14ac:dyDescent="0.35">
      <c r="K27" t="s">
        <v>16</v>
      </c>
      <c r="L27">
        <v>1953</v>
      </c>
      <c r="P27" t="s">
        <v>16</v>
      </c>
      <c r="Q27">
        <v>1953</v>
      </c>
      <c r="R27">
        <v>470.6</v>
      </c>
    </row>
    <row r="28" spans="11:18" x14ac:dyDescent="0.35">
      <c r="K28" t="s">
        <v>18</v>
      </c>
      <c r="L28" s="37">
        <v>0.17</v>
      </c>
      <c r="M28" s="37"/>
      <c r="N28" s="37"/>
      <c r="P28" t="s">
        <v>18</v>
      </c>
      <c r="Q28" s="39">
        <v>1795</v>
      </c>
      <c r="R28">
        <v>164.7</v>
      </c>
    </row>
    <row r="29" spans="11:18" x14ac:dyDescent="0.35">
      <c r="K29" t="s">
        <v>22</v>
      </c>
      <c r="L29">
        <v>1675</v>
      </c>
      <c r="P29" t="s">
        <v>22</v>
      </c>
      <c r="Q29">
        <v>1675</v>
      </c>
      <c r="R29">
        <v>418.4</v>
      </c>
    </row>
    <row r="30" spans="11:18" x14ac:dyDescent="0.35">
      <c r="K30" t="s">
        <v>17</v>
      </c>
      <c r="L30">
        <v>1541</v>
      </c>
      <c r="P30" t="s">
        <v>17</v>
      </c>
      <c r="Q30">
        <v>1541</v>
      </c>
      <c r="R30">
        <v>373.5</v>
      </c>
    </row>
    <row r="31" spans="11:18" x14ac:dyDescent="0.35">
      <c r="K31" t="s">
        <v>31</v>
      </c>
      <c r="L31">
        <v>1496</v>
      </c>
      <c r="P31" t="s">
        <v>31</v>
      </c>
      <c r="Q31">
        <v>1496</v>
      </c>
      <c r="R31">
        <v>441.6</v>
      </c>
    </row>
    <row r="32" spans="11:18" x14ac:dyDescent="0.35">
      <c r="K32" t="s">
        <v>10</v>
      </c>
      <c r="L32">
        <v>1326</v>
      </c>
      <c r="P32" t="s">
        <v>10</v>
      </c>
      <c r="Q32">
        <v>1326</v>
      </c>
      <c r="R32">
        <v>434.3</v>
      </c>
    </row>
    <row r="33" spans="11:18" x14ac:dyDescent="0.35">
      <c r="K33" t="s">
        <v>45</v>
      </c>
      <c r="L33">
        <v>1076</v>
      </c>
      <c r="P33" t="s">
        <v>45</v>
      </c>
      <c r="Q33">
        <v>1076</v>
      </c>
      <c r="R33">
        <v>193</v>
      </c>
    </row>
    <row r="34" spans="11:18" x14ac:dyDescent="0.35">
      <c r="K34" t="s">
        <v>8</v>
      </c>
      <c r="L34">
        <v>1023</v>
      </c>
      <c r="P34" t="s">
        <v>8</v>
      </c>
      <c r="Q34">
        <v>1023</v>
      </c>
      <c r="R34">
        <v>2107.6999999999998</v>
      </c>
    </row>
    <row r="35" spans="11:18" x14ac:dyDescent="0.35">
      <c r="K35" t="s">
        <v>24</v>
      </c>
      <c r="L35">
        <v>840</v>
      </c>
      <c r="P35" t="s">
        <v>24</v>
      </c>
      <c r="Q35">
        <v>840</v>
      </c>
      <c r="R35">
        <v>967.6</v>
      </c>
    </row>
    <row r="36" spans="11:18" x14ac:dyDescent="0.35">
      <c r="K36" s="10" t="s">
        <v>46</v>
      </c>
      <c r="L36" s="10">
        <v>510</v>
      </c>
      <c r="M36" s="10">
        <f>(L36*100000/160.4)</f>
        <v>317955.11221945134</v>
      </c>
      <c r="N36" s="10"/>
      <c r="P36" t="s">
        <v>32</v>
      </c>
      <c r="Q36">
        <v>502</v>
      </c>
      <c r="R36">
        <v>90.5</v>
      </c>
    </row>
    <row r="37" spans="11:18" x14ac:dyDescent="0.35">
      <c r="K37" t="s">
        <v>98</v>
      </c>
      <c r="L37">
        <v>502</v>
      </c>
      <c r="P37" t="s">
        <v>14</v>
      </c>
      <c r="Q37">
        <v>379</v>
      </c>
      <c r="R37">
        <v>175.7</v>
      </c>
    </row>
    <row r="38" spans="11:18" x14ac:dyDescent="0.35">
      <c r="K38" t="s">
        <v>141</v>
      </c>
      <c r="L38">
        <v>379</v>
      </c>
      <c r="P38" t="s">
        <v>39</v>
      </c>
      <c r="Q38">
        <v>316</v>
      </c>
      <c r="R38">
        <v>2751.9</v>
      </c>
    </row>
    <row r="39" spans="11:18" x14ac:dyDescent="0.35">
      <c r="K39" t="s">
        <v>146</v>
      </c>
      <c r="L39">
        <v>316</v>
      </c>
      <c r="P39" t="s">
        <v>33</v>
      </c>
      <c r="Q39">
        <v>266</v>
      </c>
      <c r="R39">
        <v>28.2</v>
      </c>
    </row>
    <row r="40" spans="11:18" x14ac:dyDescent="0.35">
      <c r="K40" t="s">
        <v>33</v>
      </c>
      <c r="L40">
        <v>266</v>
      </c>
      <c r="P40" t="s">
        <v>47</v>
      </c>
      <c r="Q40">
        <v>253</v>
      </c>
      <c r="R40" t="s">
        <v>178</v>
      </c>
    </row>
    <row r="41" spans="11:18" x14ac:dyDescent="0.35">
      <c r="K41" t="s">
        <v>47</v>
      </c>
      <c r="L41">
        <v>253</v>
      </c>
      <c r="P41" t="s">
        <v>15</v>
      </c>
      <c r="Q41">
        <v>222</v>
      </c>
      <c r="R41">
        <v>22</v>
      </c>
    </row>
    <row r="42" spans="11:18" x14ac:dyDescent="0.35">
      <c r="K42" t="s">
        <v>15</v>
      </c>
      <c r="L42">
        <v>222</v>
      </c>
      <c r="P42" t="s">
        <v>40</v>
      </c>
      <c r="Q42">
        <v>206</v>
      </c>
      <c r="R42">
        <v>176.2</v>
      </c>
    </row>
    <row r="43" spans="11:18" x14ac:dyDescent="0.35">
      <c r="K43" t="s">
        <v>40</v>
      </c>
      <c r="L43">
        <v>206</v>
      </c>
      <c r="P43" t="s">
        <v>163</v>
      </c>
      <c r="Q43">
        <v>124</v>
      </c>
      <c r="R43">
        <v>188.8</v>
      </c>
    </row>
    <row r="44" spans="11:18" x14ac:dyDescent="0.35">
      <c r="K44" t="s">
        <v>163</v>
      </c>
      <c r="L44">
        <v>124</v>
      </c>
      <c r="P44" t="s">
        <v>23</v>
      </c>
      <c r="Q44">
        <v>100</v>
      </c>
      <c r="R44">
        <v>215.5</v>
      </c>
    </row>
    <row r="45" spans="11:18" x14ac:dyDescent="0.35">
      <c r="K45" t="s">
        <v>145</v>
      </c>
      <c r="L45">
        <v>100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7CA2-96A3-4EC0-83E3-29937CC9B6A8}">
  <dimension ref="D2:J39"/>
  <sheetViews>
    <sheetView workbookViewId="0">
      <selection activeCell="F9" sqref="F9"/>
    </sheetView>
  </sheetViews>
  <sheetFormatPr baseColWidth="10" defaultRowHeight="14.5" x14ac:dyDescent="0.35"/>
  <cols>
    <col min="4" max="4" width="17.26953125" bestFit="1" customWidth="1"/>
    <col min="5" max="5" width="9.54296875" bestFit="1" customWidth="1"/>
    <col min="9" max="9" width="22.36328125" bestFit="1" customWidth="1"/>
  </cols>
  <sheetData>
    <row r="2" spans="4:10" x14ac:dyDescent="0.35">
      <c r="D2" t="s">
        <v>0</v>
      </c>
      <c r="E2" t="s">
        <v>177</v>
      </c>
      <c r="F2" t="s">
        <v>166</v>
      </c>
      <c r="I2" t="s">
        <v>0</v>
      </c>
      <c r="J2" t="s">
        <v>177</v>
      </c>
    </row>
    <row r="3" spans="4:10" x14ac:dyDescent="0.35">
      <c r="D3" t="s">
        <v>39</v>
      </c>
      <c r="E3">
        <v>3024.79</v>
      </c>
      <c r="I3" t="s">
        <v>39</v>
      </c>
      <c r="J3">
        <v>3024.79</v>
      </c>
    </row>
    <row r="4" spans="4:10" x14ac:dyDescent="0.35">
      <c r="D4" t="s">
        <v>8</v>
      </c>
      <c r="E4">
        <v>2033.27</v>
      </c>
      <c r="I4" t="s">
        <v>8</v>
      </c>
      <c r="J4">
        <v>2033.27</v>
      </c>
    </row>
    <row r="5" spans="4:10" x14ac:dyDescent="0.35">
      <c r="D5" t="s">
        <v>28</v>
      </c>
      <c r="E5" s="55">
        <v>1494.67</v>
      </c>
      <c r="I5" t="s">
        <v>28</v>
      </c>
      <c r="J5" s="55">
        <v>1494.67</v>
      </c>
    </row>
    <row r="6" spans="4:10" x14ac:dyDescent="0.35">
      <c r="D6" t="s">
        <v>37</v>
      </c>
      <c r="E6">
        <v>1079.8399999999999</v>
      </c>
      <c r="I6" t="s">
        <v>37</v>
      </c>
      <c r="J6">
        <v>1079.8399999999999</v>
      </c>
    </row>
    <row r="7" spans="4:10" x14ac:dyDescent="0.35">
      <c r="D7" t="s">
        <v>24</v>
      </c>
      <c r="E7">
        <v>914.83</v>
      </c>
      <c r="I7" t="s">
        <v>24</v>
      </c>
      <c r="J7">
        <v>914.83</v>
      </c>
    </row>
    <row r="8" spans="4:10" x14ac:dyDescent="0.35">
      <c r="D8" t="s">
        <v>40</v>
      </c>
      <c r="E8">
        <v>688.04</v>
      </c>
      <c r="I8" t="s">
        <v>40</v>
      </c>
      <c r="J8">
        <v>688.04</v>
      </c>
    </row>
    <row r="9" spans="4:10" x14ac:dyDescent="0.35">
      <c r="D9" s="10" t="s">
        <v>42</v>
      </c>
      <c r="E9" s="10">
        <v>631.02</v>
      </c>
      <c r="F9">
        <v>10477</v>
      </c>
      <c r="G9">
        <f>(F9*100000/E9)</f>
        <v>1660327.7233685146</v>
      </c>
      <c r="I9" s="10" t="s">
        <v>42</v>
      </c>
      <c r="J9" s="56">
        <f>(F9+F11+F30)/(G9+G11+G30)*100000</f>
        <v>586.50584280600333</v>
      </c>
    </row>
    <row r="10" spans="4:10" x14ac:dyDescent="0.35">
      <c r="D10" t="s">
        <v>16</v>
      </c>
      <c r="E10">
        <v>625.6</v>
      </c>
      <c r="I10" t="s">
        <v>16</v>
      </c>
      <c r="J10">
        <v>625.6</v>
      </c>
    </row>
    <row r="11" spans="4:10" x14ac:dyDescent="0.35">
      <c r="D11" s="10" t="s">
        <v>97</v>
      </c>
      <c r="E11" s="10">
        <v>595.96</v>
      </c>
      <c r="F11">
        <v>13591</v>
      </c>
      <c r="G11">
        <f>(F11*100000/E11)</f>
        <v>2280522.1826968254</v>
      </c>
      <c r="I11" s="57" t="s">
        <v>13</v>
      </c>
      <c r="J11" s="58">
        <f>(F12+F26)/(G12+G26)*100000</f>
        <v>456.24513129316574</v>
      </c>
    </row>
    <row r="12" spans="4:10" x14ac:dyDescent="0.35">
      <c r="D12" s="57" t="s">
        <v>13</v>
      </c>
      <c r="E12" s="57">
        <v>595.39</v>
      </c>
      <c r="F12">
        <v>6551</v>
      </c>
      <c r="G12">
        <f>(F12*100000/E12)</f>
        <v>1100287.2067048489</v>
      </c>
      <c r="I12" t="s">
        <v>21</v>
      </c>
      <c r="J12">
        <v>570.70000000000005</v>
      </c>
    </row>
    <row r="13" spans="4:10" x14ac:dyDescent="0.35">
      <c r="D13" t="s">
        <v>21</v>
      </c>
      <c r="E13">
        <v>570.70000000000005</v>
      </c>
      <c r="I13" t="s">
        <v>29</v>
      </c>
      <c r="J13">
        <v>545.03</v>
      </c>
    </row>
    <row r="14" spans="4:10" x14ac:dyDescent="0.35">
      <c r="D14" t="s">
        <v>29</v>
      </c>
      <c r="E14">
        <v>545.03</v>
      </c>
      <c r="I14" t="s">
        <v>25</v>
      </c>
      <c r="J14">
        <v>524.29</v>
      </c>
    </row>
    <row r="15" spans="4:10" x14ac:dyDescent="0.35">
      <c r="D15" t="s">
        <v>25</v>
      </c>
      <c r="E15">
        <v>524.29</v>
      </c>
      <c r="I15" t="s">
        <v>35</v>
      </c>
      <c r="J15">
        <v>517.14</v>
      </c>
    </row>
    <row r="16" spans="4:10" x14ac:dyDescent="0.35">
      <c r="D16" t="s">
        <v>35</v>
      </c>
      <c r="E16">
        <v>517.14</v>
      </c>
      <c r="I16" t="s">
        <v>27</v>
      </c>
      <c r="J16">
        <v>458.21</v>
      </c>
    </row>
    <row r="17" spans="4:10" x14ac:dyDescent="0.35">
      <c r="D17" t="s">
        <v>27</v>
      </c>
      <c r="E17">
        <v>458.21</v>
      </c>
      <c r="I17" t="s">
        <v>36</v>
      </c>
      <c r="J17">
        <v>454.58</v>
      </c>
    </row>
    <row r="18" spans="4:10" x14ac:dyDescent="0.35">
      <c r="D18" t="s">
        <v>36</v>
      </c>
      <c r="E18">
        <v>454.58</v>
      </c>
      <c r="I18" t="s">
        <v>31</v>
      </c>
      <c r="J18">
        <v>431.73</v>
      </c>
    </row>
    <row r="19" spans="4:10" x14ac:dyDescent="0.35">
      <c r="D19" t="s">
        <v>31</v>
      </c>
      <c r="E19">
        <v>431.73</v>
      </c>
      <c r="I19" t="s">
        <v>10</v>
      </c>
      <c r="J19">
        <v>427.69</v>
      </c>
    </row>
    <row r="20" spans="4:10" x14ac:dyDescent="0.35">
      <c r="D20" t="s">
        <v>10</v>
      </c>
      <c r="E20">
        <v>427.69</v>
      </c>
      <c r="I20" t="s">
        <v>26</v>
      </c>
      <c r="J20">
        <v>400.43</v>
      </c>
    </row>
    <row r="21" spans="4:10" x14ac:dyDescent="0.35">
      <c r="D21" t="s">
        <v>26</v>
      </c>
      <c r="E21">
        <v>400.43</v>
      </c>
      <c r="I21" t="s">
        <v>19</v>
      </c>
      <c r="J21">
        <v>378.14</v>
      </c>
    </row>
    <row r="22" spans="4:10" x14ac:dyDescent="0.35">
      <c r="D22" t="s">
        <v>19</v>
      </c>
      <c r="E22">
        <v>378.14</v>
      </c>
      <c r="I22" t="s">
        <v>22</v>
      </c>
      <c r="J22">
        <v>374.33</v>
      </c>
    </row>
    <row r="23" spans="4:10" x14ac:dyDescent="0.35">
      <c r="D23" t="s">
        <v>22</v>
      </c>
      <c r="E23">
        <v>374.33</v>
      </c>
      <c r="I23" t="s">
        <v>17</v>
      </c>
      <c r="J23">
        <v>361.65</v>
      </c>
    </row>
    <row r="24" spans="4:10" x14ac:dyDescent="0.35">
      <c r="D24" t="s">
        <v>17</v>
      </c>
      <c r="E24">
        <v>361.65</v>
      </c>
      <c r="I24" t="s">
        <v>30</v>
      </c>
      <c r="J24">
        <v>321.63</v>
      </c>
    </row>
    <row r="25" spans="4:10" x14ac:dyDescent="0.35">
      <c r="D25" t="s">
        <v>30</v>
      </c>
      <c r="E25">
        <v>321.63</v>
      </c>
      <c r="I25" t="s">
        <v>44</v>
      </c>
      <c r="J25">
        <v>291.89</v>
      </c>
    </row>
    <row r="26" spans="4:10" x14ac:dyDescent="0.35">
      <c r="D26" s="57" t="s">
        <v>44</v>
      </c>
      <c r="E26" s="57">
        <v>291.89</v>
      </c>
      <c r="F26">
        <v>2719</v>
      </c>
      <c r="G26">
        <f>(F26*100000/E26)</f>
        <v>931515.29685840558</v>
      </c>
      <c r="I26" t="s">
        <v>163</v>
      </c>
      <c r="J26">
        <v>263.77</v>
      </c>
    </row>
    <row r="27" spans="4:10" x14ac:dyDescent="0.35">
      <c r="D27" t="s">
        <v>163</v>
      </c>
      <c r="E27">
        <v>263.77</v>
      </c>
      <c r="I27" t="s">
        <v>43</v>
      </c>
      <c r="J27">
        <v>245.14</v>
      </c>
    </row>
    <row r="28" spans="4:10" x14ac:dyDescent="0.35">
      <c r="D28" t="s">
        <v>43</v>
      </c>
      <c r="E28">
        <v>245.14</v>
      </c>
      <c r="I28" t="s">
        <v>20</v>
      </c>
      <c r="J28">
        <v>232.64</v>
      </c>
    </row>
    <row r="29" spans="4:10" x14ac:dyDescent="0.35">
      <c r="D29" t="s">
        <v>20</v>
      </c>
      <c r="E29">
        <v>232.64</v>
      </c>
      <c r="I29" t="s">
        <v>23</v>
      </c>
      <c r="J29">
        <v>200.83</v>
      </c>
    </row>
    <row r="30" spans="4:10" x14ac:dyDescent="0.35">
      <c r="D30" s="10" t="s">
        <v>46</v>
      </c>
      <c r="E30" s="10">
        <v>204.22</v>
      </c>
      <c r="F30">
        <v>510</v>
      </c>
      <c r="G30">
        <f>(F30*100000/E30)</f>
        <v>249730.68259719911</v>
      </c>
      <c r="I30" t="s">
        <v>18</v>
      </c>
      <c r="J30">
        <v>194.48</v>
      </c>
    </row>
    <row r="31" spans="4:10" x14ac:dyDescent="0.35">
      <c r="D31" t="s">
        <v>23</v>
      </c>
      <c r="E31">
        <v>200.83</v>
      </c>
      <c r="I31" t="s">
        <v>45</v>
      </c>
      <c r="J31">
        <v>193.86</v>
      </c>
    </row>
    <row r="32" spans="4:10" x14ac:dyDescent="0.35">
      <c r="D32" t="s">
        <v>18</v>
      </c>
      <c r="E32">
        <v>194.48</v>
      </c>
      <c r="I32" t="s">
        <v>11</v>
      </c>
      <c r="J32">
        <v>177.15</v>
      </c>
    </row>
    <row r="33" spans="4:10" x14ac:dyDescent="0.35">
      <c r="D33" t="s">
        <v>45</v>
      </c>
      <c r="E33">
        <v>193.86</v>
      </c>
      <c r="I33" t="s">
        <v>14</v>
      </c>
      <c r="J33">
        <v>169.52</v>
      </c>
    </row>
    <row r="34" spans="4:10" x14ac:dyDescent="0.35">
      <c r="D34" t="s">
        <v>11</v>
      </c>
      <c r="E34">
        <v>177.15</v>
      </c>
      <c r="I34" t="s">
        <v>9</v>
      </c>
      <c r="J34">
        <v>106.87</v>
      </c>
    </row>
    <row r="35" spans="4:10" x14ac:dyDescent="0.35">
      <c r="D35" t="s">
        <v>14</v>
      </c>
      <c r="E35">
        <v>169.52</v>
      </c>
      <c r="I35" t="s">
        <v>32</v>
      </c>
      <c r="J35">
        <v>92.86</v>
      </c>
    </row>
    <row r="36" spans="4:10" x14ac:dyDescent="0.35">
      <c r="D36" t="s">
        <v>9</v>
      </c>
      <c r="E36">
        <v>106.87</v>
      </c>
      <c r="I36" t="s">
        <v>15</v>
      </c>
      <c r="J36">
        <v>50.18</v>
      </c>
    </row>
    <row r="37" spans="4:10" x14ac:dyDescent="0.35">
      <c r="D37" t="s">
        <v>32</v>
      </c>
      <c r="E37">
        <v>92.86</v>
      </c>
      <c r="I37" t="s">
        <v>33</v>
      </c>
      <c r="J37">
        <v>28.7</v>
      </c>
    </row>
    <row r="38" spans="4:10" x14ac:dyDescent="0.35">
      <c r="D38" t="s">
        <v>15</v>
      </c>
      <c r="E38">
        <v>50.18</v>
      </c>
    </row>
    <row r="39" spans="4:10" x14ac:dyDescent="0.35">
      <c r="D39" t="s">
        <v>33</v>
      </c>
      <c r="E39">
        <v>28.7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F87C-6E16-4E4E-9E90-F6CE1654D5D2}">
  <dimension ref="A1:K34"/>
  <sheetViews>
    <sheetView workbookViewId="0">
      <selection activeCell="C15" sqref="C15"/>
    </sheetView>
  </sheetViews>
  <sheetFormatPr baseColWidth="10" defaultRowHeight="14.5" x14ac:dyDescent="0.35"/>
  <cols>
    <col min="1" max="1" width="16.08984375" bestFit="1" customWidth="1"/>
    <col min="2" max="2" width="14" bestFit="1" customWidth="1"/>
    <col min="4" max="4" width="12" bestFit="1" customWidth="1"/>
    <col min="5" max="5" width="15.6328125" bestFit="1" customWidth="1"/>
    <col min="6" max="6" width="14.54296875" bestFit="1" customWidth="1"/>
    <col min="7" max="7" width="17.08984375" bestFit="1" customWidth="1"/>
    <col min="8" max="8" width="24.26953125" bestFit="1" customWidth="1"/>
    <col min="9" max="9" width="18.36328125" bestFit="1" customWidth="1"/>
  </cols>
  <sheetData>
    <row r="1" spans="1:11" ht="42" x14ac:dyDescent="0.35">
      <c r="A1" s="14" t="s">
        <v>0</v>
      </c>
      <c r="B1" s="17" t="s">
        <v>148</v>
      </c>
      <c r="C1" s="17" t="s">
        <v>52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154</v>
      </c>
      <c r="J1" s="15" t="s">
        <v>155</v>
      </c>
      <c r="K1" s="22" t="s">
        <v>99</v>
      </c>
    </row>
    <row r="2" spans="1:11" ht="15" x14ac:dyDescent="0.4">
      <c r="A2" s="8" t="s">
        <v>8</v>
      </c>
      <c r="B2" s="3">
        <v>83</v>
      </c>
      <c r="C2" s="19">
        <f>VLOOKUP(A2,IRCA!$C$2:$F$34,3,FALSE)</f>
        <v>16.473500000000001</v>
      </c>
      <c r="D2" s="3">
        <f>VLOOKUP(A2,ECV_2022!$A$2:$G$34,2,FALSE)</f>
        <v>18</v>
      </c>
      <c r="E2" s="3">
        <f>VLOOKUP(A2,ECV_2022!$A$2:$G$34,3,FALSE)</f>
        <v>0</v>
      </c>
      <c r="F2" s="3">
        <f>VLOOKUP(A2,ECV_2022!$A$2:$G$34,4,FALSE)</f>
        <v>9</v>
      </c>
      <c r="G2" s="3">
        <f>VLOOKUP(A2,ECV_2022!$A$2:$G$34,5,FALSE)</f>
        <v>9</v>
      </c>
      <c r="H2" s="3">
        <f>VLOOKUP(A2,ECV_2022!$A$2:$G$34,6,FALSE)</f>
        <v>12</v>
      </c>
      <c r="I2" s="3">
        <f>VLOOKUP(A2,ECV_2022!$A$2:$G$34,7,FALSE)</f>
        <v>3</v>
      </c>
      <c r="J2" s="18">
        <f>VLOOKUP(A2,'PIB 2022'!$B$2:$C$34,2,FALSE)</f>
        <v>1067.8599999999999</v>
      </c>
      <c r="K2" s="20">
        <f>VLOOKUP(A2,'DENGUE 2022'!$A$43:$D$79,2,FALSE)</f>
        <v>477</v>
      </c>
    </row>
    <row r="3" spans="1:11" ht="15" x14ac:dyDescent="0.4">
      <c r="A3" s="8" t="s">
        <v>9</v>
      </c>
      <c r="B3" s="3">
        <v>6923</v>
      </c>
      <c r="C3" s="19">
        <f>VLOOKUP(A3,IRCA!$C$2:$F$34,3,FALSE)</f>
        <v>5.0556000000000001</v>
      </c>
      <c r="D3" s="3">
        <f>VLOOKUP(A3,ECV_2022!$A$2:$G$34,2,FALSE)</f>
        <v>2405</v>
      </c>
      <c r="E3" s="3">
        <f>VLOOKUP(A3,ECV_2022!$A$2:$G$34,3,FALSE)</f>
        <v>1551</v>
      </c>
      <c r="F3" s="3">
        <f>VLOOKUP(A3,ECV_2022!$A$2:$G$34,4,FALSE)</f>
        <v>2239</v>
      </c>
      <c r="G3" s="3">
        <f>VLOOKUP(A3,ECV_2022!$A$2:$G$34,5,FALSE)</f>
        <v>1945</v>
      </c>
      <c r="H3" s="3">
        <f>VLOOKUP(A3,ECV_2022!$A$2:$G$34,6,FALSE)</f>
        <v>2203</v>
      </c>
      <c r="I3" s="3">
        <f>VLOOKUP(A3,ECV_2022!$A$2:$G$34,7,FALSE)</f>
        <v>1</v>
      </c>
      <c r="J3" s="18">
        <f>VLOOKUP(A3,'PIB 2022'!$B$2:$C$34,2,FALSE)</f>
        <v>212514.96</v>
      </c>
      <c r="K3" s="20">
        <f>VLOOKUP(A3,'DENGUE 2022'!$A$43:$D$79,2,FALSE)</f>
        <v>2169</v>
      </c>
    </row>
    <row r="4" spans="1:11" ht="15" x14ac:dyDescent="0.4">
      <c r="A4" s="8" t="s">
        <v>10</v>
      </c>
      <c r="B4" s="3">
        <v>306</v>
      </c>
      <c r="C4" s="19">
        <f>VLOOKUP(A4,IRCA!$C$2:$F$34,3,FALSE)</f>
        <v>3.4291</v>
      </c>
      <c r="D4" s="3">
        <f>VLOOKUP(A4,ECV_2022!$A$2:$G$34,2,FALSE)</f>
        <v>112</v>
      </c>
      <c r="E4" s="3">
        <f>VLOOKUP(A4,ECV_2022!$A$2:$G$34,3,FALSE)</f>
        <v>14</v>
      </c>
      <c r="F4" s="3">
        <f>VLOOKUP(A4,ECV_2022!$A$2:$G$34,4,FALSE)</f>
        <v>83</v>
      </c>
      <c r="G4" s="3">
        <f>VLOOKUP(A4,ECV_2022!$A$2:$G$34,5,FALSE)</f>
        <v>62</v>
      </c>
      <c r="H4" s="3">
        <f>VLOOKUP(A4,ECV_2022!$A$2:$G$34,6,FALSE)</f>
        <v>73</v>
      </c>
      <c r="I4" s="3">
        <f>VLOOKUP(A4,ECV_2022!$A$2:$G$34,7,FALSE)</f>
        <v>1</v>
      </c>
      <c r="J4" s="18">
        <f>VLOOKUP(A4,'PIB 2022'!$B$2:$C$34,2,FALSE)</f>
        <v>8548.11</v>
      </c>
      <c r="K4" s="20">
        <f>VLOOKUP(A4,'DENGUE 2022'!$A$43:$D$79,2,FALSE)</f>
        <v>1425</v>
      </c>
    </row>
    <row r="5" spans="1:11" ht="15" x14ac:dyDescent="0.4">
      <c r="A5" s="8" t="s">
        <v>94</v>
      </c>
      <c r="B5" s="3">
        <v>2814</v>
      </c>
      <c r="C5" s="19">
        <f>VLOOKUP(A5,IRCA!$C$2:$F$34,3,FALSE)</f>
        <v>0.89419999999999999</v>
      </c>
      <c r="D5" s="3">
        <f>VLOOKUP(A5,ECV_2022!$A$2:$G$34,2,FALSE)</f>
        <v>774</v>
      </c>
      <c r="E5" s="3">
        <f>VLOOKUP(A5,ECV_2022!$A$2:$G$34,3,FALSE)</f>
        <v>721</v>
      </c>
      <c r="F5" s="3">
        <f>VLOOKUP(A5,ECV_2022!$A$2:$G$34,4,FALSE)</f>
        <v>757</v>
      </c>
      <c r="G5" s="3">
        <f>VLOOKUP(A5,ECV_2022!$A$2:$G$34,5,FALSE)</f>
        <v>674</v>
      </c>
      <c r="H5" s="3">
        <f>VLOOKUP(A5,ECV_2022!$A$2:$G$34,6,FALSE)</f>
        <v>743</v>
      </c>
      <c r="I5" s="3">
        <f>VLOOKUP(A5,ECV_2022!$A$2:$G$34,7,FALSE)</f>
        <v>1</v>
      </c>
      <c r="J5" s="18">
        <f>VLOOKUP(A5,'PIB 2022'!$B$2:$C$34,2,FALSE)</f>
        <v>63764.77</v>
      </c>
      <c r="K5" s="20">
        <f>VLOOKUP(A5,'DENGUE 2022'!$A$43:$D$79,2,FALSE)</f>
        <v>4102</v>
      </c>
    </row>
    <row r="6" spans="1:11" s="10" customFormat="1" ht="15" x14ac:dyDescent="0.4">
      <c r="A6" s="23" t="s">
        <v>140</v>
      </c>
      <c r="B6" s="24">
        <v>7924</v>
      </c>
      <c r="C6" s="25">
        <f>VLOOKUP(A6,IRCA!$C$2:$F$34,3,FALSE)</f>
        <v>4.6764999999999999</v>
      </c>
      <c r="D6" s="24">
        <f>VLOOKUP(A6,ECV_2022!$A$2:$G$34,2,FALSE)</f>
        <v>2940</v>
      </c>
      <c r="E6" s="24">
        <f>VLOOKUP(A6,ECV_2022!$A$2:$G$34,3,FALSE)</f>
        <v>2750</v>
      </c>
      <c r="F6" s="24">
        <f>VLOOKUP(A6,ECV_2022!$A$2:$G$34,4,FALSE)</f>
        <v>2927</v>
      </c>
      <c r="G6" s="24">
        <f>VLOOKUP(A6,ECV_2022!$A$2:$G$34,5,FALSE)</f>
        <v>2914</v>
      </c>
      <c r="H6" s="24">
        <f>VLOOKUP(A6,ECV_2022!$A$2:$G$34,6,FALSE)</f>
        <v>2927</v>
      </c>
      <c r="I6" s="24">
        <f>VLOOKUP(A6,ECV_2022!$A$2:$G$34,7,FALSE)</f>
        <v>0</v>
      </c>
      <c r="J6" s="26">
        <f>VLOOKUP(A6,'PIB 2022'!$B$2:$C$34,2,FALSE)</f>
        <v>357258.62</v>
      </c>
      <c r="K6" s="27" t="e">
        <f>VLOOKUP(A6,'DENGUE 2022'!$A$43:$D$79,2,FALSE)</f>
        <v>#N/A</v>
      </c>
    </row>
    <row r="7" spans="1:11" ht="15" x14ac:dyDescent="0.4">
      <c r="A7" s="8" t="s">
        <v>95</v>
      </c>
      <c r="B7" s="3">
        <v>2244</v>
      </c>
      <c r="C7" s="19">
        <f>VLOOKUP(A7,IRCA!$C$2:$F$34,3,FALSE)</f>
        <v>10.7919</v>
      </c>
      <c r="D7" s="3">
        <f>VLOOKUP(A7,ECV_2022!$A$2:$G$34,2,FALSE)</f>
        <v>664</v>
      </c>
      <c r="E7" s="3">
        <f>VLOOKUP(A7,ECV_2022!$A$2:$G$34,3,FALSE)</f>
        <v>453</v>
      </c>
      <c r="F7" s="3">
        <f>VLOOKUP(A7,ECV_2022!$A$2:$G$34,4,FALSE)</f>
        <v>580</v>
      </c>
      <c r="G7" s="3">
        <f>VLOOKUP(A7,ECV_2022!$A$2:$G$34,5,FALSE)</f>
        <v>342</v>
      </c>
      <c r="H7" s="3">
        <f>VLOOKUP(A7,ECV_2022!$A$2:$G$34,6,FALSE)</f>
        <v>510</v>
      </c>
      <c r="I7" s="3">
        <f>VLOOKUP(A7,ECV_2022!$A$2:$G$34,7,FALSE)</f>
        <v>6</v>
      </c>
      <c r="J7" s="18">
        <f>VLOOKUP(A7,'PIB 2022'!$B$2:$C$34,2,FALSE)</f>
        <v>51404.35</v>
      </c>
      <c r="K7" s="20">
        <f>VLOOKUP(A7,'DENGUE 2022'!$A$43:$D$79,2,FALSE)</f>
        <v>3881</v>
      </c>
    </row>
    <row r="8" spans="1:11" ht="15" x14ac:dyDescent="0.4">
      <c r="A8" s="8" t="s">
        <v>141</v>
      </c>
      <c r="B8" s="3">
        <v>1262</v>
      </c>
      <c r="C8" s="19">
        <f>VLOOKUP(A8,IRCA!$C$2:$F$34,3,FALSE)</f>
        <v>6.2958999999999996</v>
      </c>
      <c r="D8" s="3">
        <f>VLOOKUP(A8,ECV_2022!$A$2:$G$34,2,FALSE)</f>
        <v>438</v>
      </c>
      <c r="E8" s="3">
        <f>VLOOKUP(A8,ECV_2022!$A$2:$G$34,3,FALSE)</f>
        <v>279</v>
      </c>
      <c r="F8" s="3">
        <f>VLOOKUP(A8,ECV_2022!$A$2:$G$34,4,FALSE)</f>
        <v>394</v>
      </c>
      <c r="G8" s="3">
        <f>VLOOKUP(A8,ECV_2022!$A$2:$G$34,5,FALSE)</f>
        <v>289</v>
      </c>
      <c r="H8" s="3">
        <f>VLOOKUP(A8,ECV_2022!$A$2:$G$34,6,FALSE)</f>
        <v>296</v>
      </c>
      <c r="I8" s="3">
        <f>VLOOKUP(A8,ECV_2022!$A$2:$G$34,7,FALSE)</f>
        <v>1</v>
      </c>
      <c r="J8" s="18">
        <f>VLOOKUP(A8,'PIB 2022'!$B$2:$C$34,2,FALSE)</f>
        <v>38858.160000000003</v>
      </c>
      <c r="K8" s="20">
        <f>VLOOKUP(A8,'DENGUE 2022'!$A$43:$D$79,2,FALSE)</f>
        <v>215</v>
      </c>
    </row>
    <row r="9" spans="1:11" ht="15" x14ac:dyDescent="0.4">
      <c r="A9" s="8" t="s">
        <v>15</v>
      </c>
      <c r="B9" s="3">
        <v>1040</v>
      </c>
      <c r="C9" s="19">
        <f>VLOOKUP(A9,IRCA!$C$2:$F$34,3,FALSE)</f>
        <v>30.4678</v>
      </c>
      <c r="D9" s="3">
        <f>VLOOKUP(A9,ECV_2022!$A$2:$G$34,2,FALSE)</f>
        <v>362</v>
      </c>
      <c r="E9" s="3">
        <f>VLOOKUP(A9,ECV_2022!$A$2:$G$34,3,FALSE)</f>
        <v>256</v>
      </c>
      <c r="F9" s="3">
        <f>VLOOKUP(A9,ECV_2022!$A$2:$G$34,4,FALSE)</f>
        <v>334</v>
      </c>
      <c r="G9" s="3">
        <f>VLOOKUP(A9,ECV_2022!$A$2:$G$34,5,FALSE)</f>
        <v>304</v>
      </c>
      <c r="H9" s="3">
        <f>VLOOKUP(A9,ECV_2022!$A$2:$G$34,6,FALSE)</f>
        <v>315</v>
      </c>
      <c r="I9" s="3">
        <f>VLOOKUP(A9,ECV_2022!$A$2:$G$34,7,FALSE)</f>
        <v>0</v>
      </c>
      <c r="J9" s="18">
        <f>VLOOKUP(A9,'PIB 2022'!$B$2:$C$34,2,FALSE)</f>
        <v>23953.11</v>
      </c>
      <c r="K9" s="20">
        <f>VLOOKUP(A9,'DENGUE 2022'!$A$43:$D$79,2,FALSE)</f>
        <v>192</v>
      </c>
    </row>
    <row r="10" spans="1:11" ht="15" x14ac:dyDescent="0.4">
      <c r="A10" s="8" t="s">
        <v>142</v>
      </c>
      <c r="B10" s="3">
        <v>421</v>
      </c>
      <c r="C10" s="19">
        <f>VLOOKUP(A10,IRCA!$C$2:$F$34,3,FALSE)</f>
        <v>11.8505</v>
      </c>
      <c r="D10" s="3">
        <f>VLOOKUP(A10,ECV_2022!$A$2:$G$34,2,FALSE)</f>
        <v>140</v>
      </c>
      <c r="E10" s="3">
        <f>VLOOKUP(A10,ECV_2022!$A$2:$G$34,3,FALSE)</f>
        <v>67</v>
      </c>
      <c r="F10" s="3">
        <f>VLOOKUP(A10,ECV_2022!$A$2:$G$34,4,FALSE)</f>
        <v>116</v>
      </c>
      <c r="G10" s="3">
        <f>VLOOKUP(A10,ECV_2022!$A$2:$G$34,5,FALSE)</f>
        <v>92</v>
      </c>
      <c r="H10" s="3">
        <f>VLOOKUP(A10,ECV_2022!$A$2:$G$34,6,FALSE)</f>
        <v>108</v>
      </c>
      <c r="I10" s="3">
        <f>VLOOKUP(A10,ECV_2022!$A$2:$G$34,7,FALSE)</f>
        <v>3</v>
      </c>
      <c r="J10" s="18">
        <f>VLOOKUP(A10,'PIB 2022'!$B$2:$C$34,2,FALSE)</f>
        <v>5461.37</v>
      </c>
      <c r="K10" s="20">
        <f>VLOOKUP(A10,'DENGUE 2022'!$A$43:$D$79,2,FALSE)</f>
        <v>1112</v>
      </c>
    </row>
    <row r="11" spans="1:11" ht="15" x14ac:dyDescent="0.4">
      <c r="A11" s="8" t="s">
        <v>17</v>
      </c>
      <c r="B11" s="3">
        <v>443</v>
      </c>
      <c r="C11" s="19">
        <f>VLOOKUP(A11,IRCA!$C$2:$F$34,3,FALSE)</f>
        <v>3.0323000000000002</v>
      </c>
      <c r="D11" s="3">
        <f>VLOOKUP(A11,ECV_2022!$A$2:$G$34,2,FALSE)</f>
        <v>153</v>
      </c>
      <c r="E11" s="3">
        <f>VLOOKUP(A11,ECV_2022!$A$2:$G$34,3,FALSE)</f>
        <v>132</v>
      </c>
      <c r="F11" s="3">
        <f>VLOOKUP(A11,ECV_2022!$A$2:$G$34,4,FALSE)</f>
        <v>129</v>
      </c>
      <c r="G11" s="3">
        <f>VLOOKUP(A11,ECV_2022!$A$2:$G$34,5,FALSE)</f>
        <v>111</v>
      </c>
      <c r="H11" s="3">
        <f>VLOOKUP(A11,ECV_2022!$A$2:$G$34,6,FALSE)</f>
        <v>123</v>
      </c>
      <c r="I11" s="3">
        <f>VLOOKUP(A11,ECV_2022!$A$2:$G$34,7,FALSE)</f>
        <v>3</v>
      </c>
      <c r="J11" s="18">
        <f>VLOOKUP(A11,'PIB 2022'!$B$2:$C$34,2,FALSE)</f>
        <v>23660.66</v>
      </c>
      <c r="K11" s="20">
        <f>VLOOKUP(A11,'DENGUE 2022'!$A$43:$D$79,2,FALSE)</f>
        <v>3894</v>
      </c>
    </row>
    <row r="12" spans="1:11" ht="15" x14ac:dyDescent="0.4">
      <c r="A12" s="8" t="s">
        <v>18</v>
      </c>
      <c r="B12" s="3">
        <v>1520</v>
      </c>
      <c r="C12" s="19">
        <f>VLOOKUP(A12,IRCA!$C$2:$F$34,3,FALSE)</f>
        <v>8.1133000000000006</v>
      </c>
      <c r="D12" s="3">
        <f>VLOOKUP(A12,ECV_2022!$A$2:$G$34,2,FALSE)</f>
        <v>559</v>
      </c>
      <c r="E12" s="3">
        <f>VLOOKUP(A12,ECV_2022!$A$2:$G$34,3,FALSE)</f>
        <v>152</v>
      </c>
      <c r="F12" s="3">
        <f>VLOOKUP(A12,ECV_2022!$A$2:$G$34,4,FALSE)</f>
        <v>430</v>
      </c>
      <c r="G12" s="3">
        <f>VLOOKUP(A12,ECV_2022!$A$2:$G$34,5,FALSE)</f>
        <v>233</v>
      </c>
      <c r="H12" s="3">
        <f>VLOOKUP(A12,ECV_2022!$A$2:$G$34,6,FALSE)</f>
        <v>245</v>
      </c>
      <c r="I12" s="3">
        <f>VLOOKUP(A12,ECV_2022!$A$2:$G$34,7,FALSE)</f>
        <v>13</v>
      </c>
      <c r="J12" s="18">
        <f>VLOOKUP(A12,'PIB 2022'!$B$2:$C$34,2,FALSE)</f>
        <v>25758.15</v>
      </c>
      <c r="K12" s="20">
        <f>VLOOKUP(A12,'DENGUE 2022'!$A$43:$D$79,2,FALSE)</f>
        <v>550</v>
      </c>
    </row>
    <row r="13" spans="1:11" ht="15" x14ac:dyDescent="0.4">
      <c r="A13" s="8" t="s">
        <v>19</v>
      </c>
      <c r="B13" s="3">
        <v>1348</v>
      </c>
      <c r="C13" s="19">
        <f>VLOOKUP(A13,IRCA!$C$2:$F$34,3,FALSE)</f>
        <v>12.5396</v>
      </c>
      <c r="D13" s="3">
        <f>VLOOKUP(A13,ECV_2022!$A$2:$G$34,2,FALSE)</f>
        <v>405</v>
      </c>
      <c r="E13" s="3">
        <f>VLOOKUP(A13,ECV_2022!$A$2:$G$34,3,FALSE)</f>
        <v>282</v>
      </c>
      <c r="F13" s="3">
        <f>VLOOKUP(A13,ECV_2022!$A$2:$G$34,4,FALSE)</f>
        <v>362</v>
      </c>
      <c r="G13" s="3">
        <f>VLOOKUP(A13,ECV_2022!$A$2:$G$34,5,FALSE)</f>
        <v>305</v>
      </c>
      <c r="H13" s="3">
        <f>VLOOKUP(A13,ECV_2022!$A$2:$G$34,6,FALSE)</f>
        <v>322</v>
      </c>
      <c r="I13" s="3">
        <f>VLOOKUP(A13,ECV_2022!$A$2:$G$34,7,FALSE)</f>
        <v>7</v>
      </c>
      <c r="J13" s="18">
        <f>VLOOKUP(A13,'PIB 2022'!$B$2:$C$34,2,FALSE)</f>
        <v>37523.919999999998</v>
      </c>
      <c r="K13" s="20">
        <f>VLOOKUP(A13,'DENGUE 2022'!$A$43:$D$79,2,FALSE)</f>
        <v>3662</v>
      </c>
    </row>
    <row r="14" spans="1:11" ht="15" x14ac:dyDescent="0.4">
      <c r="A14" s="8" t="s">
        <v>143</v>
      </c>
      <c r="B14" s="3">
        <v>1860</v>
      </c>
      <c r="C14" s="19">
        <f>VLOOKUP(A14,IRCA!$C$2:$F$34,3,FALSE)</f>
        <v>0.6452</v>
      </c>
      <c r="D14" s="3">
        <f>VLOOKUP(A14,ECV_2022!$A$2:$G$34,2,FALSE)</f>
        <v>601</v>
      </c>
      <c r="E14" s="3">
        <f>VLOOKUP(A14,ECV_2022!$A$2:$G$34,3,FALSE)</f>
        <v>295</v>
      </c>
      <c r="F14" s="3">
        <f>VLOOKUP(A14,ECV_2022!$A$2:$G$34,4,FALSE)</f>
        <v>428</v>
      </c>
      <c r="G14" s="3">
        <f>VLOOKUP(A14,ECV_2022!$A$2:$G$34,5,FALSE)</f>
        <v>260</v>
      </c>
      <c r="H14" s="3">
        <f>VLOOKUP(A14,ECV_2022!$A$2:$G$34,6,FALSE)</f>
        <v>337</v>
      </c>
      <c r="I14" s="3">
        <f>VLOOKUP(A14,ECV_2022!$A$2:$G$34,7,FALSE)</f>
        <v>1</v>
      </c>
      <c r="J14" s="18">
        <f>VLOOKUP(A14,'PIB 2022'!$B$2:$C$34,2,FALSE)</f>
        <v>24991.95</v>
      </c>
      <c r="K14" s="20">
        <f>VLOOKUP(A14,'DENGUE 2022'!$A$43:$D$79,2,FALSE)</f>
        <v>3794</v>
      </c>
    </row>
    <row r="15" spans="1:11" s="10" customFormat="1" ht="15" x14ac:dyDescent="0.4">
      <c r="A15" s="23" t="s">
        <v>21</v>
      </c>
      <c r="B15" s="24">
        <v>3512</v>
      </c>
      <c r="C15" s="25">
        <f>VLOOKUP(A15,IRCA!$C$2:$F$34,3,FALSE)</f>
        <v>5.4755000000000003</v>
      </c>
      <c r="D15" s="24">
        <f>VLOOKUP(A15,ECV_2022!$A$2:$G$34,2,FALSE)</f>
        <v>1241</v>
      </c>
      <c r="E15" s="24">
        <f>VLOOKUP(A15,ECV_2022!$A$2:$G$34,3,FALSE)</f>
        <v>963</v>
      </c>
      <c r="F15" s="24">
        <f>VLOOKUP(A15,ECV_2022!$A$2:$G$34,4,FALSE)</f>
        <v>1198</v>
      </c>
      <c r="G15" s="24">
        <f>VLOOKUP(A15,ECV_2022!$A$2:$G$34,5,FALSE)</f>
        <v>996</v>
      </c>
      <c r="H15" s="24">
        <f>VLOOKUP(A15,ECV_2022!$A$2:$G$34,6,FALSE)</f>
        <v>1084</v>
      </c>
      <c r="I15" s="24">
        <f>VLOOKUP(A15,ECV_2022!$A$2:$G$34,7,FALSE)</f>
        <v>2</v>
      </c>
      <c r="J15" s="26">
        <f>VLOOKUP(A15,'PIB 2022'!$B$2:$C$34,2,FALSE)</f>
        <v>91945.94</v>
      </c>
      <c r="K15" s="27">
        <f>VLOOKUP(A15,'DENGUE 2022'!$A$43:$D$79,2,FALSE)</f>
        <v>770</v>
      </c>
    </row>
    <row r="16" spans="1:11" ht="15" x14ac:dyDescent="0.4">
      <c r="A16" s="8" t="s">
        <v>144</v>
      </c>
      <c r="B16" s="3">
        <v>555</v>
      </c>
      <c r="C16" s="19">
        <f>VLOOKUP(A16,IRCA!$C$2:$F$34,3,FALSE)</f>
        <v>20.368500000000001</v>
      </c>
      <c r="D16" s="3">
        <f>VLOOKUP(A16,ECV_2022!$A$2:$G$34,2,FALSE)</f>
        <v>161</v>
      </c>
      <c r="E16" s="3">
        <f>VLOOKUP(A16,ECV_2022!$A$2:$G$34,3,FALSE)</f>
        <v>0</v>
      </c>
      <c r="F16" s="3">
        <f>VLOOKUP(A16,ECV_2022!$A$2:$G$34,4,FALSE)</f>
        <v>72</v>
      </c>
      <c r="G16" s="3">
        <f>VLOOKUP(A16,ECV_2022!$A$2:$G$34,5,FALSE)</f>
        <v>38</v>
      </c>
      <c r="H16" s="3">
        <f>VLOOKUP(A16,ECV_2022!$A$2:$G$34,6,FALSE)</f>
        <v>90</v>
      </c>
      <c r="I16" s="3">
        <f>VLOOKUP(A16,ECV_2022!$A$2:$G$34,7,FALSE)</f>
        <v>14</v>
      </c>
      <c r="J16" s="18">
        <f>VLOOKUP(A16,'PIB 2022'!$B$2:$C$34,2,FALSE)</f>
        <v>6001.84</v>
      </c>
      <c r="K16" s="20">
        <f>VLOOKUP(A16,'DENGUE 2022'!$A$43:$D$79,2,FALSE)</f>
        <v>876</v>
      </c>
    </row>
    <row r="17" spans="1:11" ht="15" x14ac:dyDescent="0.4">
      <c r="A17" s="8" t="s">
        <v>145</v>
      </c>
      <c r="B17" s="3">
        <v>51</v>
      </c>
      <c r="C17" s="19">
        <f>VLOOKUP(A17,IRCA!$C$2:$F$34,3,FALSE)</f>
        <v>37.256599999999999</v>
      </c>
      <c r="D17" s="3">
        <f>VLOOKUP(A17,ECV_2022!$A$2:$G$34,2,FALSE)</f>
        <v>12</v>
      </c>
      <c r="E17" s="3">
        <f>VLOOKUP(A17,ECV_2022!$A$2:$G$34,3,FALSE)</f>
        <v>0</v>
      </c>
      <c r="F17" s="3">
        <f>VLOOKUP(A17,ECV_2022!$A$2:$G$34,4,FALSE)</f>
        <v>4</v>
      </c>
      <c r="G17" s="3">
        <f>VLOOKUP(A17,ECV_2022!$A$2:$G$34,5,FALSE)</f>
        <v>4</v>
      </c>
      <c r="H17" s="3">
        <f>VLOOKUP(A17,ECV_2022!$A$2:$G$34,6,FALSE)</f>
        <v>6</v>
      </c>
      <c r="I17" s="3">
        <f>VLOOKUP(A17,ECV_2022!$A$2:$G$34,7,FALSE)</f>
        <v>3</v>
      </c>
      <c r="J17" s="18">
        <f>VLOOKUP(A17,'PIB 2022'!$B$2:$C$34,2,FALSE)</f>
        <v>497.7</v>
      </c>
      <c r="K17" s="20">
        <f>VLOOKUP(A17,'DENGUE 2022'!$A$43:$D$79,2,FALSE)</f>
        <v>140</v>
      </c>
    </row>
    <row r="18" spans="1:11" ht="15" x14ac:dyDescent="0.4">
      <c r="A18" s="8" t="s">
        <v>24</v>
      </c>
      <c r="B18" s="3">
        <v>91</v>
      </c>
      <c r="C18" s="19">
        <f>VLOOKUP(A18,IRCA!$C$2:$F$34,3,FALSE)</f>
        <v>7.0130999999999997</v>
      </c>
      <c r="D18" s="3">
        <f>VLOOKUP(A18,ECV_2022!$A$2:$G$34,2,FALSE)</f>
        <v>30</v>
      </c>
      <c r="E18" s="3">
        <f>VLOOKUP(A18,ECV_2022!$A$2:$G$34,3,FALSE)</f>
        <v>5</v>
      </c>
      <c r="F18" s="3">
        <f>VLOOKUP(A18,ECV_2022!$A$2:$G$34,4,FALSE)</f>
        <v>16</v>
      </c>
      <c r="G18" s="3">
        <f>VLOOKUP(A18,ECV_2022!$A$2:$G$34,5,FALSE)</f>
        <v>15</v>
      </c>
      <c r="H18" s="3">
        <f>VLOOKUP(A18,ECV_2022!$A$2:$G$34,6,FALSE)</f>
        <v>19</v>
      </c>
      <c r="I18" s="3">
        <f>VLOOKUP(A18,ECV_2022!$A$2:$G$34,7,FALSE)</f>
        <v>2</v>
      </c>
      <c r="J18" s="18">
        <f>VLOOKUP(A18,'PIB 2022'!$B$2:$C$34,2,FALSE)</f>
        <v>1123.8599999999999</v>
      </c>
      <c r="K18" s="20">
        <f>VLOOKUP(A18,'DENGUE 2022'!$A$43:$D$79,2,FALSE)</f>
        <v>724</v>
      </c>
    </row>
    <row r="19" spans="1:11" ht="15" x14ac:dyDescent="0.4">
      <c r="A19" s="8" t="s">
        <v>25</v>
      </c>
      <c r="B19" s="3">
        <v>1144</v>
      </c>
      <c r="C19" s="19">
        <f>VLOOKUP(A19,IRCA!$C$2:$F$34,3,FALSE)</f>
        <v>3.3454999999999999</v>
      </c>
      <c r="D19" s="3">
        <f>VLOOKUP(A19,ECV_2022!$A$2:$G$34,2,FALSE)</f>
        <v>373</v>
      </c>
      <c r="E19" s="3">
        <f>VLOOKUP(A19,ECV_2022!$A$2:$G$34,3,FALSE)</f>
        <v>246</v>
      </c>
      <c r="F19" s="3">
        <f>VLOOKUP(A19,ECV_2022!$A$2:$G$34,4,FALSE)</f>
        <v>329</v>
      </c>
      <c r="G19" s="3">
        <f>VLOOKUP(A19,ECV_2022!$A$2:$G$34,5,FALSE)</f>
        <v>252</v>
      </c>
      <c r="H19" s="3">
        <f>VLOOKUP(A19,ECV_2022!$A$2:$G$34,6,FALSE)</f>
        <v>259</v>
      </c>
      <c r="I19" s="3">
        <f>VLOOKUP(A19,ECV_2022!$A$2:$G$34,7,FALSE)</f>
        <v>1</v>
      </c>
      <c r="J19" s="18">
        <f>VLOOKUP(A19,'PIB 2022'!$B$2:$C$34,2,FALSE)</f>
        <v>24011.62</v>
      </c>
      <c r="K19" s="20">
        <f>VLOOKUP(A19,'DENGUE 2022'!$A$43:$D$79,2,FALSE)</f>
        <v>1231</v>
      </c>
    </row>
    <row r="20" spans="1:11" ht="15" x14ac:dyDescent="0.4">
      <c r="A20" s="8" t="s">
        <v>26</v>
      </c>
      <c r="B20" s="3">
        <v>1007</v>
      </c>
      <c r="C20" s="19">
        <f>VLOOKUP(A20,IRCA!$C$2:$F$34,3,FALSE)</f>
        <v>7.5928000000000004</v>
      </c>
      <c r="D20" s="3">
        <f>VLOOKUP(A20,ECV_2022!$A$2:$G$34,2,FALSE)</f>
        <v>210</v>
      </c>
      <c r="E20" s="3">
        <f>VLOOKUP(A20,ECV_2022!$A$2:$G$34,3,FALSE)</f>
        <v>125</v>
      </c>
      <c r="F20" s="3">
        <f>VLOOKUP(A20,ECV_2022!$A$2:$G$34,4,FALSE)</f>
        <v>153</v>
      </c>
      <c r="G20" s="3">
        <f>VLOOKUP(A20,ECV_2022!$A$2:$G$34,5,FALSE)</f>
        <v>128</v>
      </c>
      <c r="H20" s="3">
        <f>VLOOKUP(A20,ECV_2022!$A$2:$G$34,6,FALSE)</f>
        <v>164</v>
      </c>
      <c r="I20" s="3">
        <f>VLOOKUP(A20,ECV_2022!$A$2:$G$34,7,FALSE)</f>
        <v>96</v>
      </c>
      <c r="J20" s="18">
        <f>VLOOKUP(A20,'PIB 2022'!$B$2:$C$34,2,FALSE)</f>
        <v>22262.58</v>
      </c>
      <c r="K20" s="20">
        <f>VLOOKUP(A20,'DENGUE 2022'!$A$43:$D$79,2,FALSE)</f>
        <v>3117</v>
      </c>
    </row>
    <row r="21" spans="1:11" ht="15" x14ac:dyDescent="0.4">
      <c r="A21" s="8" t="s">
        <v>27</v>
      </c>
      <c r="B21" s="3">
        <v>1468</v>
      </c>
      <c r="C21" s="19">
        <f>VLOOKUP(A21,IRCA!$C$2:$F$34,3,FALSE)</f>
        <v>14.29</v>
      </c>
      <c r="D21" s="3">
        <f>VLOOKUP(A21,ECV_2022!$A$2:$G$34,2,FALSE)</f>
        <v>416</v>
      </c>
      <c r="E21" s="3">
        <f>VLOOKUP(A21,ECV_2022!$A$2:$G$34,3,FALSE)</f>
        <v>279</v>
      </c>
      <c r="F21" s="3">
        <f>VLOOKUP(A21,ECV_2022!$A$2:$G$34,4,FALSE)</f>
        <v>360</v>
      </c>
      <c r="G21" s="3">
        <f>VLOOKUP(A21,ECV_2022!$A$2:$G$34,5,FALSE)</f>
        <v>217</v>
      </c>
      <c r="H21" s="3">
        <f>VLOOKUP(A21,ECV_2022!$A$2:$G$34,6,FALSE)</f>
        <v>319</v>
      </c>
      <c r="I21" s="3">
        <f>VLOOKUP(A21,ECV_2022!$A$2:$G$34,7,FALSE)</f>
        <v>4</v>
      </c>
      <c r="J21" s="18">
        <f>VLOOKUP(A21,'PIB 2022'!$B$2:$C$34,2,FALSE)</f>
        <v>19738.419999999998</v>
      </c>
      <c r="K21" s="20">
        <f>VLOOKUP(A21,'DENGUE 2022'!$A$43:$D$79,2,FALSE)</f>
        <v>966</v>
      </c>
    </row>
    <row r="22" spans="1:11" ht="15" x14ac:dyDescent="0.4">
      <c r="A22" s="8" t="s">
        <v>28</v>
      </c>
      <c r="B22" s="3">
        <v>1083</v>
      </c>
      <c r="C22" s="19">
        <f>VLOOKUP(A22,IRCA!$C$2:$F$34,3,FALSE)</f>
        <v>13.2392</v>
      </c>
      <c r="D22" s="3">
        <f>VLOOKUP(A22,ECV_2022!$A$2:$G$34,2,FALSE)</f>
        <v>373</v>
      </c>
      <c r="E22" s="3">
        <f>VLOOKUP(A22,ECV_2022!$A$2:$G$34,3,FALSE)</f>
        <v>260</v>
      </c>
      <c r="F22" s="3">
        <f>VLOOKUP(A22,ECV_2022!$A$2:$G$34,4,FALSE)</f>
        <v>313</v>
      </c>
      <c r="G22" s="3">
        <f>VLOOKUP(A22,ECV_2022!$A$2:$G$34,5,FALSE)</f>
        <v>293</v>
      </c>
      <c r="H22" s="3">
        <f>VLOOKUP(A22,ECV_2022!$A$2:$G$34,6,FALSE)</f>
        <v>324</v>
      </c>
      <c r="I22" s="3">
        <f>VLOOKUP(A22,ECV_2022!$A$2:$G$34,7,FALSE)</f>
        <v>5</v>
      </c>
      <c r="J22" s="18">
        <f>VLOOKUP(A22,'PIB 2022'!$B$2:$C$34,2,FALSE)</f>
        <v>58439.5</v>
      </c>
      <c r="K22" s="20">
        <f>VLOOKUP(A22,'DENGUE 2022'!$A$43:$D$79,2,FALSE)</f>
        <v>5373</v>
      </c>
    </row>
    <row r="23" spans="1:11" ht="15" x14ac:dyDescent="0.4">
      <c r="A23" s="8" t="s">
        <v>29</v>
      </c>
      <c r="B23" s="3">
        <v>1630</v>
      </c>
      <c r="C23" s="19">
        <f>VLOOKUP(A23,IRCA!$C$2:$F$34,3,FALSE)</f>
        <v>16.8</v>
      </c>
      <c r="D23" s="3">
        <f>VLOOKUP(A23,ECV_2022!$A$2:$G$34,2,FALSE)</f>
        <v>585</v>
      </c>
      <c r="E23" s="3">
        <f>VLOOKUP(A23,ECV_2022!$A$2:$G$34,3,FALSE)</f>
        <v>47</v>
      </c>
      <c r="F23" s="3">
        <f>VLOOKUP(A23,ECV_2022!$A$2:$G$34,4,FALSE)</f>
        <v>427</v>
      </c>
      <c r="G23" s="3">
        <f>VLOOKUP(A23,ECV_2022!$A$2:$G$34,5,FALSE)</f>
        <v>262</v>
      </c>
      <c r="H23" s="3">
        <f>VLOOKUP(A23,ECV_2022!$A$2:$G$34,6,FALSE)</f>
        <v>321</v>
      </c>
      <c r="I23" s="3">
        <f>VLOOKUP(A23,ECV_2022!$A$2:$G$34,7,FALSE)</f>
        <v>2</v>
      </c>
      <c r="J23" s="18">
        <f>VLOOKUP(A23,'PIB 2022'!$B$2:$C$34,2,FALSE)</f>
        <v>21775.43</v>
      </c>
      <c r="K23" s="20">
        <f>VLOOKUP(A23,'DENGUE 2022'!$A$43:$D$79,2,FALSE)</f>
        <v>632</v>
      </c>
    </row>
    <row r="24" spans="1:11" ht="19" customHeight="1" x14ac:dyDescent="0.4">
      <c r="A24" s="8" t="s">
        <v>30</v>
      </c>
      <c r="B24" s="3">
        <v>1654</v>
      </c>
      <c r="C24" s="19">
        <f>VLOOKUP(A24,IRCA!$C$2:$F$34,3,FALSE)</f>
        <v>3.5465</v>
      </c>
      <c r="D24" s="3">
        <f>VLOOKUP(A24,ECV_2022!$A$2:$G$34,2,FALSE)</f>
        <v>500</v>
      </c>
      <c r="E24" s="3">
        <f>VLOOKUP(A24,ECV_2022!$A$2:$G$34,3,FALSE)</f>
        <v>306</v>
      </c>
      <c r="F24" s="3">
        <f>VLOOKUP(A24,ECV_2022!$A$2:$G$34,4,FALSE)</f>
        <v>434</v>
      </c>
      <c r="G24" s="3">
        <f>VLOOKUP(A24,ECV_2022!$A$2:$G$34,5,FALSE)</f>
        <v>420</v>
      </c>
      <c r="H24" s="3">
        <f>VLOOKUP(A24,ECV_2022!$A$2:$G$34,6,FALSE)</f>
        <v>429</v>
      </c>
      <c r="I24" s="3">
        <f>VLOOKUP(A24,ECV_2022!$A$2:$G$34,7,FALSE)</f>
        <v>3</v>
      </c>
      <c r="J24" s="18">
        <f>VLOOKUP(A24,'PIB 2022'!$B$2:$C$34,2,FALSE)</f>
        <v>23056.87</v>
      </c>
      <c r="K24" s="20">
        <f>VLOOKUP(A24,'DENGUE 2022'!$A$43:$D$79,2,FALSE)</f>
        <v>2675</v>
      </c>
    </row>
    <row r="25" spans="1:11" ht="15" x14ac:dyDescent="0.4">
      <c r="A25" s="8" t="s">
        <v>31</v>
      </c>
      <c r="B25" s="3">
        <v>371</v>
      </c>
      <c r="C25" s="19">
        <f>VLOOKUP(A25,IRCA!$C$2:$F$34,3,FALSE)</f>
        <v>21.443999999999999</v>
      </c>
      <c r="D25" s="3">
        <f>VLOOKUP(A25,ECV_2022!$A$2:$G$34,2,FALSE)</f>
        <v>132</v>
      </c>
      <c r="E25" s="3">
        <f>VLOOKUP(A25,ECV_2022!$A$2:$G$34,3,FALSE)</f>
        <v>20</v>
      </c>
      <c r="F25" s="3">
        <f>VLOOKUP(A25,ECV_2022!$A$2:$G$34,4,FALSE)</f>
        <v>82</v>
      </c>
      <c r="G25" s="3">
        <f>VLOOKUP(A25,ECV_2022!$A$2:$G$34,5,FALSE)</f>
        <v>82</v>
      </c>
      <c r="H25" s="3">
        <f>VLOOKUP(A25,ECV_2022!$A$2:$G$34,6,FALSE)</f>
        <v>96</v>
      </c>
      <c r="I25" s="3">
        <f>VLOOKUP(A25,ECV_2022!$A$2:$G$34,7,FALSE)</f>
        <v>16</v>
      </c>
      <c r="J25" s="18">
        <f>VLOOKUP(A25,'PIB 2022'!$B$2:$C$34,2,FALSE)</f>
        <v>5616.56</v>
      </c>
      <c r="K25" s="20">
        <f>VLOOKUP(A25,'DENGUE 2022'!$A$43:$D$79,2,FALSE)</f>
        <v>693</v>
      </c>
    </row>
    <row r="26" spans="1:11" ht="15" x14ac:dyDescent="0.4">
      <c r="A26" s="8" t="s">
        <v>98</v>
      </c>
      <c r="B26" s="3">
        <v>572</v>
      </c>
      <c r="C26" s="19">
        <f>VLOOKUP(A26,IRCA!$C$2:$F$34,3,FALSE)</f>
        <v>2.0619000000000001</v>
      </c>
      <c r="D26" s="3">
        <f>VLOOKUP(A26,ECV_2022!$A$2:$G$34,2,FALSE)</f>
        <v>203</v>
      </c>
      <c r="E26" s="3">
        <f>VLOOKUP(A26,ECV_2022!$A$2:$G$34,3,FALSE)</f>
        <v>166</v>
      </c>
      <c r="F26" s="3">
        <f>VLOOKUP(A26,ECV_2022!$A$2:$G$34,4,FALSE)</f>
        <v>200</v>
      </c>
      <c r="G26" s="3">
        <f>VLOOKUP(A26,ECV_2022!$A$2:$G$34,5,FALSE)</f>
        <v>181</v>
      </c>
      <c r="H26" s="3">
        <f>VLOOKUP(A26,ECV_2022!$A$2:$G$34,6,FALSE)</f>
        <v>195</v>
      </c>
      <c r="I26" s="3">
        <f>VLOOKUP(A26,ECV_2022!$A$2:$G$34,7,FALSE)</f>
        <v>0</v>
      </c>
      <c r="J26" s="18">
        <f>VLOOKUP(A26,'PIB 2022'!$B$2:$C$34,2,FALSE)</f>
        <v>11941.64</v>
      </c>
      <c r="K26" s="20">
        <f>VLOOKUP(A26,'DENGUE 2022'!$A$43:$D$79,2,FALSE)</f>
        <v>141</v>
      </c>
    </row>
    <row r="27" spans="1:11" ht="15" x14ac:dyDescent="0.4">
      <c r="A27" s="8" t="s">
        <v>33</v>
      </c>
      <c r="B27" s="3">
        <v>981</v>
      </c>
      <c r="C27" s="19">
        <f>VLOOKUP(A27,IRCA!$C$2:$F$34,3,FALSE)</f>
        <v>8.0684000000000005</v>
      </c>
      <c r="D27" s="3">
        <f>VLOOKUP(A27,ECV_2022!$A$2:$G$34,2,FALSE)</f>
        <v>340</v>
      </c>
      <c r="E27" s="3">
        <f>VLOOKUP(A27,ECV_2022!$A$2:$G$34,3,FALSE)</f>
        <v>274</v>
      </c>
      <c r="F27" s="3">
        <f>VLOOKUP(A27,ECV_2022!$A$2:$G$34,4,FALSE)</f>
        <v>327</v>
      </c>
      <c r="G27" s="3">
        <f>VLOOKUP(A27,ECV_2022!$A$2:$G$34,5,FALSE)</f>
        <v>293</v>
      </c>
      <c r="H27" s="3">
        <f>VLOOKUP(A27,ECV_2022!$A$2:$G$34,6,FALSE)</f>
        <v>311</v>
      </c>
      <c r="I27" s="3">
        <f>VLOOKUP(A27,ECV_2022!$A$2:$G$34,7,FALSE)</f>
        <v>0</v>
      </c>
      <c r="J27" s="18">
        <f>VLOOKUP(A27,'PIB 2022'!$B$2:$C$34,2,FALSE)</f>
        <v>23786.36</v>
      </c>
      <c r="K27" s="20">
        <f>VLOOKUP(A27,'DENGUE 2022'!$A$43:$D$79,2,FALSE)</f>
        <v>131</v>
      </c>
    </row>
    <row r="28" spans="1:11" ht="15" x14ac:dyDescent="0.4">
      <c r="A28" s="8" t="s">
        <v>147</v>
      </c>
      <c r="B28" s="3">
        <v>43</v>
      </c>
      <c r="C28" s="19">
        <f>VLOOKUP(A28,IRCA!$C$2:$F$34,3,FALSE)</f>
        <v>4.1872999999999996</v>
      </c>
      <c r="D28" s="3">
        <f>VLOOKUP(A28,ECV_2022!$A$2:$G$34,2,FALSE)</f>
        <v>16</v>
      </c>
      <c r="E28" s="3">
        <f>VLOOKUP(A28,ECV_2022!$A$2:$G$34,3,FALSE)</f>
        <v>0</v>
      </c>
      <c r="F28" s="3">
        <f>VLOOKUP(A28,ECV_2022!$A$2:$G$34,4,FALSE)</f>
        <v>7</v>
      </c>
      <c r="G28" s="3">
        <f>VLOOKUP(A28,ECV_2022!$A$2:$G$34,5,FALSE)</f>
        <v>6</v>
      </c>
      <c r="H28" s="3">
        <f>VLOOKUP(A28,ECV_2022!$A$2:$G$34,6,FALSE)</f>
        <v>15</v>
      </c>
      <c r="I28" s="3">
        <f>VLOOKUP(A28,ECV_2022!$A$2:$G$34,7,FALSE)</f>
        <v>0</v>
      </c>
      <c r="J28" s="18">
        <f>VLOOKUP(A28,'PIB 2022'!$B$2:$C$34,2,FALSE)</f>
        <v>2125.41</v>
      </c>
      <c r="K28" s="20">
        <f>VLOOKUP(A28,'DENGUE 2022'!$A$43:$D$79,2,FALSE)</f>
        <v>114</v>
      </c>
    </row>
    <row r="29" spans="1:11" ht="15" x14ac:dyDescent="0.4">
      <c r="A29" s="8" t="s">
        <v>35</v>
      </c>
      <c r="B29" s="3">
        <v>2330</v>
      </c>
      <c r="C29" s="19">
        <f>VLOOKUP(A29,IRCA!$C$2:$F$34,3,FALSE)</f>
        <v>7.5376000000000003</v>
      </c>
      <c r="D29" s="3">
        <f>VLOOKUP(A29,ECV_2022!$A$2:$G$34,2,FALSE)</f>
        <v>783</v>
      </c>
      <c r="E29" s="3">
        <f>VLOOKUP(A29,ECV_2022!$A$2:$G$34,3,FALSE)</f>
        <v>580</v>
      </c>
      <c r="F29" s="3">
        <f>VLOOKUP(A29,ECV_2022!$A$2:$G$34,4,FALSE)</f>
        <v>690</v>
      </c>
      <c r="G29" s="3">
        <f>VLOOKUP(A29,ECV_2022!$A$2:$G$34,5,FALSE)</f>
        <v>598</v>
      </c>
      <c r="H29" s="3">
        <f>VLOOKUP(A29,ECV_2022!$A$2:$G$34,6,FALSE)</f>
        <v>635</v>
      </c>
      <c r="I29" s="3">
        <f>VLOOKUP(A29,ECV_2022!$A$2:$G$34,7,FALSE)</f>
        <v>1</v>
      </c>
      <c r="J29" s="18">
        <f>VLOOKUP(A29,'PIB 2022'!$B$2:$C$34,2,FALSE)</f>
        <v>92276.68</v>
      </c>
      <c r="K29" s="20">
        <f>VLOOKUP(A29,'DENGUE 2022'!$A$43:$D$79,2,FALSE)</f>
        <v>1936</v>
      </c>
    </row>
    <row r="30" spans="1:11" ht="15" x14ac:dyDescent="0.4">
      <c r="A30" s="8" t="s">
        <v>36</v>
      </c>
      <c r="B30" s="3">
        <v>976</v>
      </c>
      <c r="C30" s="19">
        <f>VLOOKUP(A30,IRCA!$C$2:$F$34,3,FALSE)</f>
        <v>17.546700000000001</v>
      </c>
      <c r="D30" s="3">
        <f>VLOOKUP(A30,ECV_2022!$A$2:$G$34,2,FALSE)</f>
        <v>282</v>
      </c>
      <c r="E30" s="3">
        <f>VLOOKUP(A30,ECV_2022!$A$2:$G$34,3,FALSE)</f>
        <v>154</v>
      </c>
      <c r="F30" s="3">
        <f>VLOOKUP(A30,ECV_2022!$A$2:$G$34,4,FALSE)</f>
        <v>233</v>
      </c>
      <c r="G30" s="3">
        <f>VLOOKUP(A30,ECV_2022!$A$2:$G$34,5,FALSE)</f>
        <v>152</v>
      </c>
      <c r="H30" s="3">
        <f>VLOOKUP(A30,ECV_2022!$A$2:$G$34,6,FALSE)</f>
        <v>177</v>
      </c>
      <c r="I30" s="3">
        <f>VLOOKUP(A30,ECV_2022!$A$2:$G$34,7,FALSE)</f>
        <v>2</v>
      </c>
      <c r="J30" s="18">
        <f>VLOOKUP(A30,'PIB 2022'!$B$2:$C$34,2,FALSE)</f>
        <v>11516.27</v>
      </c>
      <c r="K30" s="20">
        <f>VLOOKUP(A30,'DENGUE 2022'!$A$43:$D$79,2,FALSE)</f>
        <v>5005</v>
      </c>
    </row>
    <row r="31" spans="1:11" ht="15" x14ac:dyDescent="0.4">
      <c r="A31" s="8" t="s">
        <v>37</v>
      </c>
      <c r="B31" s="3">
        <v>1348</v>
      </c>
      <c r="C31" s="19">
        <f>VLOOKUP(A31,IRCA!$C$2:$F$34,3,FALSE)</f>
        <v>16.824300000000001</v>
      </c>
      <c r="D31" s="3">
        <f>VLOOKUP(A31,ECV_2022!$A$2:$G$34,2,FALSE)</f>
        <v>485</v>
      </c>
      <c r="E31" s="3">
        <f>VLOOKUP(A31,ECV_2022!$A$2:$G$34,3,FALSE)</f>
        <v>377</v>
      </c>
      <c r="F31" s="3">
        <f>VLOOKUP(A31,ECV_2022!$A$2:$G$34,4,FALSE)</f>
        <v>431</v>
      </c>
      <c r="G31" s="3">
        <f>VLOOKUP(A31,ECV_2022!$A$2:$G$34,5,FALSE)</f>
        <v>352</v>
      </c>
      <c r="H31" s="3">
        <f>VLOOKUP(A31,ECV_2022!$A$2:$G$34,6,FALSE)</f>
        <v>374</v>
      </c>
      <c r="I31" s="3">
        <f>VLOOKUP(A31,ECV_2022!$A$2:$G$34,7,FALSE)</f>
        <v>1</v>
      </c>
      <c r="J31" s="18">
        <f>VLOOKUP(A31,'PIB 2022'!$B$2:$C$34,2,FALSE)</f>
        <v>30438.18</v>
      </c>
      <c r="K31" s="20">
        <f>VLOOKUP(A31,'DENGUE 2022'!$A$43:$D$79,2,FALSE)</f>
        <v>3321</v>
      </c>
    </row>
    <row r="32" spans="1:11" ht="15" x14ac:dyDescent="0.4">
      <c r="A32" s="8" t="s">
        <v>38</v>
      </c>
      <c r="B32" s="3">
        <v>4600</v>
      </c>
      <c r="C32" s="19">
        <f>VLOOKUP(A32,IRCA!$C$2:$F$34,3,FALSE)</f>
        <v>4.4291999999999998</v>
      </c>
      <c r="D32" s="3">
        <f>VLOOKUP(A32,ECV_2022!$A$2:$G$34,2,FALSE)</f>
        <v>1537</v>
      </c>
      <c r="E32" s="3">
        <f>VLOOKUP(A32,ECV_2022!$A$2:$G$34,3,FALSE)</f>
        <v>1267</v>
      </c>
      <c r="F32" s="3">
        <f>VLOOKUP(A32,ECV_2022!$A$2:$G$34,4,FALSE)</f>
        <v>1497</v>
      </c>
      <c r="G32" s="3">
        <f>VLOOKUP(A32,ECV_2022!$A$2:$G$34,5,FALSE)</f>
        <v>1384</v>
      </c>
      <c r="H32" s="3">
        <f>VLOOKUP(A32,ECV_2022!$A$2:$G$34,6,FALSE)</f>
        <v>1471</v>
      </c>
      <c r="I32" s="3">
        <f>VLOOKUP(A32,ECV_2022!$A$2:$G$34,7,FALSE)</f>
        <v>2</v>
      </c>
      <c r="J32" s="18">
        <f>VLOOKUP(A32,'PIB 2022'!$B$2:$C$34,2,FALSE)</f>
        <v>139863.15</v>
      </c>
      <c r="K32" s="20">
        <f>VLOOKUP(A32,'DENGUE 2022'!$A$43:$D$79,2,FALSE)</f>
        <v>4336</v>
      </c>
    </row>
    <row r="33" spans="1:11" ht="15" x14ac:dyDescent="0.4">
      <c r="A33" s="8" t="s">
        <v>146</v>
      </c>
      <c r="B33" s="3">
        <v>50</v>
      </c>
      <c r="C33" s="19">
        <f>VLOOKUP(A33,IRCA!$C$2:$F$34,3,FALSE)</f>
        <v>54.704799999999999</v>
      </c>
      <c r="D33" s="3">
        <f>VLOOKUP(A33,ECV_2022!$A$2:$G$34,2,FALSE)</f>
        <v>13</v>
      </c>
      <c r="E33" s="3">
        <f>VLOOKUP(A33,ECV_2022!$A$2:$G$34,3,FALSE)</f>
        <v>0</v>
      </c>
      <c r="F33" s="3">
        <f>VLOOKUP(A33,ECV_2022!$A$2:$G$34,4,FALSE)</f>
        <v>4</v>
      </c>
      <c r="G33" s="3">
        <f>VLOOKUP(A33,ECV_2022!$A$2:$G$34,5,FALSE)</f>
        <v>4</v>
      </c>
      <c r="H33" s="3">
        <f>VLOOKUP(A33,ECV_2022!$A$2:$G$34,6,FALSE)</f>
        <v>4</v>
      </c>
      <c r="I33" s="3">
        <f>VLOOKUP(A33,ECV_2022!$A$2:$G$34,7,FALSE)</f>
        <v>1</v>
      </c>
      <c r="J33" s="18">
        <f>VLOOKUP(A33,'PIB 2022'!$B$2:$C$34,2,FALSE)</f>
        <v>381.85</v>
      </c>
      <c r="K33" s="20">
        <f>VLOOKUP(A33,'DENGUE 2022'!$A$43:$D$79,2,FALSE)</f>
        <v>9</v>
      </c>
    </row>
    <row r="34" spans="1:11" ht="15" x14ac:dyDescent="0.4">
      <c r="A34" s="8" t="s">
        <v>40</v>
      </c>
      <c r="B34" s="3">
        <v>116</v>
      </c>
      <c r="C34" s="19">
        <f>VLOOKUP(A34,IRCA!$C$2:$F$34,3,FALSE)</f>
        <v>5.5274000000000001</v>
      </c>
      <c r="D34" s="3">
        <f>VLOOKUP(A34,ECV_2022!$A$2:$G$34,2,FALSE)</f>
        <v>15</v>
      </c>
      <c r="E34" s="3">
        <f>VLOOKUP(A34,ECV_2022!$A$2:$G$34,3,FALSE)</f>
        <v>0</v>
      </c>
      <c r="F34" s="3">
        <f>VLOOKUP(A34,ECV_2022!$A$2:$G$34,4,FALSE)</f>
        <v>12</v>
      </c>
      <c r="G34" s="3">
        <f>VLOOKUP(A34,ECV_2022!$A$2:$G$34,5,FALSE)</f>
        <v>1</v>
      </c>
      <c r="H34" s="3">
        <f>VLOOKUP(A34,ECV_2022!$A$2:$G$34,6,FALSE)</f>
        <v>11</v>
      </c>
      <c r="I34" s="3">
        <f>VLOOKUP(A34,ECV_2022!$A$2:$G$34,7,FALSE)</f>
        <v>17</v>
      </c>
      <c r="J34" s="18">
        <f>VLOOKUP(A34,'PIB 2022'!$B$2:$C$34,2,FALSE)</f>
        <v>956.58</v>
      </c>
      <c r="K34" s="20">
        <f>VLOOKUP(A34,'DENGUE 2022'!$A$43:$D$79,2,FALSE)</f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B005-43A5-49F4-9B0E-063AC3A300B4}">
  <dimension ref="A1:K33"/>
  <sheetViews>
    <sheetView topLeftCell="A13" zoomScale="85" zoomScaleNormal="85" workbookViewId="0">
      <selection sqref="A1:K33"/>
    </sheetView>
  </sheetViews>
  <sheetFormatPr baseColWidth="10" defaultRowHeight="14.5" x14ac:dyDescent="0.35"/>
  <cols>
    <col min="1" max="1" width="16.08984375" bestFit="1" customWidth="1"/>
    <col min="3" max="3" width="6.6328125" bestFit="1" customWidth="1"/>
    <col min="4" max="4" width="12" bestFit="1" customWidth="1"/>
    <col min="5" max="5" width="15.6328125" bestFit="1" customWidth="1"/>
    <col min="6" max="6" width="14.54296875" bestFit="1" customWidth="1"/>
    <col min="7" max="7" width="17.08984375" bestFit="1" customWidth="1"/>
    <col min="8" max="8" width="24.26953125" bestFit="1" customWidth="1"/>
    <col min="9" max="9" width="18.36328125" bestFit="1" customWidth="1"/>
    <col min="11" max="11" width="10.90625" style="30"/>
  </cols>
  <sheetData>
    <row r="1" spans="1:11" ht="70" x14ac:dyDescent="0.35">
      <c r="A1" s="14" t="s">
        <v>0</v>
      </c>
      <c r="B1" s="17" t="s">
        <v>148</v>
      </c>
      <c r="C1" s="17" t="s">
        <v>52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15" t="s">
        <v>154</v>
      </c>
      <c r="J1" s="15" t="s">
        <v>155</v>
      </c>
      <c r="K1" s="22" t="s">
        <v>99</v>
      </c>
    </row>
    <row r="2" spans="1:11" ht="15" x14ac:dyDescent="0.4">
      <c r="A2" s="8" t="s">
        <v>8</v>
      </c>
      <c r="B2" s="3">
        <v>83</v>
      </c>
      <c r="C2" s="19">
        <f>VLOOKUP(A2,IRCA!$C$2:$F$34,3,FALSE)</f>
        <v>16.473500000000001</v>
      </c>
      <c r="D2" s="3">
        <f>VLOOKUP(A2,ECV_2022!$A$2:$G$34,2,FALSE)</f>
        <v>18</v>
      </c>
      <c r="E2" s="3">
        <f>VLOOKUP(A2,ECV_2022!$A$2:$G$34,3,FALSE)</f>
        <v>0</v>
      </c>
      <c r="F2" s="3">
        <f>VLOOKUP(A2,ECV_2022!$A$2:$G$34,4,FALSE)</f>
        <v>9</v>
      </c>
      <c r="G2" s="3">
        <f>VLOOKUP(A2,ECV_2022!$A$2:$G$34,5,FALSE)</f>
        <v>9</v>
      </c>
      <c r="H2" s="3">
        <f>VLOOKUP(A2,ECV_2022!$A$2:$G$34,6,FALSE)</f>
        <v>12</v>
      </c>
      <c r="I2" s="3">
        <f>VLOOKUP(A2,ECV_2022!$A$2:$G$34,7,FALSE)</f>
        <v>3</v>
      </c>
      <c r="J2" s="18">
        <f>VLOOKUP(A2,'PIB 2022'!$B$2:$C$34,2,FALSE)</f>
        <v>1067.8599999999999</v>
      </c>
      <c r="K2" s="28">
        <f>VLOOKUP(A2,'DENGUE 2022'!$A$43:$D$79,2,FALSE)</f>
        <v>477</v>
      </c>
    </row>
    <row r="3" spans="1:11" ht="15" x14ac:dyDescent="0.4">
      <c r="A3" s="8" t="s">
        <v>9</v>
      </c>
      <c r="B3" s="3">
        <v>6923</v>
      </c>
      <c r="C3" s="19">
        <f>VLOOKUP(A3,IRCA!$C$2:$F$34,3,FALSE)</f>
        <v>5.0556000000000001</v>
      </c>
      <c r="D3" s="3">
        <f>VLOOKUP(A3,ECV_2022!$A$2:$G$34,2,FALSE)</f>
        <v>2405</v>
      </c>
      <c r="E3" s="3">
        <f>VLOOKUP(A3,ECV_2022!$A$2:$G$34,3,FALSE)</f>
        <v>1551</v>
      </c>
      <c r="F3" s="3">
        <f>VLOOKUP(A3,ECV_2022!$A$2:$G$34,4,FALSE)</f>
        <v>2239</v>
      </c>
      <c r="G3" s="3">
        <f>VLOOKUP(A3,ECV_2022!$A$2:$G$34,5,FALSE)</f>
        <v>1945</v>
      </c>
      <c r="H3" s="3">
        <f>VLOOKUP(A3,ECV_2022!$A$2:$G$34,6,FALSE)</f>
        <v>2203</v>
      </c>
      <c r="I3" s="3">
        <f>VLOOKUP(A3,ECV_2022!$A$2:$G$34,7,FALSE)</f>
        <v>1</v>
      </c>
      <c r="J3" s="18">
        <f>VLOOKUP(A3,'PIB 2022'!$B$2:$C$34,2,FALSE)</f>
        <v>212514.96</v>
      </c>
      <c r="K3" s="28">
        <f>VLOOKUP(A3,'DENGUE 2022'!$A$43:$D$79,2,FALSE)</f>
        <v>2169</v>
      </c>
    </row>
    <row r="4" spans="1:11" ht="15" x14ac:dyDescent="0.4">
      <c r="A4" s="8" t="s">
        <v>10</v>
      </c>
      <c r="B4" s="3">
        <v>306</v>
      </c>
      <c r="C4" s="19">
        <f>VLOOKUP(A4,IRCA!$C$2:$F$34,3,FALSE)</f>
        <v>3.4291</v>
      </c>
      <c r="D4" s="3">
        <f>VLOOKUP(A4,ECV_2022!$A$2:$G$34,2,FALSE)</f>
        <v>112</v>
      </c>
      <c r="E4" s="3">
        <f>VLOOKUP(A4,ECV_2022!$A$2:$G$34,3,FALSE)</f>
        <v>14</v>
      </c>
      <c r="F4" s="3">
        <f>VLOOKUP(A4,ECV_2022!$A$2:$G$34,4,FALSE)</f>
        <v>83</v>
      </c>
      <c r="G4" s="3">
        <f>VLOOKUP(A4,ECV_2022!$A$2:$G$34,5,FALSE)</f>
        <v>62</v>
      </c>
      <c r="H4" s="3">
        <f>VLOOKUP(A4,ECV_2022!$A$2:$G$34,6,FALSE)</f>
        <v>73</v>
      </c>
      <c r="I4" s="3">
        <f>VLOOKUP(A4,ECV_2022!$A$2:$G$34,7,FALSE)</f>
        <v>1</v>
      </c>
      <c r="J4" s="18">
        <f>VLOOKUP(A4,'PIB 2022'!$B$2:$C$34,2,FALSE)</f>
        <v>8548.11</v>
      </c>
      <c r="K4" s="28">
        <f>VLOOKUP(A4,'DENGUE 2022'!$A$43:$D$79,2,FALSE)</f>
        <v>1425</v>
      </c>
    </row>
    <row r="5" spans="1:11" ht="15" x14ac:dyDescent="0.4">
      <c r="A5" s="8" t="s">
        <v>94</v>
      </c>
      <c r="B5" s="3">
        <v>2814</v>
      </c>
      <c r="C5" s="19">
        <f>VLOOKUP(A5,IRCA!$C$2:$F$34,3,FALSE)</f>
        <v>0.89419999999999999</v>
      </c>
      <c r="D5" s="3">
        <f>VLOOKUP(A5,ECV_2022!$A$2:$G$34,2,FALSE)</f>
        <v>774</v>
      </c>
      <c r="E5" s="3">
        <f>VLOOKUP(A5,ECV_2022!$A$2:$G$34,3,FALSE)</f>
        <v>721</v>
      </c>
      <c r="F5" s="3">
        <f>VLOOKUP(A5,ECV_2022!$A$2:$G$34,4,FALSE)</f>
        <v>757</v>
      </c>
      <c r="G5" s="3">
        <f>VLOOKUP(A5,ECV_2022!$A$2:$G$34,5,FALSE)</f>
        <v>674</v>
      </c>
      <c r="H5" s="3">
        <f>VLOOKUP(A5,ECV_2022!$A$2:$G$34,6,FALSE)</f>
        <v>743</v>
      </c>
      <c r="I5" s="3">
        <f>VLOOKUP(A5,ECV_2022!$A$2:$G$34,7,FALSE)</f>
        <v>1</v>
      </c>
      <c r="J5" s="18">
        <f>VLOOKUP(A5,'PIB 2022'!$B$2:$C$34,2,FALSE)</f>
        <v>63764.77</v>
      </c>
      <c r="K5" s="28">
        <f>VLOOKUP(A5,'DENGUE 2022'!$A$43:$D$79,2,FALSE)</f>
        <v>4102</v>
      </c>
    </row>
    <row r="6" spans="1:11" ht="15" x14ac:dyDescent="0.4">
      <c r="A6" s="8" t="s">
        <v>95</v>
      </c>
      <c r="B6" s="3">
        <v>2244</v>
      </c>
      <c r="C6" s="19">
        <f>VLOOKUP(A6,IRCA!$C$2:$F$34,3,FALSE)</f>
        <v>10.7919</v>
      </c>
      <c r="D6" s="3">
        <f>VLOOKUP(A6,ECV_2022!$A$2:$G$34,2,FALSE)</f>
        <v>664</v>
      </c>
      <c r="E6" s="3">
        <f>VLOOKUP(A6,ECV_2022!$A$2:$G$34,3,FALSE)</f>
        <v>453</v>
      </c>
      <c r="F6" s="3">
        <f>VLOOKUP(A6,ECV_2022!$A$2:$G$34,4,FALSE)</f>
        <v>580</v>
      </c>
      <c r="G6" s="3">
        <f>VLOOKUP(A6,ECV_2022!$A$2:$G$34,5,FALSE)</f>
        <v>342</v>
      </c>
      <c r="H6" s="3">
        <f>VLOOKUP(A6,ECV_2022!$A$2:$G$34,6,FALSE)</f>
        <v>510</v>
      </c>
      <c r="I6" s="3">
        <f>VLOOKUP(A6,ECV_2022!$A$2:$G$34,7,FALSE)</f>
        <v>6</v>
      </c>
      <c r="J6" s="18">
        <f>VLOOKUP(A6,'PIB 2022'!$B$2:$C$34,2,FALSE)</f>
        <v>51404.35</v>
      </c>
      <c r="K6" s="28">
        <f>VLOOKUP(A6,'DENGUE 2022'!$A$43:$D$79,2,FALSE)</f>
        <v>3881</v>
      </c>
    </row>
    <row r="7" spans="1:11" ht="15" x14ac:dyDescent="0.4">
      <c r="A7" s="8" t="s">
        <v>141</v>
      </c>
      <c r="B7" s="3">
        <v>1262</v>
      </c>
      <c r="C7" s="19">
        <f>VLOOKUP(A7,IRCA!$C$2:$F$34,3,FALSE)</f>
        <v>6.2958999999999996</v>
      </c>
      <c r="D7" s="3">
        <f>VLOOKUP(A7,ECV_2022!$A$2:$G$34,2,FALSE)</f>
        <v>438</v>
      </c>
      <c r="E7" s="3">
        <f>VLOOKUP(A7,ECV_2022!$A$2:$G$34,3,FALSE)</f>
        <v>279</v>
      </c>
      <c r="F7" s="3">
        <f>VLOOKUP(A7,ECV_2022!$A$2:$G$34,4,FALSE)</f>
        <v>394</v>
      </c>
      <c r="G7" s="3">
        <f>VLOOKUP(A7,ECV_2022!$A$2:$G$34,5,FALSE)</f>
        <v>289</v>
      </c>
      <c r="H7" s="3">
        <f>VLOOKUP(A7,ECV_2022!$A$2:$G$34,6,FALSE)</f>
        <v>296</v>
      </c>
      <c r="I7" s="3">
        <f>VLOOKUP(A7,ECV_2022!$A$2:$G$34,7,FALSE)</f>
        <v>1</v>
      </c>
      <c r="J7" s="18">
        <f>VLOOKUP(A7,'PIB 2022'!$B$2:$C$34,2,FALSE)</f>
        <v>38858.160000000003</v>
      </c>
      <c r="K7" s="28">
        <f>VLOOKUP(A7,'DENGUE 2022'!$A$43:$D$79,2,FALSE)</f>
        <v>215</v>
      </c>
    </row>
    <row r="8" spans="1:11" ht="15" x14ac:dyDescent="0.4">
      <c r="A8" s="8" t="s">
        <v>15</v>
      </c>
      <c r="B8" s="3">
        <v>1040</v>
      </c>
      <c r="C8" s="19">
        <f>VLOOKUP(A8,IRCA!$C$2:$F$34,3,FALSE)</f>
        <v>30.4678</v>
      </c>
      <c r="D8" s="3">
        <f>VLOOKUP(A8,ECV_2022!$A$2:$G$34,2,FALSE)</f>
        <v>362</v>
      </c>
      <c r="E8" s="3">
        <f>VLOOKUP(A8,ECV_2022!$A$2:$G$34,3,FALSE)</f>
        <v>256</v>
      </c>
      <c r="F8" s="3">
        <f>VLOOKUP(A8,ECV_2022!$A$2:$G$34,4,FALSE)</f>
        <v>334</v>
      </c>
      <c r="G8" s="3">
        <f>VLOOKUP(A8,ECV_2022!$A$2:$G$34,5,FALSE)</f>
        <v>304</v>
      </c>
      <c r="H8" s="3">
        <f>VLOOKUP(A8,ECV_2022!$A$2:$G$34,6,FALSE)</f>
        <v>315</v>
      </c>
      <c r="I8" s="3">
        <f>VLOOKUP(A8,ECV_2022!$A$2:$G$34,7,FALSE)</f>
        <v>0</v>
      </c>
      <c r="J8" s="18">
        <f>VLOOKUP(A8,'PIB 2022'!$B$2:$C$34,2,FALSE)</f>
        <v>23953.11</v>
      </c>
      <c r="K8" s="28">
        <f>VLOOKUP(A8,'DENGUE 2022'!$A$43:$D$79,2,FALSE)</f>
        <v>192</v>
      </c>
    </row>
    <row r="9" spans="1:11" ht="15" x14ac:dyDescent="0.4">
      <c r="A9" s="8" t="s">
        <v>142</v>
      </c>
      <c r="B9" s="3">
        <v>421</v>
      </c>
      <c r="C9" s="19">
        <f>VLOOKUP(A9,IRCA!$C$2:$F$34,3,FALSE)</f>
        <v>11.8505</v>
      </c>
      <c r="D9" s="3">
        <f>VLOOKUP(A9,ECV_2022!$A$2:$G$34,2,FALSE)</f>
        <v>140</v>
      </c>
      <c r="E9" s="3">
        <f>VLOOKUP(A9,ECV_2022!$A$2:$G$34,3,FALSE)</f>
        <v>67</v>
      </c>
      <c r="F9" s="3">
        <f>VLOOKUP(A9,ECV_2022!$A$2:$G$34,4,FALSE)</f>
        <v>116</v>
      </c>
      <c r="G9" s="3">
        <f>VLOOKUP(A9,ECV_2022!$A$2:$G$34,5,FALSE)</f>
        <v>92</v>
      </c>
      <c r="H9" s="3">
        <f>VLOOKUP(A9,ECV_2022!$A$2:$G$34,6,FALSE)</f>
        <v>108</v>
      </c>
      <c r="I9" s="3">
        <f>VLOOKUP(A9,ECV_2022!$A$2:$G$34,7,FALSE)</f>
        <v>3</v>
      </c>
      <c r="J9" s="18">
        <f>VLOOKUP(A9,'PIB 2022'!$B$2:$C$34,2,FALSE)</f>
        <v>5461.37</v>
      </c>
      <c r="K9" s="28">
        <f>VLOOKUP(A9,'DENGUE 2022'!$A$43:$D$79,2,FALSE)</f>
        <v>1112</v>
      </c>
    </row>
    <row r="10" spans="1:11" ht="15" x14ac:dyDescent="0.4">
      <c r="A10" s="8" t="s">
        <v>17</v>
      </c>
      <c r="B10" s="3">
        <v>443</v>
      </c>
      <c r="C10" s="19">
        <f>VLOOKUP(A10,IRCA!$C$2:$F$34,3,FALSE)</f>
        <v>3.0323000000000002</v>
      </c>
      <c r="D10" s="3">
        <f>VLOOKUP(A10,ECV_2022!$A$2:$G$34,2,FALSE)</f>
        <v>153</v>
      </c>
      <c r="E10" s="3">
        <f>VLOOKUP(A10,ECV_2022!$A$2:$G$34,3,FALSE)</f>
        <v>132</v>
      </c>
      <c r="F10" s="3">
        <f>VLOOKUP(A10,ECV_2022!$A$2:$G$34,4,FALSE)</f>
        <v>129</v>
      </c>
      <c r="G10" s="3">
        <f>VLOOKUP(A10,ECV_2022!$A$2:$G$34,5,FALSE)</f>
        <v>111</v>
      </c>
      <c r="H10" s="3">
        <f>VLOOKUP(A10,ECV_2022!$A$2:$G$34,6,FALSE)</f>
        <v>123</v>
      </c>
      <c r="I10" s="3">
        <f>VLOOKUP(A10,ECV_2022!$A$2:$G$34,7,FALSE)</f>
        <v>3</v>
      </c>
      <c r="J10" s="18">
        <f>VLOOKUP(A10,'PIB 2022'!$B$2:$C$34,2,FALSE)</f>
        <v>23660.66</v>
      </c>
      <c r="K10" s="28">
        <f>VLOOKUP(A10,'DENGUE 2022'!$A$43:$D$79,2,FALSE)</f>
        <v>3894</v>
      </c>
    </row>
    <row r="11" spans="1:11" ht="15" x14ac:dyDescent="0.4">
      <c r="A11" s="8" t="s">
        <v>18</v>
      </c>
      <c r="B11" s="3">
        <v>1520</v>
      </c>
      <c r="C11" s="19">
        <f>VLOOKUP(A11,IRCA!$C$2:$F$34,3,FALSE)</f>
        <v>8.1133000000000006</v>
      </c>
      <c r="D11" s="3">
        <f>VLOOKUP(A11,ECV_2022!$A$2:$G$34,2,FALSE)</f>
        <v>559</v>
      </c>
      <c r="E11" s="3">
        <f>VLOOKUP(A11,ECV_2022!$A$2:$G$34,3,FALSE)</f>
        <v>152</v>
      </c>
      <c r="F11" s="3">
        <f>VLOOKUP(A11,ECV_2022!$A$2:$G$34,4,FALSE)</f>
        <v>430</v>
      </c>
      <c r="G11" s="3">
        <f>VLOOKUP(A11,ECV_2022!$A$2:$G$34,5,FALSE)</f>
        <v>233</v>
      </c>
      <c r="H11" s="3">
        <f>VLOOKUP(A11,ECV_2022!$A$2:$G$34,6,FALSE)</f>
        <v>245</v>
      </c>
      <c r="I11" s="3">
        <f>VLOOKUP(A11,ECV_2022!$A$2:$G$34,7,FALSE)</f>
        <v>13</v>
      </c>
      <c r="J11" s="18">
        <f>VLOOKUP(A11,'PIB 2022'!$B$2:$C$34,2,FALSE)</f>
        <v>25758.15</v>
      </c>
      <c r="K11" s="28">
        <f>VLOOKUP(A11,'DENGUE 2022'!$A$43:$D$79,2,FALSE)</f>
        <v>550</v>
      </c>
    </row>
    <row r="12" spans="1:11" ht="15" x14ac:dyDescent="0.4">
      <c r="A12" s="8" t="s">
        <v>19</v>
      </c>
      <c r="B12" s="3">
        <v>1348</v>
      </c>
      <c r="C12" s="19">
        <f>VLOOKUP(A12,IRCA!$C$2:$F$34,3,FALSE)</f>
        <v>12.5396</v>
      </c>
      <c r="D12" s="3">
        <f>VLOOKUP(A12,ECV_2022!$A$2:$G$34,2,FALSE)</f>
        <v>405</v>
      </c>
      <c r="E12" s="3">
        <f>VLOOKUP(A12,ECV_2022!$A$2:$G$34,3,FALSE)</f>
        <v>282</v>
      </c>
      <c r="F12" s="3">
        <f>VLOOKUP(A12,ECV_2022!$A$2:$G$34,4,FALSE)</f>
        <v>362</v>
      </c>
      <c r="G12" s="3">
        <f>VLOOKUP(A12,ECV_2022!$A$2:$G$34,5,FALSE)</f>
        <v>305</v>
      </c>
      <c r="H12" s="3">
        <f>VLOOKUP(A12,ECV_2022!$A$2:$G$34,6,FALSE)</f>
        <v>322</v>
      </c>
      <c r="I12" s="3">
        <f>VLOOKUP(A12,ECV_2022!$A$2:$G$34,7,FALSE)</f>
        <v>7</v>
      </c>
      <c r="J12" s="18">
        <f>VLOOKUP(A12,'PIB 2022'!$B$2:$C$34,2,FALSE)</f>
        <v>37523.919999999998</v>
      </c>
      <c r="K12" s="28">
        <f>VLOOKUP(A12,'DENGUE 2022'!$A$43:$D$79,2,FALSE)</f>
        <v>3662</v>
      </c>
    </row>
    <row r="13" spans="1:11" ht="16" customHeight="1" x14ac:dyDescent="0.4">
      <c r="A13" s="8" t="s">
        <v>143</v>
      </c>
      <c r="B13" s="3">
        <v>1860</v>
      </c>
      <c r="C13" s="19">
        <f>VLOOKUP(A13,IRCA!$C$2:$F$34,3,FALSE)</f>
        <v>0.6452</v>
      </c>
      <c r="D13" s="3">
        <f>VLOOKUP(A13,ECV_2022!$A$2:$G$34,2,FALSE)</f>
        <v>601</v>
      </c>
      <c r="E13" s="3">
        <f>VLOOKUP(A13,ECV_2022!$A$2:$G$34,3,FALSE)</f>
        <v>295</v>
      </c>
      <c r="F13" s="3">
        <f>VLOOKUP(A13,ECV_2022!$A$2:$G$34,4,FALSE)</f>
        <v>428</v>
      </c>
      <c r="G13" s="3">
        <f>VLOOKUP(A13,ECV_2022!$A$2:$G$34,5,FALSE)</f>
        <v>260</v>
      </c>
      <c r="H13" s="3">
        <f>VLOOKUP(A13,ECV_2022!$A$2:$G$34,6,FALSE)</f>
        <v>337</v>
      </c>
      <c r="I13" s="3">
        <f>VLOOKUP(A13,ECV_2022!$A$2:$G$34,7,FALSE)</f>
        <v>1</v>
      </c>
      <c r="J13" s="18">
        <f>VLOOKUP(A13,'PIB 2022'!$B$2:$C$34,2,FALSE)</f>
        <v>24991.95</v>
      </c>
      <c r="K13" s="28">
        <f>VLOOKUP(A13,'DENGUE 2022'!$A$43:$D$79,2,FALSE)</f>
        <v>3794</v>
      </c>
    </row>
    <row r="14" spans="1:11" ht="15" x14ac:dyDescent="0.4">
      <c r="A14" s="23" t="s">
        <v>21</v>
      </c>
      <c r="B14" s="24">
        <v>11436</v>
      </c>
      <c r="C14" s="25">
        <v>5.4755000000000003</v>
      </c>
      <c r="D14" s="24">
        <v>4181</v>
      </c>
      <c r="E14" s="24">
        <v>3713</v>
      </c>
      <c r="F14" s="24">
        <v>4125</v>
      </c>
      <c r="G14" s="24">
        <v>3910</v>
      </c>
      <c r="H14" s="24">
        <v>4011</v>
      </c>
      <c r="I14" s="24">
        <v>2</v>
      </c>
      <c r="J14" s="26">
        <v>449204.56</v>
      </c>
      <c r="K14" s="29">
        <v>770</v>
      </c>
    </row>
    <row r="15" spans="1:11" ht="15" x14ac:dyDescent="0.4">
      <c r="A15" s="8" t="s">
        <v>144</v>
      </c>
      <c r="B15" s="3">
        <v>555</v>
      </c>
      <c r="C15" s="19">
        <f>VLOOKUP(A15,IRCA!$C$2:$F$34,3,FALSE)</f>
        <v>20.368500000000001</v>
      </c>
      <c r="D15" s="3">
        <f>VLOOKUP(A15,ECV_2022!$A$2:$G$34,2,FALSE)</f>
        <v>161</v>
      </c>
      <c r="E15" s="3">
        <f>VLOOKUP(A15,ECV_2022!$A$2:$G$34,3,FALSE)</f>
        <v>0</v>
      </c>
      <c r="F15" s="3">
        <f>VLOOKUP(A15,ECV_2022!$A$2:$G$34,4,FALSE)</f>
        <v>72</v>
      </c>
      <c r="G15" s="3">
        <f>VLOOKUP(A15,ECV_2022!$A$2:$G$34,5,FALSE)</f>
        <v>38</v>
      </c>
      <c r="H15" s="3">
        <f>VLOOKUP(A15,ECV_2022!$A$2:$G$34,6,FALSE)</f>
        <v>90</v>
      </c>
      <c r="I15" s="3">
        <f>VLOOKUP(A15,ECV_2022!$A$2:$G$34,7,FALSE)</f>
        <v>14</v>
      </c>
      <c r="J15" s="18">
        <f>VLOOKUP(A15,'PIB 2022'!$B$2:$C$34,2,FALSE)</f>
        <v>6001.84</v>
      </c>
      <c r="K15" s="28">
        <f>VLOOKUP(A15,'DENGUE 2022'!$A$43:$D$79,2,FALSE)</f>
        <v>876</v>
      </c>
    </row>
    <row r="16" spans="1:11" ht="15" x14ac:dyDescent="0.4">
      <c r="A16" s="8" t="s">
        <v>145</v>
      </c>
      <c r="B16" s="3">
        <v>51</v>
      </c>
      <c r="C16" s="19">
        <f>VLOOKUP(A16,IRCA!$C$2:$F$34,3,FALSE)</f>
        <v>37.256599999999999</v>
      </c>
      <c r="D16" s="3">
        <f>VLOOKUP(A16,ECV_2022!$A$2:$G$34,2,FALSE)</f>
        <v>12</v>
      </c>
      <c r="E16" s="3">
        <f>VLOOKUP(A16,ECV_2022!$A$2:$G$34,3,FALSE)</f>
        <v>0</v>
      </c>
      <c r="F16" s="3">
        <f>VLOOKUP(A16,ECV_2022!$A$2:$G$34,4,FALSE)</f>
        <v>4</v>
      </c>
      <c r="G16" s="3">
        <f>VLOOKUP(A16,ECV_2022!$A$2:$G$34,5,FALSE)</f>
        <v>4</v>
      </c>
      <c r="H16" s="3">
        <f>VLOOKUP(A16,ECV_2022!$A$2:$G$34,6,FALSE)</f>
        <v>6</v>
      </c>
      <c r="I16" s="3">
        <f>VLOOKUP(A16,ECV_2022!$A$2:$G$34,7,FALSE)</f>
        <v>3</v>
      </c>
      <c r="J16" s="18">
        <f>VLOOKUP(A16,'PIB 2022'!$B$2:$C$34,2,FALSE)</f>
        <v>497.7</v>
      </c>
      <c r="K16" s="28">
        <f>VLOOKUP(A16,'DENGUE 2022'!$A$43:$D$79,2,FALSE)</f>
        <v>140</v>
      </c>
    </row>
    <row r="17" spans="1:11" ht="15" x14ac:dyDescent="0.4">
      <c r="A17" s="8" t="s">
        <v>24</v>
      </c>
      <c r="B17" s="3">
        <v>91</v>
      </c>
      <c r="C17" s="19">
        <f>VLOOKUP(A17,IRCA!$C$2:$F$34,3,FALSE)</f>
        <v>7.0130999999999997</v>
      </c>
      <c r="D17" s="3">
        <f>VLOOKUP(A17,ECV_2022!$A$2:$G$34,2,FALSE)</f>
        <v>30</v>
      </c>
      <c r="E17" s="3">
        <f>VLOOKUP(A17,ECV_2022!$A$2:$G$34,3,FALSE)</f>
        <v>5</v>
      </c>
      <c r="F17" s="3">
        <f>VLOOKUP(A17,ECV_2022!$A$2:$G$34,4,FALSE)</f>
        <v>16</v>
      </c>
      <c r="G17" s="3">
        <f>VLOOKUP(A17,ECV_2022!$A$2:$G$34,5,FALSE)</f>
        <v>15</v>
      </c>
      <c r="H17" s="3">
        <f>VLOOKUP(A17,ECV_2022!$A$2:$G$34,6,FALSE)</f>
        <v>19</v>
      </c>
      <c r="I17" s="3">
        <f>VLOOKUP(A17,ECV_2022!$A$2:$G$34,7,FALSE)</f>
        <v>2</v>
      </c>
      <c r="J17" s="18">
        <f>VLOOKUP(A17,'PIB 2022'!$B$2:$C$34,2,FALSE)</f>
        <v>1123.8599999999999</v>
      </c>
      <c r="K17" s="28">
        <f>VLOOKUP(A17,'DENGUE 2022'!$A$43:$D$79,2,FALSE)</f>
        <v>724</v>
      </c>
    </row>
    <row r="18" spans="1:11" ht="15" x14ac:dyDescent="0.4">
      <c r="A18" s="8" t="s">
        <v>25</v>
      </c>
      <c r="B18" s="3">
        <v>1144</v>
      </c>
      <c r="C18" s="19">
        <f>VLOOKUP(A18,IRCA!$C$2:$F$34,3,FALSE)</f>
        <v>3.3454999999999999</v>
      </c>
      <c r="D18" s="3">
        <f>VLOOKUP(A18,ECV_2022!$A$2:$G$34,2,FALSE)</f>
        <v>373</v>
      </c>
      <c r="E18" s="3">
        <f>VLOOKUP(A18,ECV_2022!$A$2:$G$34,3,FALSE)</f>
        <v>246</v>
      </c>
      <c r="F18" s="3">
        <f>VLOOKUP(A18,ECV_2022!$A$2:$G$34,4,FALSE)</f>
        <v>329</v>
      </c>
      <c r="G18" s="3">
        <f>VLOOKUP(A18,ECV_2022!$A$2:$G$34,5,FALSE)</f>
        <v>252</v>
      </c>
      <c r="H18" s="3">
        <f>VLOOKUP(A18,ECV_2022!$A$2:$G$34,6,FALSE)</f>
        <v>259</v>
      </c>
      <c r="I18" s="3">
        <f>VLOOKUP(A18,ECV_2022!$A$2:$G$34,7,FALSE)</f>
        <v>1</v>
      </c>
      <c r="J18" s="18">
        <f>VLOOKUP(A18,'PIB 2022'!$B$2:$C$34,2,FALSE)</f>
        <v>24011.62</v>
      </c>
      <c r="K18" s="28">
        <f>VLOOKUP(A18,'DENGUE 2022'!$A$43:$D$79,2,FALSE)</f>
        <v>1231</v>
      </c>
    </row>
    <row r="19" spans="1:11" ht="15" x14ac:dyDescent="0.4">
      <c r="A19" s="8" t="s">
        <v>26</v>
      </c>
      <c r="B19" s="3">
        <v>1007</v>
      </c>
      <c r="C19" s="19">
        <f>VLOOKUP(A19,IRCA!$C$2:$F$34,3,FALSE)</f>
        <v>7.5928000000000004</v>
      </c>
      <c r="D19" s="3">
        <f>VLOOKUP(A19,ECV_2022!$A$2:$G$34,2,FALSE)</f>
        <v>210</v>
      </c>
      <c r="E19" s="3">
        <f>VLOOKUP(A19,ECV_2022!$A$2:$G$34,3,FALSE)</f>
        <v>125</v>
      </c>
      <c r="F19" s="3">
        <f>VLOOKUP(A19,ECV_2022!$A$2:$G$34,4,FALSE)</f>
        <v>153</v>
      </c>
      <c r="G19" s="3">
        <f>VLOOKUP(A19,ECV_2022!$A$2:$G$34,5,FALSE)</f>
        <v>128</v>
      </c>
      <c r="H19" s="3">
        <f>VLOOKUP(A19,ECV_2022!$A$2:$G$34,6,FALSE)</f>
        <v>164</v>
      </c>
      <c r="I19" s="3">
        <f>VLOOKUP(A19,ECV_2022!$A$2:$G$34,7,FALSE)</f>
        <v>96</v>
      </c>
      <c r="J19" s="18">
        <f>VLOOKUP(A19,'PIB 2022'!$B$2:$C$34,2,FALSE)</f>
        <v>22262.58</v>
      </c>
      <c r="K19" s="28">
        <f>VLOOKUP(A19,'DENGUE 2022'!$A$43:$D$79,2,FALSE)</f>
        <v>3117</v>
      </c>
    </row>
    <row r="20" spans="1:11" ht="15" x14ac:dyDescent="0.4">
      <c r="A20" s="8" t="s">
        <v>27</v>
      </c>
      <c r="B20" s="3">
        <v>1468</v>
      </c>
      <c r="C20" s="19">
        <f>VLOOKUP(A20,IRCA!$C$2:$F$34,3,FALSE)</f>
        <v>14.29</v>
      </c>
      <c r="D20" s="3">
        <f>VLOOKUP(A20,ECV_2022!$A$2:$G$34,2,FALSE)</f>
        <v>416</v>
      </c>
      <c r="E20" s="3">
        <f>VLOOKUP(A20,ECV_2022!$A$2:$G$34,3,FALSE)</f>
        <v>279</v>
      </c>
      <c r="F20" s="3">
        <f>VLOOKUP(A20,ECV_2022!$A$2:$G$34,4,FALSE)</f>
        <v>360</v>
      </c>
      <c r="G20" s="3">
        <f>VLOOKUP(A20,ECV_2022!$A$2:$G$34,5,FALSE)</f>
        <v>217</v>
      </c>
      <c r="H20" s="3">
        <f>VLOOKUP(A20,ECV_2022!$A$2:$G$34,6,FALSE)</f>
        <v>319</v>
      </c>
      <c r="I20" s="3">
        <f>VLOOKUP(A20,ECV_2022!$A$2:$G$34,7,FALSE)</f>
        <v>4</v>
      </c>
      <c r="J20" s="18">
        <f>VLOOKUP(A20,'PIB 2022'!$B$2:$C$34,2,FALSE)</f>
        <v>19738.419999999998</v>
      </c>
      <c r="K20" s="28">
        <f>VLOOKUP(A20,'DENGUE 2022'!$A$43:$D$79,2,FALSE)</f>
        <v>966</v>
      </c>
    </row>
    <row r="21" spans="1:11" ht="15" x14ac:dyDescent="0.4">
      <c r="A21" s="8" t="s">
        <v>28</v>
      </c>
      <c r="B21" s="3">
        <v>1083</v>
      </c>
      <c r="C21" s="19">
        <f>VLOOKUP(A21,IRCA!$C$2:$F$34,3,FALSE)</f>
        <v>13.2392</v>
      </c>
      <c r="D21" s="3">
        <f>VLOOKUP(A21,ECV_2022!$A$2:$G$34,2,FALSE)</f>
        <v>373</v>
      </c>
      <c r="E21" s="3">
        <f>VLOOKUP(A21,ECV_2022!$A$2:$G$34,3,FALSE)</f>
        <v>260</v>
      </c>
      <c r="F21" s="3">
        <f>VLOOKUP(A21,ECV_2022!$A$2:$G$34,4,FALSE)</f>
        <v>313</v>
      </c>
      <c r="G21" s="3">
        <f>VLOOKUP(A21,ECV_2022!$A$2:$G$34,5,FALSE)</f>
        <v>293</v>
      </c>
      <c r="H21" s="3">
        <f>VLOOKUP(A21,ECV_2022!$A$2:$G$34,6,FALSE)</f>
        <v>324</v>
      </c>
      <c r="I21" s="3">
        <f>VLOOKUP(A21,ECV_2022!$A$2:$G$34,7,FALSE)</f>
        <v>5</v>
      </c>
      <c r="J21" s="18">
        <f>VLOOKUP(A21,'PIB 2022'!$B$2:$C$34,2,FALSE)</f>
        <v>58439.5</v>
      </c>
      <c r="K21" s="28">
        <f>VLOOKUP(A21,'DENGUE 2022'!$A$43:$D$79,2,FALSE)</f>
        <v>5373</v>
      </c>
    </row>
    <row r="22" spans="1:11" ht="15" x14ac:dyDescent="0.4">
      <c r="A22" s="8" t="s">
        <v>29</v>
      </c>
      <c r="B22" s="3">
        <v>1630</v>
      </c>
      <c r="C22" s="19">
        <f>VLOOKUP(A22,IRCA!$C$2:$F$34,3,FALSE)</f>
        <v>16.8</v>
      </c>
      <c r="D22" s="3">
        <f>VLOOKUP(A22,ECV_2022!$A$2:$G$34,2,FALSE)</f>
        <v>585</v>
      </c>
      <c r="E22" s="3">
        <f>VLOOKUP(A22,ECV_2022!$A$2:$G$34,3,FALSE)</f>
        <v>47</v>
      </c>
      <c r="F22" s="3">
        <f>VLOOKUP(A22,ECV_2022!$A$2:$G$34,4,FALSE)</f>
        <v>427</v>
      </c>
      <c r="G22" s="3">
        <f>VLOOKUP(A22,ECV_2022!$A$2:$G$34,5,FALSE)</f>
        <v>262</v>
      </c>
      <c r="H22" s="3">
        <f>VLOOKUP(A22,ECV_2022!$A$2:$G$34,6,FALSE)</f>
        <v>321</v>
      </c>
      <c r="I22" s="3">
        <f>VLOOKUP(A22,ECV_2022!$A$2:$G$34,7,FALSE)</f>
        <v>2</v>
      </c>
      <c r="J22" s="18">
        <f>VLOOKUP(A22,'PIB 2022'!$B$2:$C$34,2,FALSE)</f>
        <v>21775.43</v>
      </c>
      <c r="K22" s="28">
        <f>VLOOKUP(A22,'DENGUE 2022'!$A$43:$D$79,2,FALSE)</f>
        <v>632</v>
      </c>
    </row>
    <row r="23" spans="1:11" ht="14.5" customHeight="1" x14ac:dyDescent="0.4">
      <c r="A23" s="8" t="s">
        <v>30</v>
      </c>
      <c r="B23" s="3">
        <v>1654</v>
      </c>
      <c r="C23" s="19">
        <f>VLOOKUP(A23,IRCA!$C$2:$F$34,3,FALSE)</f>
        <v>3.5465</v>
      </c>
      <c r="D23" s="3">
        <f>VLOOKUP(A23,ECV_2022!$A$2:$G$34,2,FALSE)</f>
        <v>500</v>
      </c>
      <c r="E23" s="3">
        <f>VLOOKUP(A23,ECV_2022!$A$2:$G$34,3,FALSE)</f>
        <v>306</v>
      </c>
      <c r="F23" s="3">
        <f>VLOOKUP(A23,ECV_2022!$A$2:$G$34,4,FALSE)</f>
        <v>434</v>
      </c>
      <c r="G23" s="3">
        <f>VLOOKUP(A23,ECV_2022!$A$2:$G$34,5,FALSE)</f>
        <v>420</v>
      </c>
      <c r="H23" s="3">
        <f>VLOOKUP(A23,ECV_2022!$A$2:$G$34,6,FALSE)</f>
        <v>429</v>
      </c>
      <c r="I23" s="3">
        <f>VLOOKUP(A23,ECV_2022!$A$2:$G$34,7,FALSE)</f>
        <v>3</v>
      </c>
      <c r="J23" s="18">
        <f>VLOOKUP(A23,'PIB 2022'!$B$2:$C$34,2,FALSE)</f>
        <v>23056.87</v>
      </c>
      <c r="K23" s="28">
        <f>VLOOKUP(A23,'DENGUE 2022'!$A$43:$D$79,2,FALSE)</f>
        <v>2675</v>
      </c>
    </row>
    <row r="24" spans="1:11" ht="15" x14ac:dyDescent="0.4">
      <c r="A24" s="8" t="s">
        <v>31</v>
      </c>
      <c r="B24" s="3">
        <v>371</v>
      </c>
      <c r="C24" s="19">
        <f>VLOOKUP(A24,IRCA!$C$2:$F$34,3,FALSE)</f>
        <v>21.443999999999999</v>
      </c>
      <c r="D24" s="3">
        <f>VLOOKUP(A24,ECV_2022!$A$2:$G$34,2,FALSE)</f>
        <v>132</v>
      </c>
      <c r="E24" s="3">
        <f>VLOOKUP(A24,ECV_2022!$A$2:$G$34,3,FALSE)</f>
        <v>20</v>
      </c>
      <c r="F24" s="3">
        <f>VLOOKUP(A24,ECV_2022!$A$2:$G$34,4,FALSE)</f>
        <v>82</v>
      </c>
      <c r="G24" s="3">
        <f>VLOOKUP(A24,ECV_2022!$A$2:$G$34,5,FALSE)</f>
        <v>82</v>
      </c>
      <c r="H24" s="3">
        <f>VLOOKUP(A24,ECV_2022!$A$2:$G$34,6,FALSE)</f>
        <v>96</v>
      </c>
      <c r="I24" s="3">
        <f>VLOOKUP(A24,ECV_2022!$A$2:$G$34,7,FALSE)</f>
        <v>16</v>
      </c>
      <c r="J24" s="18">
        <f>VLOOKUP(A24,'PIB 2022'!$B$2:$C$34,2,FALSE)</f>
        <v>5616.56</v>
      </c>
      <c r="K24" s="28">
        <f>VLOOKUP(A24,'DENGUE 2022'!$A$43:$D$79,2,FALSE)</f>
        <v>693</v>
      </c>
    </row>
    <row r="25" spans="1:11" ht="15" x14ac:dyDescent="0.4">
      <c r="A25" s="8" t="s">
        <v>98</v>
      </c>
      <c r="B25" s="3">
        <v>572</v>
      </c>
      <c r="C25" s="19">
        <f>VLOOKUP(A25,IRCA!$C$2:$F$34,3,FALSE)</f>
        <v>2.0619000000000001</v>
      </c>
      <c r="D25" s="3">
        <f>VLOOKUP(A25,ECV_2022!$A$2:$G$34,2,FALSE)</f>
        <v>203</v>
      </c>
      <c r="E25" s="3">
        <f>VLOOKUP(A25,ECV_2022!$A$2:$G$34,3,FALSE)</f>
        <v>166</v>
      </c>
      <c r="F25" s="3">
        <f>VLOOKUP(A25,ECV_2022!$A$2:$G$34,4,FALSE)</f>
        <v>200</v>
      </c>
      <c r="G25" s="3">
        <f>VLOOKUP(A25,ECV_2022!$A$2:$G$34,5,FALSE)</f>
        <v>181</v>
      </c>
      <c r="H25" s="3">
        <f>VLOOKUP(A25,ECV_2022!$A$2:$G$34,6,FALSE)</f>
        <v>195</v>
      </c>
      <c r="I25" s="3">
        <f>VLOOKUP(A25,ECV_2022!$A$2:$G$34,7,FALSE)</f>
        <v>0</v>
      </c>
      <c r="J25" s="18">
        <f>VLOOKUP(A25,'PIB 2022'!$B$2:$C$34,2,FALSE)</f>
        <v>11941.64</v>
      </c>
      <c r="K25" s="28">
        <f>VLOOKUP(A25,'DENGUE 2022'!$A$43:$D$79,2,FALSE)</f>
        <v>141</v>
      </c>
    </row>
    <row r="26" spans="1:11" ht="15" x14ac:dyDescent="0.4">
      <c r="A26" s="8" t="s">
        <v>33</v>
      </c>
      <c r="B26" s="3">
        <v>981</v>
      </c>
      <c r="C26" s="19">
        <f>VLOOKUP(A26,IRCA!$C$2:$F$34,3,FALSE)</f>
        <v>8.0684000000000005</v>
      </c>
      <c r="D26" s="3">
        <f>VLOOKUP(A26,ECV_2022!$A$2:$G$34,2,FALSE)</f>
        <v>340</v>
      </c>
      <c r="E26" s="3">
        <f>VLOOKUP(A26,ECV_2022!$A$2:$G$34,3,FALSE)</f>
        <v>274</v>
      </c>
      <c r="F26" s="3">
        <f>VLOOKUP(A26,ECV_2022!$A$2:$G$34,4,FALSE)</f>
        <v>327</v>
      </c>
      <c r="G26" s="3">
        <f>VLOOKUP(A26,ECV_2022!$A$2:$G$34,5,FALSE)</f>
        <v>293</v>
      </c>
      <c r="H26" s="3">
        <f>VLOOKUP(A26,ECV_2022!$A$2:$G$34,6,FALSE)</f>
        <v>311</v>
      </c>
      <c r="I26" s="3">
        <f>VLOOKUP(A26,ECV_2022!$A$2:$G$34,7,FALSE)</f>
        <v>0</v>
      </c>
      <c r="J26" s="18">
        <f>VLOOKUP(A26,'PIB 2022'!$B$2:$C$34,2,FALSE)</f>
        <v>23786.36</v>
      </c>
      <c r="K26" s="28">
        <f>VLOOKUP(A26,'DENGUE 2022'!$A$43:$D$79,2,FALSE)</f>
        <v>131</v>
      </c>
    </row>
    <row r="27" spans="1:11" ht="15" x14ac:dyDescent="0.4">
      <c r="A27" s="8" t="s">
        <v>147</v>
      </c>
      <c r="B27" s="3">
        <v>43</v>
      </c>
      <c r="C27" s="19">
        <f>VLOOKUP(A27,IRCA!$C$2:$F$34,3,FALSE)</f>
        <v>4.1872999999999996</v>
      </c>
      <c r="D27" s="3">
        <f>VLOOKUP(A27,ECV_2022!$A$2:$G$34,2,FALSE)</f>
        <v>16</v>
      </c>
      <c r="E27" s="3">
        <f>VLOOKUP(A27,ECV_2022!$A$2:$G$34,3,FALSE)</f>
        <v>0</v>
      </c>
      <c r="F27" s="3">
        <f>VLOOKUP(A27,ECV_2022!$A$2:$G$34,4,FALSE)</f>
        <v>7</v>
      </c>
      <c r="G27" s="3">
        <f>VLOOKUP(A27,ECV_2022!$A$2:$G$34,5,FALSE)</f>
        <v>6</v>
      </c>
      <c r="H27" s="3">
        <f>VLOOKUP(A27,ECV_2022!$A$2:$G$34,6,FALSE)</f>
        <v>15</v>
      </c>
      <c r="I27" s="3">
        <f>VLOOKUP(A27,ECV_2022!$A$2:$G$34,7,FALSE)</f>
        <v>0</v>
      </c>
      <c r="J27" s="18">
        <f>VLOOKUP(A27,'PIB 2022'!$B$2:$C$34,2,FALSE)</f>
        <v>2125.41</v>
      </c>
      <c r="K27" s="28">
        <f>VLOOKUP(A27,'DENGUE 2022'!$A$43:$D$79,2,FALSE)</f>
        <v>114</v>
      </c>
    </row>
    <row r="28" spans="1:11" ht="15" x14ac:dyDescent="0.4">
      <c r="A28" s="8" t="s">
        <v>35</v>
      </c>
      <c r="B28" s="3">
        <v>2330</v>
      </c>
      <c r="C28" s="19">
        <f>VLOOKUP(A28,IRCA!$C$2:$F$34,3,FALSE)</f>
        <v>7.5376000000000003</v>
      </c>
      <c r="D28" s="3">
        <f>VLOOKUP(A28,ECV_2022!$A$2:$G$34,2,FALSE)</f>
        <v>783</v>
      </c>
      <c r="E28" s="3">
        <f>VLOOKUP(A28,ECV_2022!$A$2:$G$34,3,FALSE)</f>
        <v>580</v>
      </c>
      <c r="F28" s="3">
        <f>VLOOKUP(A28,ECV_2022!$A$2:$G$34,4,FALSE)</f>
        <v>690</v>
      </c>
      <c r="G28" s="3">
        <f>VLOOKUP(A28,ECV_2022!$A$2:$G$34,5,FALSE)</f>
        <v>598</v>
      </c>
      <c r="H28" s="3">
        <f>VLOOKUP(A28,ECV_2022!$A$2:$G$34,6,FALSE)</f>
        <v>635</v>
      </c>
      <c r="I28" s="3">
        <f>VLOOKUP(A28,ECV_2022!$A$2:$G$34,7,FALSE)</f>
        <v>1</v>
      </c>
      <c r="J28" s="18">
        <f>VLOOKUP(A28,'PIB 2022'!$B$2:$C$34,2,FALSE)</f>
        <v>92276.68</v>
      </c>
      <c r="K28" s="28">
        <f>VLOOKUP(A28,'DENGUE 2022'!$A$43:$D$79,2,FALSE)</f>
        <v>1936</v>
      </c>
    </row>
    <row r="29" spans="1:11" ht="15" x14ac:dyDescent="0.4">
      <c r="A29" s="8" t="s">
        <v>36</v>
      </c>
      <c r="B29" s="3">
        <v>976</v>
      </c>
      <c r="C29" s="19">
        <f>VLOOKUP(A29,IRCA!$C$2:$F$34,3,FALSE)</f>
        <v>17.546700000000001</v>
      </c>
      <c r="D29" s="3">
        <f>VLOOKUP(A29,ECV_2022!$A$2:$G$34,2,FALSE)</f>
        <v>282</v>
      </c>
      <c r="E29" s="3">
        <f>VLOOKUP(A29,ECV_2022!$A$2:$G$34,3,FALSE)</f>
        <v>154</v>
      </c>
      <c r="F29" s="3">
        <f>VLOOKUP(A29,ECV_2022!$A$2:$G$34,4,FALSE)</f>
        <v>233</v>
      </c>
      <c r="G29" s="3">
        <f>VLOOKUP(A29,ECV_2022!$A$2:$G$34,5,FALSE)</f>
        <v>152</v>
      </c>
      <c r="H29" s="3">
        <f>VLOOKUP(A29,ECV_2022!$A$2:$G$34,6,FALSE)</f>
        <v>177</v>
      </c>
      <c r="I29" s="3">
        <f>VLOOKUP(A29,ECV_2022!$A$2:$G$34,7,FALSE)</f>
        <v>2</v>
      </c>
      <c r="J29" s="18">
        <f>VLOOKUP(A29,'PIB 2022'!$B$2:$C$34,2,FALSE)</f>
        <v>11516.27</v>
      </c>
      <c r="K29" s="28">
        <f>VLOOKUP(A29,'DENGUE 2022'!$A$43:$D$79,2,FALSE)</f>
        <v>5005</v>
      </c>
    </row>
    <row r="30" spans="1:11" ht="15" x14ac:dyDescent="0.4">
      <c r="A30" s="8" t="s">
        <v>37</v>
      </c>
      <c r="B30" s="3">
        <v>1348</v>
      </c>
      <c r="C30" s="19">
        <f>VLOOKUP(A30,IRCA!$C$2:$F$34,3,FALSE)</f>
        <v>16.824300000000001</v>
      </c>
      <c r="D30" s="3">
        <f>VLOOKUP(A30,ECV_2022!$A$2:$G$34,2,FALSE)</f>
        <v>485</v>
      </c>
      <c r="E30" s="3">
        <f>VLOOKUP(A30,ECV_2022!$A$2:$G$34,3,FALSE)</f>
        <v>377</v>
      </c>
      <c r="F30" s="3">
        <f>VLOOKUP(A30,ECV_2022!$A$2:$G$34,4,FALSE)</f>
        <v>431</v>
      </c>
      <c r="G30" s="3">
        <f>VLOOKUP(A30,ECV_2022!$A$2:$G$34,5,FALSE)</f>
        <v>352</v>
      </c>
      <c r="H30" s="3">
        <f>VLOOKUP(A30,ECV_2022!$A$2:$G$34,6,FALSE)</f>
        <v>374</v>
      </c>
      <c r="I30" s="3">
        <f>VLOOKUP(A30,ECV_2022!$A$2:$G$34,7,FALSE)</f>
        <v>1</v>
      </c>
      <c r="J30" s="18">
        <f>VLOOKUP(A30,'PIB 2022'!$B$2:$C$34,2,FALSE)</f>
        <v>30438.18</v>
      </c>
      <c r="K30" s="28">
        <f>VLOOKUP(A30,'DENGUE 2022'!$A$43:$D$79,2,FALSE)</f>
        <v>3321</v>
      </c>
    </row>
    <row r="31" spans="1:11" ht="15" x14ac:dyDescent="0.4">
      <c r="A31" s="8" t="s">
        <v>38</v>
      </c>
      <c r="B31" s="3">
        <v>4600</v>
      </c>
      <c r="C31" s="19">
        <f>VLOOKUP(A31,IRCA!$C$2:$F$34,3,FALSE)</f>
        <v>4.4291999999999998</v>
      </c>
      <c r="D31" s="3">
        <f>VLOOKUP(A31,ECV_2022!$A$2:$G$34,2,FALSE)</f>
        <v>1537</v>
      </c>
      <c r="E31" s="3">
        <f>VLOOKUP(A31,ECV_2022!$A$2:$G$34,3,FALSE)</f>
        <v>1267</v>
      </c>
      <c r="F31" s="3">
        <f>VLOOKUP(A31,ECV_2022!$A$2:$G$34,4,FALSE)</f>
        <v>1497</v>
      </c>
      <c r="G31" s="3">
        <f>VLOOKUP(A31,ECV_2022!$A$2:$G$34,5,FALSE)</f>
        <v>1384</v>
      </c>
      <c r="H31" s="3">
        <f>VLOOKUP(A31,ECV_2022!$A$2:$G$34,6,FALSE)</f>
        <v>1471</v>
      </c>
      <c r="I31" s="3">
        <f>VLOOKUP(A31,ECV_2022!$A$2:$G$34,7,FALSE)</f>
        <v>2</v>
      </c>
      <c r="J31" s="18">
        <f>VLOOKUP(A31,'PIB 2022'!$B$2:$C$34,2,FALSE)</f>
        <v>139863.15</v>
      </c>
      <c r="K31" s="28">
        <f>VLOOKUP(A31,'DENGUE 2022'!$A$43:$D$79,2,FALSE)</f>
        <v>4336</v>
      </c>
    </row>
    <row r="32" spans="1:11" ht="15" x14ac:dyDescent="0.4">
      <c r="A32" s="8" t="s">
        <v>146</v>
      </c>
      <c r="B32" s="3">
        <v>50</v>
      </c>
      <c r="C32" s="19">
        <f>VLOOKUP(A32,IRCA!$C$2:$F$34,3,FALSE)</f>
        <v>54.704799999999999</v>
      </c>
      <c r="D32" s="3">
        <f>VLOOKUP(A32,ECV_2022!$A$2:$G$34,2,FALSE)</f>
        <v>13</v>
      </c>
      <c r="E32" s="3">
        <f>VLOOKUP(A32,ECV_2022!$A$2:$G$34,3,FALSE)</f>
        <v>0</v>
      </c>
      <c r="F32" s="3">
        <f>VLOOKUP(A32,ECV_2022!$A$2:$G$34,4,FALSE)</f>
        <v>4</v>
      </c>
      <c r="G32" s="3">
        <f>VLOOKUP(A32,ECV_2022!$A$2:$G$34,5,FALSE)</f>
        <v>4</v>
      </c>
      <c r="H32" s="3">
        <f>VLOOKUP(A32,ECV_2022!$A$2:$G$34,6,FALSE)</f>
        <v>4</v>
      </c>
      <c r="I32" s="3">
        <f>VLOOKUP(A32,ECV_2022!$A$2:$G$34,7,FALSE)</f>
        <v>1</v>
      </c>
      <c r="J32" s="18">
        <f>VLOOKUP(A32,'PIB 2022'!$B$2:$C$34,2,FALSE)</f>
        <v>381.85</v>
      </c>
      <c r="K32" s="28">
        <f>VLOOKUP(A32,'DENGUE 2022'!$A$43:$D$79,2,FALSE)</f>
        <v>9</v>
      </c>
    </row>
    <row r="33" spans="1:11" ht="15" x14ac:dyDescent="0.4">
      <c r="A33" s="8" t="s">
        <v>40</v>
      </c>
      <c r="B33" s="3">
        <v>116</v>
      </c>
      <c r="C33" s="19">
        <f>VLOOKUP(A33,IRCA!$C$2:$F$34,3,FALSE)</f>
        <v>5.5274000000000001</v>
      </c>
      <c r="D33" s="3">
        <f>VLOOKUP(A33,ECV_2022!$A$2:$G$34,2,FALSE)</f>
        <v>15</v>
      </c>
      <c r="E33" s="3">
        <f>VLOOKUP(A33,ECV_2022!$A$2:$G$34,3,FALSE)</f>
        <v>0</v>
      </c>
      <c r="F33" s="3">
        <f>VLOOKUP(A33,ECV_2022!$A$2:$G$34,4,FALSE)</f>
        <v>12</v>
      </c>
      <c r="G33" s="3">
        <f>VLOOKUP(A33,ECV_2022!$A$2:$G$34,5,FALSE)</f>
        <v>1</v>
      </c>
      <c r="H33" s="3">
        <f>VLOOKUP(A33,ECV_2022!$A$2:$G$34,6,FALSE)</f>
        <v>11</v>
      </c>
      <c r="I33" s="3">
        <f>VLOOKUP(A33,ECV_2022!$A$2:$G$34,7,FALSE)</f>
        <v>17</v>
      </c>
      <c r="J33" s="18">
        <f>VLOOKUP(A33,'PIB 2022'!$B$2:$C$34,2,FALSE)</f>
        <v>956.58</v>
      </c>
      <c r="K33" s="28">
        <f>VLOOKUP(A33,'DENGUE 2022'!$A$43:$D$79,2,FALSE)</f>
        <v>85</v>
      </c>
    </row>
  </sheetData>
  <autoFilter ref="A1:K33" xr:uid="{6406B005-43A5-49F4-9B0E-063AC3A300B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E4A9-7434-41D1-AE08-D270E9A39914}">
  <dimension ref="A1:O35"/>
  <sheetViews>
    <sheetView zoomScale="70" zoomScaleNormal="70" workbookViewId="0">
      <selection sqref="A1:A1048576"/>
    </sheetView>
  </sheetViews>
  <sheetFormatPr baseColWidth="10" defaultRowHeight="14.5" x14ac:dyDescent="0.35"/>
  <cols>
    <col min="1" max="1" width="16.54296875" bestFit="1" customWidth="1"/>
    <col min="2" max="2" width="16.54296875" hidden="1" customWidth="1"/>
    <col min="3" max="4" width="16.54296875" customWidth="1"/>
    <col min="5" max="5" width="12.26953125" customWidth="1"/>
    <col min="6" max="6" width="16.1796875" customWidth="1"/>
    <col min="7" max="7" width="14.90625" customWidth="1"/>
    <col min="8" max="8" width="17.6328125" customWidth="1"/>
    <col min="9" max="9" width="25" customWidth="1"/>
    <col min="10" max="10" width="19.08984375" customWidth="1"/>
    <col min="12" max="12" width="22.54296875" bestFit="1" customWidth="1"/>
    <col min="14" max="14" width="17.08984375" bestFit="1" customWidth="1"/>
    <col min="15" max="15" width="10.453125" bestFit="1" customWidth="1"/>
    <col min="17" max="17" width="1.81640625" bestFit="1" customWidth="1"/>
    <col min="19" max="19" width="11.54296875" bestFit="1" customWidth="1"/>
    <col min="22" max="22" width="15.54296875" bestFit="1" customWidth="1"/>
    <col min="23" max="23" width="16.453125" bestFit="1" customWidth="1"/>
    <col min="24" max="24" width="5.7265625" bestFit="1" customWidth="1"/>
  </cols>
  <sheetData>
    <row r="1" spans="1:15" x14ac:dyDescent="0.35">
      <c r="A1" s="14" t="s">
        <v>0</v>
      </c>
      <c r="B1" s="14" t="s">
        <v>158</v>
      </c>
      <c r="C1" s="8" t="s">
        <v>162</v>
      </c>
      <c r="D1" s="8" t="s">
        <v>159</v>
      </c>
      <c r="E1" s="15" t="s">
        <v>149</v>
      </c>
      <c r="F1" s="15" t="s">
        <v>150</v>
      </c>
      <c r="G1" s="15" t="s">
        <v>151</v>
      </c>
      <c r="H1" s="15" t="s">
        <v>152</v>
      </c>
      <c r="I1" s="15" t="s">
        <v>153</v>
      </c>
      <c r="J1" s="15" t="s">
        <v>154</v>
      </c>
      <c r="K1" s="22" t="s">
        <v>157</v>
      </c>
      <c r="L1" s="34" t="s">
        <v>160</v>
      </c>
    </row>
    <row r="2" spans="1:15" ht="15" x14ac:dyDescent="0.4">
      <c r="A2" s="8" t="s">
        <v>8</v>
      </c>
      <c r="B2" s="6">
        <v>83808</v>
      </c>
      <c r="C2" s="6">
        <v>34.92</v>
      </c>
      <c r="D2" s="6">
        <v>14</v>
      </c>
      <c r="E2" s="3">
        <v>18</v>
      </c>
      <c r="F2" s="3">
        <v>0</v>
      </c>
      <c r="G2" s="3">
        <v>9</v>
      </c>
      <c r="H2" s="3">
        <v>9</v>
      </c>
      <c r="I2" s="3">
        <v>12</v>
      </c>
      <c r="J2" s="3">
        <v>3</v>
      </c>
      <c r="K2" s="28">
        <v>1124</v>
      </c>
      <c r="L2" s="28">
        <v>40.6</v>
      </c>
      <c r="O2" s="33"/>
    </row>
    <row r="3" spans="1:15" ht="15" x14ac:dyDescent="0.4">
      <c r="A3" s="8" t="s">
        <v>9</v>
      </c>
      <c r="B3" s="6">
        <v>6994792</v>
      </c>
      <c r="C3" s="6">
        <v>10.67</v>
      </c>
      <c r="D3" s="6">
        <v>990</v>
      </c>
      <c r="E3" s="3">
        <v>2405</v>
      </c>
      <c r="F3" s="3">
        <v>1551</v>
      </c>
      <c r="G3" s="3">
        <v>2239</v>
      </c>
      <c r="H3" s="3">
        <v>1945</v>
      </c>
      <c r="I3" s="3">
        <v>2203</v>
      </c>
      <c r="J3" s="3">
        <v>1</v>
      </c>
      <c r="K3" s="28">
        <v>5386</v>
      </c>
      <c r="L3" s="28">
        <v>36.799999999999997</v>
      </c>
      <c r="O3" s="33"/>
    </row>
    <row r="4" spans="1:15" ht="15" x14ac:dyDescent="0.4">
      <c r="A4" s="8" t="s">
        <v>10</v>
      </c>
      <c r="B4" s="6">
        <v>308301</v>
      </c>
      <c r="C4" s="6">
        <v>32.26</v>
      </c>
      <c r="D4" s="6">
        <v>53</v>
      </c>
      <c r="E4" s="3">
        <v>112</v>
      </c>
      <c r="F4" s="3">
        <v>14</v>
      </c>
      <c r="G4" s="3">
        <v>83</v>
      </c>
      <c r="H4" s="3">
        <v>62</v>
      </c>
      <c r="I4" s="3">
        <v>73</v>
      </c>
      <c r="J4" s="3">
        <v>1</v>
      </c>
      <c r="K4" s="28">
        <v>1297</v>
      </c>
      <c r="L4" s="28">
        <v>31.7</v>
      </c>
      <c r="O4" s="33"/>
    </row>
    <row r="5" spans="1:15" ht="15" x14ac:dyDescent="0.4">
      <c r="A5" s="8" t="s">
        <v>11</v>
      </c>
      <c r="B5" s="6">
        <v>2835509</v>
      </c>
      <c r="C5" s="6">
        <v>11.28</v>
      </c>
      <c r="D5" s="6">
        <v>867</v>
      </c>
      <c r="E5" s="3">
        <v>774</v>
      </c>
      <c r="F5" s="3">
        <v>721</v>
      </c>
      <c r="G5" s="3">
        <v>757</v>
      </c>
      <c r="H5" s="3">
        <v>674</v>
      </c>
      <c r="I5" s="3">
        <v>743</v>
      </c>
      <c r="J5" s="3">
        <v>1</v>
      </c>
      <c r="K5" s="28">
        <v>5455</v>
      </c>
      <c r="L5" s="28">
        <v>53.4</v>
      </c>
      <c r="O5" s="33"/>
    </row>
    <row r="6" spans="1:15" ht="15" x14ac:dyDescent="0.4">
      <c r="A6" s="8" t="s">
        <v>13</v>
      </c>
      <c r="B6" s="6">
        <v>2288929</v>
      </c>
      <c r="C6" s="6">
        <v>26.56</v>
      </c>
      <c r="D6" s="6">
        <v>571</v>
      </c>
      <c r="E6" s="3">
        <v>664</v>
      </c>
      <c r="F6" s="3">
        <v>453</v>
      </c>
      <c r="G6" s="3">
        <v>580</v>
      </c>
      <c r="H6" s="3">
        <v>342</v>
      </c>
      <c r="I6" s="3">
        <v>510</v>
      </c>
      <c r="J6" s="3">
        <v>6</v>
      </c>
      <c r="K6" s="28">
        <v>8067</v>
      </c>
      <c r="L6" s="28">
        <v>37</v>
      </c>
      <c r="O6" s="33"/>
    </row>
    <row r="7" spans="1:15" ht="15" x14ac:dyDescent="0.4">
      <c r="A7" s="8" t="s">
        <v>14</v>
      </c>
      <c r="B7" s="6">
        <v>1267378</v>
      </c>
      <c r="C7" s="6">
        <v>10.039999999999999</v>
      </c>
      <c r="D7" s="6">
        <v>364</v>
      </c>
      <c r="E7" s="3">
        <v>438</v>
      </c>
      <c r="F7" s="3">
        <v>279</v>
      </c>
      <c r="G7" s="3">
        <v>394</v>
      </c>
      <c r="H7" s="3">
        <v>289</v>
      </c>
      <c r="I7" s="3">
        <v>296</v>
      </c>
      <c r="J7" s="3">
        <v>1</v>
      </c>
      <c r="K7" s="28">
        <v>405</v>
      </c>
      <c r="L7" s="28">
        <v>29.4</v>
      </c>
      <c r="O7" s="33"/>
    </row>
    <row r="8" spans="1:15" ht="15" x14ac:dyDescent="0.4">
      <c r="A8" s="8" t="s">
        <v>15</v>
      </c>
      <c r="B8" s="6">
        <v>1046418</v>
      </c>
      <c r="C8" s="6">
        <v>8.91</v>
      </c>
      <c r="D8" s="6">
        <v>229</v>
      </c>
      <c r="E8" s="3">
        <v>362</v>
      </c>
      <c r="F8" s="3">
        <v>256</v>
      </c>
      <c r="G8" s="3">
        <v>334</v>
      </c>
      <c r="H8" s="3">
        <v>304</v>
      </c>
      <c r="I8" s="3">
        <v>315</v>
      </c>
      <c r="J8" s="3">
        <v>0</v>
      </c>
      <c r="K8" s="28">
        <v>204</v>
      </c>
      <c r="L8" s="28">
        <v>66.2</v>
      </c>
      <c r="O8" s="33"/>
    </row>
    <row r="9" spans="1:15" ht="15" x14ac:dyDescent="0.4">
      <c r="A9" s="8" t="s">
        <v>16</v>
      </c>
      <c r="B9" s="6">
        <v>423857</v>
      </c>
      <c r="C9" s="6">
        <v>23.48</v>
      </c>
      <c r="D9" s="6">
        <v>71</v>
      </c>
      <c r="E9" s="3">
        <v>140</v>
      </c>
      <c r="F9" s="3">
        <v>67</v>
      </c>
      <c r="G9" s="3">
        <v>116</v>
      </c>
      <c r="H9" s="3">
        <v>92</v>
      </c>
      <c r="I9" s="3">
        <v>108</v>
      </c>
      <c r="J9" s="3">
        <v>3</v>
      </c>
      <c r="K9" s="28">
        <v>1913</v>
      </c>
      <c r="L9" s="28">
        <v>46.7</v>
      </c>
      <c r="O9" s="33"/>
    </row>
    <row r="10" spans="1:15" ht="15" x14ac:dyDescent="0.4">
      <c r="A10" s="8" t="s">
        <v>17</v>
      </c>
      <c r="B10" s="6">
        <v>444602</v>
      </c>
      <c r="C10" s="6">
        <v>15.89</v>
      </c>
      <c r="D10" s="6">
        <v>139</v>
      </c>
      <c r="E10" s="3">
        <v>153</v>
      </c>
      <c r="F10" s="3">
        <v>132</v>
      </c>
      <c r="G10" s="3">
        <v>129</v>
      </c>
      <c r="H10" s="3">
        <v>111</v>
      </c>
      <c r="I10" s="3">
        <v>123</v>
      </c>
      <c r="J10" s="3">
        <v>3</v>
      </c>
      <c r="K10" s="28">
        <v>1444</v>
      </c>
      <c r="L10" s="28">
        <v>40.700000000000003</v>
      </c>
      <c r="O10" s="33"/>
    </row>
    <row r="11" spans="1:15" ht="15" x14ac:dyDescent="0.4">
      <c r="A11" s="8" t="s">
        <v>18</v>
      </c>
      <c r="B11" s="6">
        <v>1528076</v>
      </c>
      <c r="C11" s="6">
        <v>18.27</v>
      </c>
      <c r="D11" s="6">
        <v>264</v>
      </c>
      <c r="E11" s="3">
        <v>559</v>
      </c>
      <c r="F11" s="3">
        <v>152</v>
      </c>
      <c r="G11" s="3">
        <v>430</v>
      </c>
      <c r="H11" s="3">
        <v>233</v>
      </c>
      <c r="I11" s="3">
        <v>245</v>
      </c>
      <c r="J11" s="3">
        <v>13</v>
      </c>
      <c r="K11" s="28">
        <v>1262</v>
      </c>
      <c r="L11" s="28">
        <v>33.1</v>
      </c>
      <c r="O11" s="33"/>
    </row>
    <row r="12" spans="1:15" ht="15" x14ac:dyDescent="0.4">
      <c r="A12" s="8" t="s">
        <v>19</v>
      </c>
      <c r="B12" s="6">
        <v>1359719</v>
      </c>
      <c r="C12" s="6">
        <v>22.82</v>
      </c>
      <c r="D12" s="6">
        <v>379</v>
      </c>
      <c r="E12" s="3">
        <v>405</v>
      </c>
      <c r="F12" s="3">
        <v>282</v>
      </c>
      <c r="G12" s="3">
        <v>362</v>
      </c>
      <c r="H12" s="3">
        <v>305</v>
      </c>
      <c r="I12" s="3">
        <v>322</v>
      </c>
      <c r="J12" s="3">
        <v>7</v>
      </c>
      <c r="K12" s="28">
        <v>5258</v>
      </c>
      <c r="L12" s="28">
        <v>82</v>
      </c>
      <c r="O12" s="33"/>
    </row>
    <row r="13" spans="1:15" ht="15" x14ac:dyDescent="0.4">
      <c r="A13" s="8" t="s">
        <v>20</v>
      </c>
      <c r="B13" s="6">
        <v>1868166</v>
      </c>
      <c r="C13" s="6">
        <v>34.82</v>
      </c>
      <c r="D13" s="6">
        <v>442</v>
      </c>
      <c r="E13" s="3">
        <v>601</v>
      </c>
      <c r="F13" s="3">
        <v>295</v>
      </c>
      <c r="G13" s="3">
        <v>428</v>
      </c>
      <c r="H13" s="3">
        <v>260</v>
      </c>
      <c r="I13" s="3">
        <v>337</v>
      </c>
      <c r="J13" s="3">
        <v>1</v>
      </c>
      <c r="K13" s="28">
        <v>4393</v>
      </c>
      <c r="L13" s="28">
        <v>62.2</v>
      </c>
      <c r="O13" s="33"/>
    </row>
    <row r="14" spans="1:15" ht="15" x14ac:dyDescent="0.4">
      <c r="A14" s="23" t="s">
        <v>21</v>
      </c>
      <c r="B14" s="6">
        <v>3577177</v>
      </c>
      <c r="C14" s="6">
        <v>6.26</v>
      </c>
      <c r="D14" s="6">
        <v>476</v>
      </c>
      <c r="E14" s="24">
        <v>4181</v>
      </c>
      <c r="F14" s="24">
        <v>3713</v>
      </c>
      <c r="G14" s="24">
        <v>4125</v>
      </c>
      <c r="H14" s="24">
        <v>3910</v>
      </c>
      <c r="I14" s="24">
        <v>4011</v>
      </c>
      <c r="J14" s="24">
        <v>2</v>
      </c>
      <c r="K14" s="29">
        <v>3989</v>
      </c>
      <c r="L14" s="28">
        <v>57.6</v>
      </c>
      <c r="O14" s="33"/>
    </row>
    <row r="15" spans="1:15" ht="15" x14ac:dyDescent="0.4">
      <c r="A15" s="8" t="s">
        <v>22</v>
      </c>
      <c r="B15" s="6">
        <v>557654</v>
      </c>
      <c r="C15" s="6">
        <v>65.400000000000006</v>
      </c>
      <c r="D15" s="6">
        <v>143</v>
      </c>
      <c r="E15" s="3">
        <v>161</v>
      </c>
      <c r="F15" s="3">
        <v>0</v>
      </c>
      <c r="G15" s="3">
        <v>72</v>
      </c>
      <c r="H15" s="3">
        <v>38</v>
      </c>
      <c r="I15" s="3">
        <v>90</v>
      </c>
      <c r="J15" s="3">
        <v>14</v>
      </c>
      <c r="K15" s="28">
        <v>1305</v>
      </c>
      <c r="L15" s="28">
        <v>10.8</v>
      </c>
      <c r="O15" s="33"/>
    </row>
    <row r="16" spans="1:15" ht="15" x14ac:dyDescent="0.4">
      <c r="A16" s="8" t="s">
        <v>23</v>
      </c>
      <c r="B16" s="6">
        <v>52627</v>
      </c>
      <c r="C16" s="6">
        <v>59.21</v>
      </c>
      <c r="D16" s="6">
        <v>10</v>
      </c>
      <c r="E16" s="3">
        <v>12</v>
      </c>
      <c r="F16" s="3">
        <v>0</v>
      </c>
      <c r="G16" s="3">
        <v>4</v>
      </c>
      <c r="H16" s="3">
        <v>4</v>
      </c>
      <c r="I16" s="3">
        <v>6</v>
      </c>
      <c r="J16" s="3">
        <v>3</v>
      </c>
      <c r="K16" s="28">
        <v>96</v>
      </c>
      <c r="L16" s="28">
        <v>34.4</v>
      </c>
      <c r="O16" s="33"/>
    </row>
    <row r="17" spans="1:15" ht="15" x14ac:dyDescent="0.4">
      <c r="A17" s="8" t="s">
        <v>24</v>
      </c>
      <c r="B17" s="6">
        <v>92281</v>
      </c>
      <c r="C17" s="6">
        <v>27.8</v>
      </c>
      <c r="D17" s="6">
        <v>21</v>
      </c>
      <c r="E17" s="3">
        <v>30</v>
      </c>
      <c r="F17" s="3">
        <v>5</v>
      </c>
      <c r="G17" s="3">
        <v>16</v>
      </c>
      <c r="H17" s="3">
        <v>15</v>
      </c>
      <c r="I17" s="3">
        <v>19</v>
      </c>
      <c r="J17" s="3">
        <v>2</v>
      </c>
      <c r="K17" s="28">
        <v>824</v>
      </c>
      <c r="L17" s="28">
        <v>20.8</v>
      </c>
      <c r="O17" s="33"/>
    </row>
    <row r="18" spans="1:15" ht="15" x14ac:dyDescent="0.4">
      <c r="A18" s="8" t="s">
        <v>25</v>
      </c>
      <c r="B18" s="6">
        <v>1149598</v>
      </c>
      <c r="C18" s="6">
        <v>12.68</v>
      </c>
      <c r="D18" s="6">
        <v>242</v>
      </c>
      <c r="E18" s="3">
        <v>373</v>
      </c>
      <c r="F18" s="3">
        <v>246</v>
      </c>
      <c r="G18" s="3">
        <v>329</v>
      </c>
      <c r="H18" s="3">
        <v>252</v>
      </c>
      <c r="I18" s="3">
        <v>259</v>
      </c>
      <c r="J18" s="3">
        <v>1</v>
      </c>
      <c r="K18" s="28">
        <v>3020</v>
      </c>
      <c r="L18" s="28">
        <v>38.799999999999997</v>
      </c>
      <c r="O18" s="33"/>
    </row>
    <row r="19" spans="1:15" ht="15" x14ac:dyDescent="0.4">
      <c r="A19" s="8" t="s">
        <v>26</v>
      </c>
      <c r="B19" s="6">
        <v>1015909</v>
      </c>
      <c r="C19" s="6">
        <v>53.01</v>
      </c>
      <c r="D19" s="6">
        <v>214</v>
      </c>
      <c r="E19" s="3">
        <v>210</v>
      </c>
      <c r="F19" s="3">
        <v>125</v>
      </c>
      <c r="G19" s="3">
        <v>153</v>
      </c>
      <c r="H19" s="3">
        <v>128</v>
      </c>
      <c r="I19" s="3">
        <v>164</v>
      </c>
      <c r="J19" s="3">
        <v>96</v>
      </c>
      <c r="K19" s="28">
        <v>2575</v>
      </c>
      <c r="L19" s="28">
        <v>59.2</v>
      </c>
      <c r="O19" s="33"/>
    </row>
    <row r="20" spans="1:15" ht="15" x14ac:dyDescent="0.4">
      <c r="A20" s="8" t="s">
        <v>27</v>
      </c>
      <c r="B20" s="6">
        <v>1476665</v>
      </c>
      <c r="C20" s="6">
        <v>26.5</v>
      </c>
      <c r="D20" s="6">
        <v>443</v>
      </c>
      <c r="E20" s="3">
        <v>416</v>
      </c>
      <c r="F20" s="3">
        <v>279</v>
      </c>
      <c r="G20" s="3">
        <v>360</v>
      </c>
      <c r="H20" s="3">
        <v>217</v>
      </c>
      <c r="I20" s="3">
        <v>319</v>
      </c>
      <c r="J20" s="3">
        <v>4</v>
      </c>
      <c r="K20" s="28">
        <v>3020</v>
      </c>
      <c r="L20" s="28">
        <v>53.4</v>
      </c>
      <c r="O20" s="33"/>
    </row>
    <row r="21" spans="1:15" ht="15" x14ac:dyDescent="0.4">
      <c r="A21" s="8" t="s">
        <v>28</v>
      </c>
      <c r="B21" s="6">
        <v>1088749</v>
      </c>
      <c r="C21" s="6">
        <v>13.31</v>
      </c>
      <c r="D21" s="6">
        <v>295</v>
      </c>
      <c r="E21" s="3">
        <v>373</v>
      </c>
      <c r="F21" s="3">
        <v>260</v>
      </c>
      <c r="G21" s="3">
        <v>313</v>
      </c>
      <c r="H21" s="3">
        <v>293</v>
      </c>
      <c r="I21" s="3">
        <v>324</v>
      </c>
      <c r="J21" s="3">
        <v>5</v>
      </c>
      <c r="K21" s="28">
        <v>12557</v>
      </c>
      <c r="L21" s="28">
        <v>34.299999999999997</v>
      </c>
      <c r="O21" s="33"/>
    </row>
    <row r="22" spans="1:15" ht="15" x14ac:dyDescent="0.4">
      <c r="A22" s="8" t="s">
        <v>29</v>
      </c>
      <c r="B22" s="6">
        <v>1631117</v>
      </c>
      <c r="C22" s="6">
        <v>21.59</v>
      </c>
      <c r="D22" s="6">
        <v>351</v>
      </c>
      <c r="E22" s="3">
        <v>585</v>
      </c>
      <c r="F22" s="3">
        <v>47</v>
      </c>
      <c r="G22" s="3">
        <v>427</v>
      </c>
      <c r="H22" s="3">
        <v>262</v>
      </c>
      <c r="I22" s="3">
        <v>321</v>
      </c>
      <c r="J22" s="3">
        <v>2</v>
      </c>
      <c r="K22" s="28">
        <v>2047</v>
      </c>
      <c r="L22" s="28">
        <v>42.6</v>
      </c>
      <c r="O22" s="33"/>
    </row>
    <row r="23" spans="1:15" ht="15" x14ac:dyDescent="0.4">
      <c r="A23" s="8" t="s">
        <v>30</v>
      </c>
      <c r="B23" s="6">
        <v>1658835</v>
      </c>
      <c r="C23" s="6">
        <v>18.260000000000002</v>
      </c>
      <c r="D23" s="6">
        <v>292</v>
      </c>
      <c r="E23" s="3">
        <v>500</v>
      </c>
      <c r="F23" s="3">
        <v>306</v>
      </c>
      <c r="G23" s="3">
        <v>434</v>
      </c>
      <c r="H23" s="3">
        <v>420</v>
      </c>
      <c r="I23" s="3">
        <v>429</v>
      </c>
      <c r="J23" s="3">
        <v>3</v>
      </c>
      <c r="K23" s="28">
        <v>4455</v>
      </c>
      <c r="L23" s="28">
        <v>46.3</v>
      </c>
      <c r="O23" s="33"/>
    </row>
    <row r="24" spans="1:15" ht="15" x14ac:dyDescent="0.4">
      <c r="A24" s="8" t="s">
        <v>31</v>
      </c>
      <c r="B24" s="6">
        <v>374042</v>
      </c>
      <c r="C24" s="6">
        <v>18.41</v>
      </c>
      <c r="D24" s="6">
        <v>73</v>
      </c>
      <c r="E24" s="3">
        <v>132</v>
      </c>
      <c r="F24" s="3">
        <v>20</v>
      </c>
      <c r="G24" s="3">
        <v>82</v>
      </c>
      <c r="H24" s="3">
        <v>82</v>
      </c>
      <c r="I24" s="3">
        <v>96</v>
      </c>
      <c r="J24" s="3">
        <v>16</v>
      </c>
      <c r="K24" s="28">
        <v>1408</v>
      </c>
      <c r="L24" s="28">
        <v>38.4</v>
      </c>
      <c r="O24" s="33"/>
    </row>
    <row r="25" spans="1:15" ht="15" x14ac:dyDescent="0.4">
      <c r="A25" s="8" t="s">
        <v>32</v>
      </c>
      <c r="B25" s="6">
        <v>577543</v>
      </c>
      <c r="C25" s="6">
        <v>6.73</v>
      </c>
      <c r="D25" s="6">
        <v>168</v>
      </c>
      <c r="E25" s="3">
        <v>203</v>
      </c>
      <c r="F25" s="3">
        <v>166</v>
      </c>
      <c r="G25" s="3">
        <v>200</v>
      </c>
      <c r="H25" s="3">
        <v>181</v>
      </c>
      <c r="I25" s="3">
        <v>195</v>
      </c>
      <c r="J25" s="3">
        <v>0</v>
      </c>
      <c r="K25" s="28">
        <v>477</v>
      </c>
      <c r="L25" s="28">
        <v>44.4</v>
      </c>
      <c r="O25" s="33"/>
    </row>
    <row r="26" spans="1:15" ht="15" x14ac:dyDescent="0.4">
      <c r="A26" s="8" t="s">
        <v>33</v>
      </c>
      <c r="B26" s="6">
        <v>988091</v>
      </c>
      <c r="C26" s="6">
        <v>8.14</v>
      </c>
      <c r="D26" s="6">
        <v>250</v>
      </c>
      <c r="E26" s="3">
        <v>340</v>
      </c>
      <c r="F26" s="3">
        <v>274</v>
      </c>
      <c r="G26" s="3">
        <v>327</v>
      </c>
      <c r="H26" s="3">
        <v>293</v>
      </c>
      <c r="I26" s="3">
        <v>311</v>
      </c>
      <c r="J26" s="3">
        <v>0</v>
      </c>
      <c r="K26" s="28">
        <v>238</v>
      </c>
      <c r="L26" s="28">
        <v>66.8</v>
      </c>
      <c r="O26" s="33"/>
    </row>
    <row r="27" spans="1:15" ht="28" x14ac:dyDescent="0.4">
      <c r="A27" s="8" t="s">
        <v>163</v>
      </c>
      <c r="B27" s="6">
        <v>65663</v>
      </c>
      <c r="C27" s="6">
        <v>14.84</v>
      </c>
      <c r="D27" s="6">
        <v>21</v>
      </c>
      <c r="E27" s="3">
        <v>16</v>
      </c>
      <c r="F27" s="3">
        <v>0</v>
      </c>
      <c r="G27" s="3">
        <v>7</v>
      </c>
      <c r="H27" s="3">
        <v>6</v>
      </c>
      <c r="I27" s="3">
        <v>15</v>
      </c>
      <c r="J27" s="3">
        <v>0</v>
      </c>
      <c r="K27" s="28">
        <v>109</v>
      </c>
      <c r="L27" s="28">
        <v>45</v>
      </c>
      <c r="O27" s="33"/>
    </row>
    <row r="28" spans="1:15" ht="15" x14ac:dyDescent="0.4">
      <c r="A28" s="8" t="s">
        <v>35</v>
      </c>
      <c r="B28" s="6">
        <v>2340657</v>
      </c>
      <c r="C28" s="6">
        <v>9.4499999999999993</v>
      </c>
      <c r="D28" s="6">
        <v>656</v>
      </c>
      <c r="E28" s="3">
        <v>783</v>
      </c>
      <c r="F28" s="3">
        <v>580</v>
      </c>
      <c r="G28" s="3">
        <v>690</v>
      </c>
      <c r="H28" s="3">
        <v>598</v>
      </c>
      <c r="I28" s="3">
        <v>635</v>
      </c>
      <c r="J28" s="3">
        <v>1</v>
      </c>
      <c r="K28" s="28">
        <v>11004</v>
      </c>
      <c r="L28" s="28">
        <v>46.6</v>
      </c>
      <c r="O28" s="33"/>
    </row>
    <row r="29" spans="1:15" ht="15" x14ac:dyDescent="0.4">
      <c r="A29" s="8" t="s">
        <v>36</v>
      </c>
      <c r="B29" s="6">
        <v>981727</v>
      </c>
      <c r="C29" s="6">
        <v>28.98</v>
      </c>
      <c r="D29" s="6">
        <v>305</v>
      </c>
      <c r="E29" s="3">
        <v>282</v>
      </c>
      <c r="F29" s="3">
        <v>154</v>
      </c>
      <c r="G29" s="3">
        <v>233</v>
      </c>
      <c r="H29" s="3">
        <v>152</v>
      </c>
      <c r="I29" s="3">
        <v>177</v>
      </c>
      <c r="J29" s="3">
        <v>2</v>
      </c>
      <c r="K29" s="28">
        <v>3629</v>
      </c>
      <c r="L29" s="28">
        <v>74.099999999999994</v>
      </c>
      <c r="O29" s="33"/>
    </row>
    <row r="30" spans="1:15" ht="15" x14ac:dyDescent="0.4">
      <c r="A30" s="8" t="s">
        <v>37</v>
      </c>
      <c r="B30" s="6">
        <v>1350060</v>
      </c>
      <c r="C30" s="6">
        <v>12.06</v>
      </c>
      <c r="D30" s="6">
        <v>375</v>
      </c>
      <c r="E30" s="3">
        <v>485</v>
      </c>
      <c r="F30" s="3">
        <v>377</v>
      </c>
      <c r="G30" s="3">
        <v>431</v>
      </c>
      <c r="H30" s="3">
        <v>352</v>
      </c>
      <c r="I30" s="3">
        <v>374</v>
      </c>
      <c r="J30" s="3">
        <v>1</v>
      </c>
      <c r="K30" s="28">
        <v>10557</v>
      </c>
      <c r="L30" s="28">
        <v>50.6</v>
      </c>
      <c r="O30" s="33"/>
    </row>
    <row r="31" spans="1:15" ht="15" x14ac:dyDescent="0.4">
      <c r="A31" s="8" t="s">
        <v>42</v>
      </c>
      <c r="B31" s="6">
        <v>4622132</v>
      </c>
      <c r="C31" s="6">
        <v>6.18</v>
      </c>
      <c r="D31" s="6">
        <v>999</v>
      </c>
      <c r="E31" s="3">
        <v>1537</v>
      </c>
      <c r="F31" s="3">
        <v>1267</v>
      </c>
      <c r="G31" s="3">
        <v>1497</v>
      </c>
      <c r="H31" s="3">
        <v>1384</v>
      </c>
      <c r="I31" s="3">
        <v>1471</v>
      </c>
      <c r="J31" s="3">
        <v>2</v>
      </c>
      <c r="K31" s="28">
        <v>22275</v>
      </c>
      <c r="L31" s="28">
        <v>34.700000000000003</v>
      </c>
      <c r="O31" s="33"/>
    </row>
    <row r="32" spans="1:15" ht="15" x14ac:dyDescent="0.4">
      <c r="A32" s="8" t="s">
        <v>39</v>
      </c>
      <c r="B32" s="6">
        <v>51133</v>
      </c>
      <c r="C32" s="6">
        <v>68.89</v>
      </c>
      <c r="D32" s="6">
        <v>3</v>
      </c>
      <c r="E32" s="3">
        <v>13</v>
      </c>
      <c r="F32" s="3">
        <v>0</v>
      </c>
      <c r="G32" s="3">
        <v>4</v>
      </c>
      <c r="H32" s="3">
        <v>4</v>
      </c>
      <c r="I32" s="3">
        <v>4</v>
      </c>
      <c r="J32" s="3">
        <v>1</v>
      </c>
      <c r="K32" s="28">
        <v>296</v>
      </c>
      <c r="L32" s="28">
        <v>17.899999999999999</v>
      </c>
      <c r="O32" s="33"/>
    </row>
    <row r="33" spans="1:15" ht="15" x14ac:dyDescent="0.4">
      <c r="A33" s="8" t="s">
        <v>40</v>
      </c>
      <c r="B33" s="6">
        <v>116844</v>
      </c>
      <c r="C33" s="6">
        <v>67.62</v>
      </c>
      <c r="D33" s="6">
        <v>7</v>
      </c>
      <c r="E33" s="3">
        <v>15</v>
      </c>
      <c r="F33" s="3">
        <v>0</v>
      </c>
      <c r="G33" s="3">
        <v>12</v>
      </c>
      <c r="H33" s="3">
        <v>1</v>
      </c>
      <c r="I33" s="3">
        <v>11</v>
      </c>
      <c r="J33" s="3">
        <v>17</v>
      </c>
      <c r="K33" s="28">
        <v>187</v>
      </c>
      <c r="L33" s="28">
        <v>12.3</v>
      </c>
      <c r="O33" s="33"/>
    </row>
    <row r="34" spans="1:15" x14ac:dyDescent="0.35">
      <c r="O34" s="33"/>
    </row>
    <row r="35" spans="1:15" x14ac:dyDescent="0.35">
      <c r="O3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6949-F155-4C22-976F-7F66E11D4195}">
  <dimension ref="A1:M35"/>
  <sheetViews>
    <sheetView tabSelected="1" zoomScaleNormal="100" workbookViewId="0">
      <selection activeCell="A27" sqref="A27"/>
    </sheetView>
  </sheetViews>
  <sheetFormatPr baseColWidth="10" defaultRowHeight="13" x14ac:dyDescent="0.3"/>
  <cols>
    <col min="1" max="1" width="16.54296875" style="46" bestFit="1" customWidth="1"/>
    <col min="2" max="2" width="7.6328125" style="46" bestFit="1" customWidth="1"/>
    <col min="3" max="3" width="14.54296875" style="46" customWidth="1"/>
    <col min="4" max="4" width="10.08984375" style="46" customWidth="1"/>
    <col min="5" max="5" width="10.81640625" style="46" customWidth="1"/>
    <col min="6" max="6" width="11" style="46" bestFit="1" customWidth="1"/>
    <col min="7" max="7" width="10.81640625" style="46" customWidth="1"/>
    <col min="8" max="8" width="11.54296875" style="46" customWidth="1"/>
    <col min="9" max="9" width="21.453125" style="54" customWidth="1"/>
    <col min="10" max="10" width="12.81640625" style="46" customWidth="1"/>
    <col min="11" max="11" width="10.36328125" style="46" customWidth="1"/>
    <col min="12" max="12" width="17.08984375" style="46" bestFit="1" customWidth="1"/>
    <col min="13" max="13" width="10.453125" style="46" bestFit="1" customWidth="1"/>
    <col min="14" max="14" width="10.90625" style="46"/>
    <col min="15" max="15" width="1.81640625" style="46" bestFit="1" customWidth="1"/>
    <col min="16" max="16" width="10.90625" style="46"/>
    <col min="17" max="17" width="11.54296875" style="46" bestFit="1" customWidth="1"/>
    <col min="18" max="19" width="10.90625" style="46"/>
    <col min="20" max="20" width="15.54296875" style="46" bestFit="1" customWidth="1"/>
    <col min="21" max="21" width="16.453125" style="46" bestFit="1" customWidth="1"/>
    <col min="22" max="22" width="5.7265625" style="46" bestFit="1" customWidth="1"/>
    <col min="23" max="16384" width="10.90625" style="46"/>
  </cols>
  <sheetData>
    <row r="1" spans="1:13" s="42" customFormat="1" ht="39" x14ac:dyDescent="0.3">
      <c r="A1" s="40" t="s">
        <v>0</v>
      </c>
      <c r="B1" s="40" t="s">
        <v>162</v>
      </c>
      <c r="C1" s="40" t="s">
        <v>165</v>
      </c>
      <c r="D1" s="41" t="s">
        <v>149</v>
      </c>
      <c r="E1" s="41" t="s">
        <v>151</v>
      </c>
      <c r="F1" s="41" t="s">
        <v>172</v>
      </c>
      <c r="G1" s="41" t="s">
        <v>173</v>
      </c>
      <c r="H1" s="41" t="s">
        <v>174</v>
      </c>
      <c r="I1" s="41" t="s">
        <v>175</v>
      </c>
      <c r="J1" s="41" t="s">
        <v>171</v>
      </c>
      <c r="K1" s="41" t="s">
        <v>179</v>
      </c>
      <c r="L1" s="41" t="s">
        <v>180</v>
      </c>
    </row>
    <row r="2" spans="1:13" x14ac:dyDescent="0.3">
      <c r="A2" s="40" t="s">
        <v>8</v>
      </c>
      <c r="B2" s="43">
        <f>VLOOKUP(A2,NBI!$A$2:$B$35,2,FALSE)</f>
        <v>35.24</v>
      </c>
      <c r="C2" s="43">
        <v>14</v>
      </c>
      <c r="D2" s="44">
        <v>18</v>
      </c>
      <c r="E2" s="44">
        <v>9</v>
      </c>
      <c r="F2" s="44">
        <v>9</v>
      </c>
      <c r="G2" s="44">
        <v>12</v>
      </c>
      <c r="H2" s="44">
        <v>3</v>
      </c>
      <c r="I2" s="45">
        <v>10613764.32009216</v>
      </c>
      <c r="J2" s="45">
        <f>VLOOKUP(A2,'Dengue boletin 52'!$P$9:$Q$44,2,FALSE)</f>
        <v>1023</v>
      </c>
      <c r="K2" s="59">
        <f>VLOOKUP(A2,'Dengue boletin 52'!$P$8:$R$44,3,FALSE)</f>
        <v>2107.6999999999998</v>
      </c>
      <c r="L2" s="59">
        <f>VLOOKUP(A2,'Dengue tablero INS'!$I$3:$J$37,2,FALSE)</f>
        <v>2033.27</v>
      </c>
      <c r="M2" s="47"/>
    </row>
    <row r="3" spans="1:13" x14ac:dyDescent="0.3">
      <c r="A3" s="40" t="s">
        <v>9</v>
      </c>
      <c r="B3" s="43">
        <f>VLOOKUP(A3,NBI!$A$2:$B$35,2,FALSE)</f>
        <v>10.73</v>
      </c>
      <c r="C3" s="43">
        <v>990</v>
      </c>
      <c r="D3" s="44">
        <v>2405</v>
      </c>
      <c r="E3" s="44">
        <v>2239</v>
      </c>
      <c r="F3" s="44">
        <v>1945</v>
      </c>
      <c r="G3" s="44">
        <v>2203</v>
      </c>
      <c r="H3" s="44">
        <v>1</v>
      </c>
      <c r="I3" s="45">
        <v>2163562.6159104002</v>
      </c>
      <c r="J3" s="45">
        <f>VLOOKUP(A3,'Dengue boletin 52'!$P$9:$Q$44,2,FALSE)</f>
        <v>5689</v>
      </c>
      <c r="K3" s="59">
        <f>VLOOKUP(A3,'Dengue boletin 52'!$P$8:$R$44,3,FALSE)</f>
        <v>97.7</v>
      </c>
      <c r="L3" s="59">
        <f>VLOOKUP(A3,'Dengue tablero INS'!$I$3:$J$37,2,FALSE)</f>
        <v>106.87</v>
      </c>
      <c r="M3" s="47"/>
    </row>
    <row r="4" spans="1:13" x14ac:dyDescent="0.3">
      <c r="A4" s="40" t="s">
        <v>10</v>
      </c>
      <c r="B4" s="43">
        <f>VLOOKUP(A4,NBI!$A$2:$B$35,2,FALSE)</f>
        <v>32.450000000000003</v>
      </c>
      <c r="C4" s="43">
        <v>53</v>
      </c>
      <c r="D4" s="44">
        <v>112</v>
      </c>
      <c r="E4" s="44">
        <v>83</v>
      </c>
      <c r="F4" s="44">
        <v>62</v>
      </c>
      <c r="G4" s="44">
        <v>73</v>
      </c>
      <c r="H4" s="44">
        <v>1</v>
      </c>
      <c r="I4" s="45">
        <v>406708.34380800003</v>
      </c>
      <c r="J4" s="45">
        <f>VLOOKUP(A4,'Dengue boletin 52'!$P$9:$Q$44,2,FALSE)</f>
        <v>1326</v>
      </c>
      <c r="K4" s="59">
        <f>VLOOKUP(A4,'Dengue boletin 52'!$P$8:$R$44,3,FALSE)</f>
        <v>434.3</v>
      </c>
      <c r="L4" s="59">
        <f>VLOOKUP(A4,'Dengue tablero INS'!$I$3:$J$37,2,FALSE)</f>
        <v>427.69</v>
      </c>
      <c r="M4" s="47"/>
    </row>
    <row r="5" spans="1:13" x14ac:dyDescent="0.3">
      <c r="A5" s="40" t="s">
        <v>11</v>
      </c>
      <c r="B5" s="43">
        <f>VLOOKUP(A5,NBI!$A$2:$B$35,2,FALSE)</f>
        <v>11.37</v>
      </c>
      <c r="C5" s="43">
        <v>867</v>
      </c>
      <c r="D5" s="44">
        <v>774</v>
      </c>
      <c r="E5" s="44">
        <v>757</v>
      </c>
      <c r="F5" s="44">
        <v>674</v>
      </c>
      <c r="G5" s="44">
        <v>743</v>
      </c>
      <c r="H5" s="44">
        <v>1</v>
      </c>
      <c r="I5" s="45">
        <v>4130.8995993600001</v>
      </c>
      <c r="J5" s="45">
        <f>VLOOKUP(A5,'Dengue boletin 52'!$P$9:$Q$44,2,FALSE)</f>
        <v>2615</v>
      </c>
      <c r="K5" s="59">
        <f>VLOOKUP(A5,'Dengue boletin 52'!$P$8:$R$44,3,FALSE)</f>
        <v>174.9</v>
      </c>
      <c r="L5" s="59">
        <f>VLOOKUP(A5,'Dengue tablero INS'!$I$3:$J$37,2,FALSE)</f>
        <v>177.15</v>
      </c>
      <c r="M5" s="47"/>
    </row>
    <row r="6" spans="1:13" x14ac:dyDescent="0.3">
      <c r="A6" s="40" t="s">
        <v>13</v>
      </c>
      <c r="B6" s="43">
        <f>VLOOKUP(A6,NBI!$A$2:$B$35,2,FALSE)</f>
        <v>26.73</v>
      </c>
      <c r="C6" s="43">
        <v>571</v>
      </c>
      <c r="D6" s="44">
        <v>664</v>
      </c>
      <c r="E6" s="44">
        <v>580</v>
      </c>
      <c r="F6" s="44">
        <v>342</v>
      </c>
      <c r="G6" s="44">
        <v>510</v>
      </c>
      <c r="H6" s="44">
        <v>6</v>
      </c>
      <c r="I6" s="45">
        <v>618288.89763840009</v>
      </c>
      <c r="J6" s="45">
        <f>VLOOKUP(A6,'Dengue boletin 52'!$P$9:$Q$44,2,FALSE)</f>
        <v>6551</v>
      </c>
      <c r="K6" s="59">
        <f>VLOOKUP(A6,'Dengue boletin 52'!$P$8:$R$44,3,FALSE)</f>
        <v>428.47346797812946</v>
      </c>
      <c r="L6" s="59">
        <f>VLOOKUP(A6,'Dengue tablero INS'!$I$3:$J$37,2,FALSE)</f>
        <v>456.24513129316574</v>
      </c>
      <c r="M6" s="47"/>
    </row>
    <row r="7" spans="1:13" x14ac:dyDescent="0.3">
      <c r="A7" s="40" t="s">
        <v>14</v>
      </c>
      <c r="B7" s="43">
        <f>VLOOKUP(A7,NBI!$A$2:$B$35,2,FALSE)</f>
        <v>10.15</v>
      </c>
      <c r="C7" s="43">
        <v>364</v>
      </c>
      <c r="D7" s="44">
        <v>438</v>
      </c>
      <c r="E7" s="44">
        <v>394</v>
      </c>
      <c r="F7" s="44">
        <v>289</v>
      </c>
      <c r="G7" s="44">
        <v>296</v>
      </c>
      <c r="H7" s="44">
        <v>1</v>
      </c>
      <c r="I7" s="45">
        <v>508332.76864512003</v>
      </c>
      <c r="J7" s="45">
        <f>VLOOKUP(A7,'Dengue boletin 52'!$P$9:$Q$44,2,FALSE)</f>
        <v>379</v>
      </c>
      <c r="K7" s="59">
        <f>VLOOKUP(A7,'Dengue boletin 52'!$P$8:$R$44,3,FALSE)</f>
        <v>175.7</v>
      </c>
      <c r="L7" s="59">
        <f>VLOOKUP(A7,'Dengue tablero INS'!$I$3:$J$37,2,FALSE)</f>
        <v>169.52</v>
      </c>
      <c r="M7" s="47"/>
    </row>
    <row r="8" spans="1:13" x14ac:dyDescent="0.3">
      <c r="A8" s="40" t="s">
        <v>15</v>
      </c>
      <c r="B8" s="43">
        <f>VLOOKUP(A8,NBI!$A$2:$B$35,2,FALSE)</f>
        <v>8.9499999999999993</v>
      </c>
      <c r="C8" s="43">
        <v>229</v>
      </c>
      <c r="D8" s="44">
        <v>362</v>
      </c>
      <c r="E8" s="44">
        <v>334</v>
      </c>
      <c r="F8" s="44">
        <v>304</v>
      </c>
      <c r="G8" s="44">
        <v>315</v>
      </c>
      <c r="H8" s="44">
        <v>0</v>
      </c>
      <c r="I8" s="45">
        <v>151185.92415744002</v>
      </c>
      <c r="J8" s="45">
        <f>VLOOKUP(A8,'Dengue boletin 52'!$P$9:$Q$44,2,FALSE)</f>
        <v>222</v>
      </c>
      <c r="K8" s="59">
        <f>VLOOKUP(A8,'Dengue boletin 52'!$P$8:$R$44,3,FALSE)</f>
        <v>22</v>
      </c>
      <c r="L8" s="59">
        <f>VLOOKUP(A8,'Dengue tablero INS'!$I$3:$J$37,2,FALSE)</f>
        <v>50.18</v>
      </c>
      <c r="M8" s="47"/>
    </row>
    <row r="9" spans="1:13" x14ac:dyDescent="0.3">
      <c r="A9" s="40" t="s">
        <v>16</v>
      </c>
      <c r="B9" s="43">
        <f>VLOOKUP(A9,NBI!$A$2:$B$35,2,FALSE)</f>
        <v>23.62</v>
      </c>
      <c r="C9" s="43">
        <v>71</v>
      </c>
      <c r="D9" s="44">
        <v>140</v>
      </c>
      <c r="E9" s="44">
        <v>116</v>
      </c>
      <c r="F9" s="44">
        <v>92</v>
      </c>
      <c r="G9" s="44">
        <v>108</v>
      </c>
      <c r="H9" s="44">
        <v>3</v>
      </c>
      <c r="I9" s="45">
        <v>6361010.4333312009</v>
      </c>
      <c r="J9" s="45">
        <f>VLOOKUP(A9,'Dengue boletin 52'!$P$9:$Q$44,2,FALSE)</f>
        <v>1953</v>
      </c>
      <c r="K9" s="59">
        <f>VLOOKUP(A9,'Dengue boletin 52'!$P$8:$R$44,3,FALSE)</f>
        <v>470.6</v>
      </c>
      <c r="L9" s="59">
        <f>VLOOKUP(A9,'Dengue tablero INS'!$I$3:$J$37,2,FALSE)</f>
        <v>625.6</v>
      </c>
      <c r="M9" s="47"/>
    </row>
    <row r="10" spans="1:13" x14ac:dyDescent="0.3">
      <c r="A10" s="40" t="s">
        <v>17</v>
      </c>
      <c r="B10" s="43">
        <f>VLOOKUP(A10,NBI!$A$2:$B$35,2,FALSE)</f>
        <v>16.079999999999998</v>
      </c>
      <c r="C10" s="43">
        <v>139</v>
      </c>
      <c r="D10" s="44">
        <v>153</v>
      </c>
      <c r="E10" s="44">
        <v>129</v>
      </c>
      <c r="F10" s="44">
        <v>111</v>
      </c>
      <c r="G10" s="44">
        <v>123</v>
      </c>
      <c r="H10" s="44">
        <v>3</v>
      </c>
      <c r="I10" s="45">
        <v>541426.35184128</v>
      </c>
      <c r="J10" s="45">
        <f>VLOOKUP(A10,'Dengue boletin 52'!$P$9:$Q$44,2,FALSE)</f>
        <v>1541</v>
      </c>
      <c r="K10" s="59">
        <f>VLOOKUP(A10,'Dengue boletin 52'!$P$8:$R$44,3,FALSE)</f>
        <v>373.5</v>
      </c>
      <c r="L10" s="59">
        <f>VLOOKUP(A10,'Dengue tablero INS'!$I$3:$J$37,2,FALSE)</f>
        <v>361.65</v>
      </c>
      <c r="M10" s="47"/>
    </row>
    <row r="11" spans="1:13" x14ac:dyDescent="0.3">
      <c r="A11" s="40" t="s">
        <v>18</v>
      </c>
      <c r="B11" s="43">
        <f>VLOOKUP(A11,NBI!$A$2:$B$35,2,FALSE)</f>
        <v>18.809999999999999</v>
      </c>
      <c r="C11" s="43">
        <v>264</v>
      </c>
      <c r="D11" s="44">
        <v>559</v>
      </c>
      <c r="E11" s="44">
        <v>430</v>
      </c>
      <c r="F11" s="44">
        <v>233</v>
      </c>
      <c r="G11" s="44">
        <v>245</v>
      </c>
      <c r="H11" s="44">
        <v>13</v>
      </c>
      <c r="I11" s="45">
        <v>1494091.94846208</v>
      </c>
      <c r="J11" s="45">
        <f>VLOOKUP(A11,'Dengue boletin 52'!$P$9:$Q$44,2,FALSE)</f>
        <v>1795</v>
      </c>
      <c r="K11" s="59">
        <f>VLOOKUP(A11,'Dengue boletin 52'!$P$8:$R$44,3,FALSE)</f>
        <v>164.7</v>
      </c>
      <c r="L11" s="59">
        <f>VLOOKUP(A11,'Dengue tablero INS'!$I$3:$J$37,2,FALSE)</f>
        <v>194.48</v>
      </c>
      <c r="M11" s="47"/>
    </row>
    <row r="12" spans="1:13" x14ac:dyDescent="0.3">
      <c r="A12" s="40" t="s">
        <v>19</v>
      </c>
      <c r="B12" s="43">
        <f>VLOOKUP(A12,NBI!$A$2:$B$35,2,FALSE)</f>
        <v>23.04</v>
      </c>
      <c r="C12" s="43">
        <v>379</v>
      </c>
      <c r="D12" s="44">
        <v>405</v>
      </c>
      <c r="E12" s="44">
        <v>362</v>
      </c>
      <c r="F12" s="44">
        <v>305</v>
      </c>
      <c r="G12" s="44">
        <v>322</v>
      </c>
      <c r="H12" s="44">
        <v>7</v>
      </c>
      <c r="I12" s="45">
        <v>189349.01114880003</v>
      </c>
      <c r="J12" s="45">
        <f>VLOOKUP(A12,'Dengue boletin 52'!$P$9:$Q$44,2,FALSE)</f>
        <v>5195</v>
      </c>
      <c r="K12" s="59">
        <f>VLOOKUP(A12,'Dengue boletin 52'!$P$8:$R$44,3,FALSE)</f>
        <v>382.1</v>
      </c>
      <c r="L12" s="59">
        <f>VLOOKUP(A12,'Dengue tablero INS'!$I$3:$J$37,2,FALSE)</f>
        <v>378.14</v>
      </c>
      <c r="M12" s="47"/>
    </row>
    <row r="13" spans="1:13" x14ac:dyDescent="0.3">
      <c r="A13" s="40" t="s">
        <v>22</v>
      </c>
      <c r="B13" s="43">
        <f>VLOOKUP(A13,NBI!$A$2:$B$35,2,FALSE)</f>
        <v>65.510000000000005</v>
      </c>
      <c r="C13" s="43">
        <v>143</v>
      </c>
      <c r="D13" s="44">
        <v>161</v>
      </c>
      <c r="E13" s="44">
        <v>72</v>
      </c>
      <c r="F13" s="44">
        <v>38</v>
      </c>
      <c r="G13" s="44">
        <v>90</v>
      </c>
      <c r="H13" s="44">
        <v>14</v>
      </c>
      <c r="I13" s="45">
        <v>3966777.9115622407</v>
      </c>
      <c r="J13" s="45">
        <f>VLOOKUP(A13,'Dengue boletin 52'!$P$9:$Q$44,2,FALSE)</f>
        <v>1675</v>
      </c>
      <c r="K13" s="59">
        <f>VLOOKUP(A13,'Dengue boletin 52'!$P$8:$R$44,3,FALSE)</f>
        <v>418.4</v>
      </c>
      <c r="L13" s="59">
        <f>VLOOKUP(A13,'Dengue tablero INS'!$I$3:$J$37,2,FALSE)</f>
        <v>374.33</v>
      </c>
      <c r="M13" s="47"/>
    </row>
    <row r="14" spans="1:13" x14ac:dyDescent="0.3">
      <c r="A14" s="40" t="s">
        <v>20</v>
      </c>
      <c r="B14" s="43">
        <f>VLOOKUP(A14,NBI!$A$2:$B$35,2,FALSE)</f>
        <v>35.08</v>
      </c>
      <c r="C14" s="43">
        <v>442</v>
      </c>
      <c r="D14" s="44">
        <v>601</v>
      </c>
      <c r="E14" s="44">
        <v>428</v>
      </c>
      <c r="F14" s="44">
        <v>260</v>
      </c>
      <c r="G14" s="44">
        <v>337</v>
      </c>
      <c r="H14" s="44">
        <v>1</v>
      </c>
      <c r="I14" s="45">
        <v>436460.71173120005</v>
      </c>
      <c r="J14" s="45">
        <f>VLOOKUP(A14,'Dengue boletin 52'!$P$9:$Q$44,2,FALSE)</f>
        <v>4191</v>
      </c>
      <c r="K14" s="59">
        <f>VLOOKUP(A14,'Dengue boletin 52'!$P$8:$R$44,3,FALSE)</f>
        <v>224.3</v>
      </c>
      <c r="L14" s="59">
        <f>VLOOKUP(A14,'Dengue tablero INS'!$I$3:$J$37,2,FALSE)</f>
        <v>232.64</v>
      </c>
      <c r="M14" s="47"/>
    </row>
    <row r="15" spans="1:13" x14ac:dyDescent="0.3">
      <c r="A15" s="48" t="s">
        <v>21</v>
      </c>
      <c r="B15" s="43">
        <f>VLOOKUP(A15,NBI!$A$2:$B$35,2,FALSE)</f>
        <v>6.36</v>
      </c>
      <c r="C15" s="49">
        <v>476</v>
      </c>
      <c r="D15" s="50">
        <v>4181</v>
      </c>
      <c r="E15" s="50">
        <v>4125</v>
      </c>
      <c r="F15" s="50">
        <v>3910</v>
      </c>
      <c r="G15" s="50">
        <v>4011</v>
      </c>
      <c r="H15" s="50">
        <v>2</v>
      </c>
      <c r="I15" s="45">
        <v>349694.34390527999</v>
      </c>
      <c r="J15" s="45">
        <f>VLOOKUP(A15,'Dengue boletin 52'!$P$9:$Q$44,2,FALSE)</f>
        <v>4211</v>
      </c>
      <c r="K15" s="59">
        <f>VLOOKUP(A15,'Dengue boletin 52'!$P$8:$R$44,3,FALSE)</f>
        <v>466</v>
      </c>
      <c r="L15" s="59">
        <f>VLOOKUP(A15,'Dengue tablero INS'!$I$3:$J$37,2,FALSE)</f>
        <v>570.70000000000005</v>
      </c>
      <c r="M15" s="47"/>
    </row>
    <row r="16" spans="1:13" x14ac:dyDescent="0.3">
      <c r="A16" s="40" t="s">
        <v>23</v>
      </c>
      <c r="B16" s="43">
        <f>VLOOKUP(A16,NBI!$A$2:$B$35,2,FALSE)</f>
        <v>59.52</v>
      </c>
      <c r="C16" s="43">
        <v>10</v>
      </c>
      <c r="D16" s="44">
        <v>12</v>
      </c>
      <c r="E16" s="44">
        <v>4</v>
      </c>
      <c r="F16" s="44">
        <v>4</v>
      </c>
      <c r="G16" s="44">
        <v>6</v>
      </c>
      <c r="H16" s="44">
        <v>3</v>
      </c>
      <c r="I16" s="45">
        <v>6602183.0012928005</v>
      </c>
      <c r="J16" s="45">
        <f>VLOOKUP(A16,'Dengue boletin 52'!$P$9:$Q$44,2,FALSE)</f>
        <v>100</v>
      </c>
      <c r="K16" s="59">
        <f>VLOOKUP(A16,'Dengue boletin 52'!$P$8:$R$44,3,FALSE)</f>
        <v>215.5</v>
      </c>
      <c r="L16" s="59">
        <f>VLOOKUP(A16,'Dengue tablero INS'!$I$3:$J$37,2,FALSE)</f>
        <v>200.83</v>
      </c>
      <c r="M16" s="47"/>
    </row>
    <row r="17" spans="1:13" x14ac:dyDescent="0.3">
      <c r="A17" s="40" t="s">
        <v>24</v>
      </c>
      <c r="B17" s="43">
        <f>VLOOKUP(A17,NBI!$A$2:$B$35,2,FALSE)</f>
        <v>27.91</v>
      </c>
      <c r="C17" s="43">
        <v>21</v>
      </c>
      <c r="D17" s="44">
        <v>30</v>
      </c>
      <c r="E17" s="44">
        <v>16</v>
      </c>
      <c r="F17" s="44">
        <v>15</v>
      </c>
      <c r="G17" s="44">
        <v>19</v>
      </c>
      <c r="H17" s="44">
        <v>2</v>
      </c>
      <c r="I17" s="45">
        <v>4639913.8483814402</v>
      </c>
      <c r="J17" s="45">
        <f>VLOOKUP(A17,'Dengue boletin 52'!$P$9:$Q$44,2,FALSE)</f>
        <v>840</v>
      </c>
      <c r="K17" s="59">
        <f>VLOOKUP(A17,'Dengue boletin 52'!$P$8:$R$44,3,FALSE)</f>
        <v>967.6</v>
      </c>
      <c r="L17" s="59">
        <f>VLOOKUP(A17,'Dengue tablero INS'!$I$3:$J$37,2,FALSE)</f>
        <v>914.83</v>
      </c>
      <c r="M17" s="47"/>
    </row>
    <row r="18" spans="1:13" x14ac:dyDescent="0.3">
      <c r="A18" s="40" t="s">
        <v>25</v>
      </c>
      <c r="B18" s="43">
        <f>VLOOKUP(A18,NBI!$A$2:$B$35,2,FALSE)</f>
        <v>12.86</v>
      </c>
      <c r="C18" s="43">
        <v>242</v>
      </c>
      <c r="D18" s="44">
        <v>373</v>
      </c>
      <c r="E18" s="44">
        <v>329</v>
      </c>
      <c r="F18" s="44">
        <v>252</v>
      </c>
      <c r="G18" s="44">
        <v>259</v>
      </c>
      <c r="H18" s="44">
        <v>1</v>
      </c>
      <c r="I18" s="45">
        <v>573286.65169920004</v>
      </c>
      <c r="J18" s="45">
        <f>VLOOKUP(A18,'Dengue boletin 52'!$P$9:$Q$44,2,FALSE)</f>
        <v>4728</v>
      </c>
      <c r="K18" s="59">
        <f>VLOOKUP(A18,'Dengue boletin 52'!$P$8:$R$44,3,FALSE)</f>
        <v>457.2</v>
      </c>
      <c r="L18" s="59">
        <f>VLOOKUP(A18,'Dengue tablero INS'!$I$3:$J$37,2,FALSE)</f>
        <v>524.29</v>
      </c>
      <c r="M18" s="47"/>
    </row>
    <row r="19" spans="1:13" x14ac:dyDescent="0.3">
      <c r="A19" s="40" t="s">
        <v>26</v>
      </c>
      <c r="B19" s="43">
        <f>VLOOKUP(A19,NBI!$A$2:$B$35,2,FALSE)</f>
        <v>53.33</v>
      </c>
      <c r="C19" s="43">
        <v>214</v>
      </c>
      <c r="D19" s="44">
        <v>210</v>
      </c>
      <c r="E19" s="44">
        <v>153</v>
      </c>
      <c r="F19" s="44">
        <v>128</v>
      </c>
      <c r="G19" s="44">
        <v>164</v>
      </c>
      <c r="H19" s="44">
        <v>96</v>
      </c>
      <c r="I19" s="45">
        <v>174213.84419328001</v>
      </c>
      <c r="J19" s="45">
        <f>VLOOKUP(A19,'Dengue boletin 52'!$P$9:$Q$44,2,FALSE)</f>
        <v>2791</v>
      </c>
      <c r="K19" s="59">
        <f>VLOOKUP(A19,'Dengue boletin 52'!$P$8:$R$44,3,FALSE)</f>
        <v>407.6</v>
      </c>
      <c r="L19" s="59">
        <f>VLOOKUP(A19,'Dengue tablero INS'!$I$3:$J$37,2,FALSE)</f>
        <v>400.43</v>
      </c>
      <c r="M19" s="47"/>
    </row>
    <row r="20" spans="1:13" x14ac:dyDescent="0.3">
      <c r="A20" s="40" t="s">
        <v>27</v>
      </c>
      <c r="B20" s="43">
        <f>VLOOKUP(A20,NBI!$A$2:$B$35,2,FALSE)</f>
        <v>26.71</v>
      </c>
      <c r="C20" s="43">
        <v>443</v>
      </c>
      <c r="D20" s="44">
        <v>416</v>
      </c>
      <c r="E20" s="44">
        <v>360</v>
      </c>
      <c r="F20" s="44">
        <v>217</v>
      </c>
      <c r="G20" s="44">
        <v>319</v>
      </c>
      <c r="H20" s="44">
        <v>4</v>
      </c>
      <c r="I20" s="45">
        <v>325481.75794176001</v>
      </c>
      <c r="J20" s="45">
        <f>VLOOKUP(A20,'Dengue boletin 52'!$P$9:$Q$44,2,FALSE)</f>
        <v>2395</v>
      </c>
      <c r="K20" s="59">
        <f>VLOOKUP(A20,'Dengue boletin 52'!$P$8:$R$44,3,FALSE)</f>
        <v>260.5</v>
      </c>
      <c r="L20" s="59">
        <f>VLOOKUP(A20,'Dengue tablero INS'!$I$3:$J$37,2,FALSE)</f>
        <v>458.21</v>
      </c>
      <c r="M20" s="47"/>
    </row>
    <row r="21" spans="1:13" x14ac:dyDescent="0.3">
      <c r="A21" s="40" t="s">
        <v>28</v>
      </c>
      <c r="B21" s="43">
        <f>VLOOKUP(A21,NBI!$A$2:$B$35,2,FALSE)</f>
        <v>13.45</v>
      </c>
      <c r="C21" s="43">
        <v>295</v>
      </c>
      <c r="D21" s="44">
        <v>373</v>
      </c>
      <c r="E21" s="44">
        <v>313</v>
      </c>
      <c r="F21" s="44">
        <v>293</v>
      </c>
      <c r="G21" s="44">
        <v>324</v>
      </c>
      <c r="H21" s="44">
        <v>5</v>
      </c>
      <c r="I21" s="45">
        <v>2931134.1079142401</v>
      </c>
      <c r="J21" s="45">
        <f>VLOOKUP(A21,'Dengue boletin 52'!$P$9:$Q$44,2,FALSE)</f>
        <v>12805</v>
      </c>
      <c r="K21" s="59">
        <f>VLOOKUP(A21,'Dengue boletin 52'!$P$8:$R$44,3,FALSE)</f>
        <v>1560.3</v>
      </c>
      <c r="L21" s="59">
        <f>VLOOKUP(A21,'Dengue tablero INS'!$I$3:$J$37,2,FALSE)</f>
        <v>1494.67</v>
      </c>
      <c r="M21" s="47"/>
    </row>
    <row r="22" spans="1:13" x14ac:dyDescent="0.3">
      <c r="A22" s="40" t="s">
        <v>29</v>
      </c>
      <c r="B22" s="43">
        <f>VLOOKUP(A22,NBI!$A$2:$B$35,2,FALSE)</f>
        <v>21.98</v>
      </c>
      <c r="C22" s="43">
        <v>351</v>
      </c>
      <c r="D22" s="44">
        <v>585</v>
      </c>
      <c r="E22" s="44">
        <v>427</v>
      </c>
      <c r="F22" s="44">
        <v>262</v>
      </c>
      <c r="G22" s="44">
        <v>321</v>
      </c>
      <c r="H22" s="44">
        <v>2</v>
      </c>
      <c r="I22" s="45">
        <v>1887708.6368563201</v>
      </c>
      <c r="J22" s="45">
        <f>VLOOKUP(A22,'Dengue boletin 52'!$P$9:$Q$44,2,FALSE)</f>
        <v>2188</v>
      </c>
      <c r="K22" s="59">
        <f>VLOOKUP(A22,'Dengue boletin 52'!$P$8:$R$44,3,FALSE)</f>
        <v>554.4</v>
      </c>
      <c r="L22" s="59">
        <f>VLOOKUP(A22,'Dengue tablero INS'!$I$3:$J$37,2,FALSE)</f>
        <v>545.03</v>
      </c>
      <c r="M22" s="47"/>
    </row>
    <row r="23" spans="1:13" x14ac:dyDescent="0.3">
      <c r="A23" s="40" t="s">
        <v>30</v>
      </c>
      <c r="B23" s="43">
        <f>VLOOKUP(A23,NBI!$A$2:$B$35,2,FALSE)</f>
        <v>18.43</v>
      </c>
      <c r="C23" s="43">
        <v>292</v>
      </c>
      <c r="D23" s="44">
        <v>500</v>
      </c>
      <c r="E23" s="44">
        <v>434</v>
      </c>
      <c r="F23" s="44">
        <v>420</v>
      </c>
      <c r="G23" s="44">
        <v>429</v>
      </c>
      <c r="H23" s="44">
        <v>3</v>
      </c>
      <c r="I23" s="45">
        <v>886249.47290111997</v>
      </c>
      <c r="J23" s="45">
        <f>VLOOKUP(A23,'Dengue boletin 52'!$P$9:$Q$44,2,FALSE)</f>
        <v>4754</v>
      </c>
      <c r="K23" s="59">
        <f>VLOOKUP(A23,'Dengue boletin 52'!$P$8:$R$44,3,FALSE)</f>
        <v>379.4</v>
      </c>
      <c r="L23" s="59">
        <f>VLOOKUP(A23,'Dengue tablero INS'!$I$3:$J$37,2,FALSE)</f>
        <v>321.63</v>
      </c>
      <c r="M23" s="47"/>
    </row>
    <row r="24" spans="1:13" x14ac:dyDescent="0.3">
      <c r="A24" s="40" t="s">
        <v>31</v>
      </c>
      <c r="B24" s="43">
        <f>VLOOKUP(A24,NBI!$A$2:$B$35,2,FALSE)</f>
        <v>18.96</v>
      </c>
      <c r="C24" s="43">
        <v>73</v>
      </c>
      <c r="D24" s="44">
        <v>132</v>
      </c>
      <c r="E24" s="44">
        <v>82</v>
      </c>
      <c r="F24" s="44">
        <v>82</v>
      </c>
      <c r="G24" s="44">
        <v>96</v>
      </c>
      <c r="H24" s="44">
        <v>16</v>
      </c>
      <c r="I24" s="45">
        <v>1748908.25367552</v>
      </c>
      <c r="J24" s="45">
        <f>VLOOKUP(A24,'Dengue boletin 52'!$P$9:$Q$44,2,FALSE)</f>
        <v>1496</v>
      </c>
      <c r="K24" s="59">
        <f>VLOOKUP(A24,'Dengue boletin 52'!$P$8:$R$44,3,FALSE)</f>
        <v>441.6</v>
      </c>
      <c r="L24" s="59">
        <f>VLOOKUP(A24,'Dengue tablero INS'!$I$3:$J$37,2,FALSE)</f>
        <v>431.73</v>
      </c>
      <c r="M24" s="47"/>
    </row>
    <row r="25" spans="1:13" x14ac:dyDescent="0.3">
      <c r="A25" s="40" t="s">
        <v>32</v>
      </c>
      <c r="B25" s="43">
        <f>VLOOKUP(A25,NBI!$A$2:$B$35,2,FALSE)</f>
        <v>6.76</v>
      </c>
      <c r="C25" s="43">
        <v>168</v>
      </c>
      <c r="D25" s="44">
        <v>203</v>
      </c>
      <c r="E25" s="44">
        <v>200</v>
      </c>
      <c r="F25" s="44">
        <v>181</v>
      </c>
      <c r="G25" s="44">
        <v>195</v>
      </c>
      <c r="H25" s="44">
        <v>0</v>
      </c>
      <c r="I25" s="45">
        <v>51127.110082560001</v>
      </c>
      <c r="J25" s="45">
        <f>VLOOKUP(A25,'Dengue boletin 52'!$P$9:$Q$44,2,FALSE)</f>
        <v>502</v>
      </c>
      <c r="K25" s="59">
        <f>VLOOKUP(A25,'Dengue boletin 52'!$P$8:$R$44,3,FALSE)</f>
        <v>90.5</v>
      </c>
      <c r="L25" s="59">
        <f>VLOOKUP(A25,'Dengue tablero INS'!$I$3:$J$37,2,FALSE)</f>
        <v>92.86</v>
      </c>
      <c r="M25" s="47"/>
    </row>
    <row r="26" spans="1:13" x14ac:dyDescent="0.3">
      <c r="A26" s="40" t="s">
        <v>33</v>
      </c>
      <c r="B26" s="43">
        <f>VLOOKUP(A26,NBI!$A$2:$B$35,2,FALSE)</f>
        <v>8.19</v>
      </c>
      <c r="C26" s="43">
        <v>250</v>
      </c>
      <c r="D26" s="44">
        <v>340</v>
      </c>
      <c r="E26" s="44">
        <v>327</v>
      </c>
      <c r="F26" s="44">
        <v>293</v>
      </c>
      <c r="G26" s="44">
        <v>311</v>
      </c>
      <c r="H26" s="44">
        <v>0</v>
      </c>
      <c r="I26" s="45">
        <v>137786.57538048</v>
      </c>
      <c r="J26" s="45">
        <f>VLOOKUP(A26,'Dengue boletin 52'!$P$9:$Q$44,2,FALSE)</f>
        <v>266</v>
      </c>
      <c r="K26" s="59">
        <f>VLOOKUP(A26,'Dengue boletin 52'!$P$8:$R$44,3,FALSE)</f>
        <v>28.2</v>
      </c>
      <c r="L26" s="59">
        <f>VLOOKUP(A26,'Dengue tablero INS'!$I$3:$J$37,2,FALSE)</f>
        <v>28.7</v>
      </c>
      <c r="M26" s="47"/>
    </row>
    <row r="27" spans="1:13" s="53" customFormat="1" ht="26" x14ac:dyDescent="0.3">
      <c r="A27" s="40" t="s">
        <v>163</v>
      </c>
      <c r="B27" s="43">
        <f>VLOOKUP(A27,NBI!$A$2:$B$35,2,FALSE)</f>
        <v>14.89</v>
      </c>
      <c r="C27" s="43">
        <v>21</v>
      </c>
      <c r="D27" s="51">
        <v>16</v>
      </c>
      <c r="E27" s="51">
        <v>7</v>
      </c>
      <c r="F27" s="51">
        <v>6</v>
      </c>
      <c r="G27" s="51">
        <v>15</v>
      </c>
      <c r="H27" s="51">
        <v>0</v>
      </c>
      <c r="I27" s="52">
        <v>1394</v>
      </c>
      <c r="J27" s="52">
        <f>VLOOKUP(A27,'Dengue boletin 52'!$P$9:$Q$44,2,FALSE)</f>
        <v>124</v>
      </c>
      <c r="K27" s="60">
        <f>VLOOKUP(A27,'Dengue boletin 52'!$P$8:$R$44,3,FALSE)</f>
        <v>188.8</v>
      </c>
      <c r="L27" s="59">
        <f>VLOOKUP(A27,'Dengue tablero INS'!$I$3:$J$37,2,FALSE)</f>
        <v>263.77</v>
      </c>
      <c r="M27" s="47"/>
    </row>
    <row r="28" spans="1:13" x14ac:dyDescent="0.3">
      <c r="A28" s="40" t="s">
        <v>35</v>
      </c>
      <c r="B28" s="43">
        <f>VLOOKUP(A28,NBI!$A$2:$B$35,2,FALSE)</f>
        <v>9.58</v>
      </c>
      <c r="C28" s="43">
        <v>656</v>
      </c>
      <c r="D28" s="44">
        <v>783</v>
      </c>
      <c r="E28" s="44">
        <v>690</v>
      </c>
      <c r="F28" s="44">
        <v>598</v>
      </c>
      <c r="G28" s="44">
        <v>635</v>
      </c>
      <c r="H28" s="44">
        <v>1</v>
      </c>
      <c r="I28" s="45">
        <v>798951.19527936005</v>
      </c>
      <c r="J28" s="45">
        <f>VLOOKUP(A28,'Dengue boletin 52'!$P$9:$Q$44,2,FALSE)</f>
        <v>11499</v>
      </c>
      <c r="K28" s="59">
        <f>VLOOKUP(A28,'Dengue boletin 52'!$P$8:$R$44,3,FALSE)</f>
        <v>515</v>
      </c>
      <c r="L28" s="59">
        <f>VLOOKUP(A28,'Dengue tablero INS'!$I$3:$J$37,2,FALSE)</f>
        <v>517.14</v>
      </c>
      <c r="M28" s="47"/>
    </row>
    <row r="29" spans="1:13" x14ac:dyDescent="0.3">
      <c r="A29" s="40" t="s">
        <v>36</v>
      </c>
      <c r="B29" s="43">
        <f>VLOOKUP(A29,NBI!$A$2:$B$35,2,FALSE)</f>
        <v>29.13</v>
      </c>
      <c r="C29" s="43">
        <v>305</v>
      </c>
      <c r="D29" s="44">
        <v>282</v>
      </c>
      <c r="E29" s="44">
        <v>233</v>
      </c>
      <c r="F29" s="44">
        <v>152</v>
      </c>
      <c r="G29" s="44">
        <v>177</v>
      </c>
      <c r="H29" s="44">
        <v>2</v>
      </c>
      <c r="I29" s="45">
        <v>28877.068615680004</v>
      </c>
      <c r="J29" s="45">
        <f>VLOOKUP(A29,'Dengue boletin 52'!$P$9:$Q$44,2,FALSE)</f>
        <v>3519</v>
      </c>
      <c r="K29" s="59">
        <f>VLOOKUP(A29,'Dengue boletin 52'!$P$8:$R$44,3,FALSE)</f>
        <v>360.2</v>
      </c>
      <c r="L29" s="59">
        <f>VLOOKUP(A29,'Dengue tablero INS'!$I$3:$J$37,2,FALSE)</f>
        <v>454.58</v>
      </c>
      <c r="M29" s="47"/>
    </row>
    <row r="30" spans="1:13" x14ac:dyDescent="0.3">
      <c r="A30" s="40" t="s">
        <v>37</v>
      </c>
      <c r="B30" s="43">
        <f>VLOOKUP(A30,NBI!$A$2:$B$35,2,FALSE)</f>
        <v>12.22</v>
      </c>
      <c r="C30" s="43">
        <v>375</v>
      </c>
      <c r="D30" s="44">
        <v>485</v>
      </c>
      <c r="E30" s="44">
        <v>431</v>
      </c>
      <c r="F30" s="44">
        <v>352</v>
      </c>
      <c r="G30" s="44">
        <v>374</v>
      </c>
      <c r="H30" s="44">
        <v>1</v>
      </c>
      <c r="I30" s="45">
        <v>518488.78768128005</v>
      </c>
      <c r="J30" s="45">
        <f>VLOOKUP(A30,'Dengue boletin 52'!$P$9:$Q$44,2,FALSE)</f>
        <v>13014</v>
      </c>
      <c r="K30" s="59">
        <f>VLOOKUP(A30,'Dengue boletin 52'!$P$8:$R$44,3,FALSE)</f>
        <v>1050.7</v>
      </c>
      <c r="L30" s="59">
        <f>VLOOKUP(A30,'Dengue tablero INS'!$I$3:$J$37,2,FALSE)</f>
        <v>1079.8399999999999</v>
      </c>
      <c r="M30" s="47"/>
    </row>
    <row r="31" spans="1:13" x14ac:dyDescent="0.3">
      <c r="A31" s="40" t="s">
        <v>42</v>
      </c>
      <c r="B31" s="43">
        <f>VLOOKUP(A31,NBI!$A$2:$B$35,2,FALSE)</f>
        <v>6.25</v>
      </c>
      <c r="C31" s="43">
        <v>999</v>
      </c>
      <c r="D31" s="44">
        <v>1537</v>
      </c>
      <c r="E31" s="44">
        <v>1497</v>
      </c>
      <c r="F31" s="44">
        <v>1384</v>
      </c>
      <c r="G31" s="44">
        <v>1471</v>
      </c>
      <c r="H31" s="44">
        <v>2</v>
      </c>
      <c r="I31" s="45">
        <v>923255.13086976018</v>
      </c>
      <c r="J31" s="45">
        <f>VLOOKUP(A31,'Dengue boletin 52'!$P$9:$Q$44,2,FALSE)</f>
        <v>24584</v>
      </c>
      <c r="K31" s="59">
        <f>VLOOKUP(A31,'Dengue boletin 52'!$P$8:$R$44,3,FALSE)</f>
        <v>537.43067128462178</v>
      </c>
      <c r="L31" s="59">
        <f>VLOOKUP(A31,'Dengue tablero INS'!$I$3:$J$37,2,FALSE)</f>
        <v>586.50584280600333</v>
      </c>
      <c r="M31" s="47"/>
    </row>
    <row r="32" spans="1:13" x14ac:dyDescent="0.3">
      <c r="A32" s="40" t="s">
        <v>39</v>
      </c>
      <c r="B32" s="43">
        <f>VLOOKUP(A32,NBI!$A$2:$B$35,2,FALSE)</f>
        <v>68.94</v>
      </c>
      <c r="C32" s="43">
        <v>3</v>
      </c>
      <c r="D32" s="44">
        <v>13</v>
      </c>
      <c r="E32" s="44">
        <v>4</v>
      </c>
      <c r="F32" s="44">
        <v>4</v>
      </c>
      <c r="G32" s="44">
        <v>4</v>
      </c>
      <c r="H32" s="44">
        <v>1</v>
      </c>
      <c r="I32" s="45">
        <v>5149748.7369830403</v>
      </c>
      <c r="J32" s="45">
        <f>VLOOKUP(A32,'Dengue boletin 52'!$P$9:$Q$44,2,FALSE)</f>
        <v>316</v>
      </c>
      <c r="K32" s="59">
        <f>VLOOKUP(A32,'Dengue boletin 52'!$P$8:$R$44,3,FALSE)</f>
        <v>2751.9</v>
      </c>
      <c r="L32" s="59">
        <f>VLOOKUP(A32,'Dengue tablero INS'!$I$3:$J$37,2,FALSE)</f>
        <v>3024.79</v>
      </c>
      <c r="M32" s="47"/>
    </row>
    <row r="33" spans="1:13" x14ac:dyDescent="0.3">
      <c r="A33" s="40" t="s">
        <v>40</v>
      </c>
      <c r="B33" s="43">
        <f>VLOOKUP(A33,NBI!$A$2:$B$35,2,FALSE)</f>
        <v>67.760000000000005</v>
      </c>
      <c r="C33" s="43">
        <v>7</v>
      </c>
      <c r="D33" s="44">
        <v>15</v>
      </c>
      <c r="E33" s="44">
        <v>12</v>
      </c>
      <c r="F33" s="44">
        <v>1</v>
      </c>
      <c r="G33" s="44">
        <v>11</v>
      </c>
      <c r="H33" s="44">
        <v>17</v>
      </c>
      <c r="I33" s="45">
        <v>4084507.6205568002</v>
      </c>
      <c r="J33" s="45">
        <f>VLOOKUP(A33,'Dengue boletin 52'!$P$9:$Q$44,2,FALSE)</f>
        <v>206</v>
      </c>
      <c r="K33" s="59">
        <f>VLOOKUP(A33,'Dengue boletin 52'!$P$8:$R$44,3,FALSE)</f>
        <v>176.2</v>
      </c>
      <c r="L33" s="59">
        <f>VLOOKUP(A33,'Dengue tablero INS'!$I$3:$J$37,2,FALSE)</f>
        <v>688.04</v>
      </c>
      <c r="M33" s="47"/>
    </row>
    <row r="34" spans="1:13" x14ac:dyDescent="0.3">
      <c r="M34" s="47"/>
    </row>
    <row r="35" spans="1:13" x14ac:dyDescent="0.3">
      <c r="M35" s="47"/>
    </row>
  </sheetData>
  <autoFilter ref="A1:L33" xr:uid="{77846949-F155-4C22-976F-7F66E11D4195}"/>
  <sortState xmlns:xlrd2="http://schemas.microsoft.com/office/spreadsheetml/2017/richdata2" ref="A2:J33">
    <sortCondition ref="A2:A33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A4D3-D21B-4E50-B84A-B15334D53E33}">
  <dimension ref="A1:B35"/>
  <sheetViews>
    <sheetView topLeftCell="A19" workbookViewId="0">
      <selection activeCell="A29" sqref="A29"/>
    </sheetView>
  </sheetViews>
  <sheetFormatPr baseColWidth="10" defaultRowHeight="14.5" x14ac:dyDescent="0.35"/>
  <cols>
    <col min="1" max="1" width="24.81640625" bestFit="1" customWidth="1"/>
  </cols>
  <sheetData>
    <row r="1" spans="1:2" ht="31.5" x14ac:dyDescent="0.35">
      <c r="A1" s="61" t="s">
        <v>181</v>
      </c>
      <c r="B1" s="62" t="s">
        <v>182</v>
      </c>
    </row>
    <row r="2" spans="1:2" ht="16" x14ac:dyDescent="0.45">
      <c r="A2" s="63" t="s">
        <v>56</v>
      </c>
      <c r="B2" s="64">
        <v>10.73</v>
      </c>
    </row>
    <row r="3" spans="1:2" ht="16" x14ac:dyDescent="0.45">
      <c r="A3" s="65" t="s">
        <v>183</v>
      </c>
      <c r="B3" s="66">
        <v>11.37</v>
      </c>
    </row>
    <row r="4" spans="1:2" ht="16" x14ac:dyDescent="0.45">
      <c r="A4" s="65" t="s">
        <v>184</v>
      </c>
      <c r="B4" s="66">
        <v>3.47</v>
      </c>
    </row>
    <row r="5" spans="1:2" ht="16" x14ac:dyDescent="0.45">
      <c r="A5" s="65" t="s">
        <v>185</v>
      </c>
      <c r="B5" s="66">
        <v>26.73</v>
      </c>
    </row>
    <row r="6" spans="1:2" ht="16" x14ac:dyDescent="0.45">
      <c r="A6" s="65" t="s">
        <v>186</v>
      </c>
      <c r="B6" s="66">
        <v>10.15</v>
      </c>
    </row>
    <row r="7" spans="1:2" ht="16" x14ac:dyDescent="0.45">
      <c r="A7" s="65" t="s">
        <v>64</v>
      </c>
      <c r="B7" s="66">
        <v>8.9499999999999993</v>
      </c>
    </row>
    <row r="8" spans="1:2" ht="16" x14ac:dyDescent="0.45">
      <c r="A8" s="65" t="s">
        <v>187</v>
      </c>
      <c r="B8" s="66">
        <v>23.62</v>
      </c>
    </row>
    <row r="9" spans="1:2" ht="16" x14ac:dyDescent="0.45">
      <c r="A9" s="65" t="s">
        <v>67</v>
      </c>
      <c r="B9" s="66">
        <v>18.809999999999999</v>
      </c>
    </row>
    <row r="10" spans="1:2" ht="16" x14ac:dyDescent="0.45">
      <c r="A10" s="65" t="s">
        <v>68</v>
      </c>
      <c r="B10" s="66">
        <v>23.04</v>
      </c>
    </row>
    <row r="11" spans="1:2" ht="16" x14ac:dyDescent="0.45">
      <c r="A11" s="65" t="s">
        <v>20</v>
      </c>
      <c r="B11" s="66">
        <v>35.08</v>
      </c>
    </row>
    <row r="12" spans="1:2" ht="16" x14ac:dyDescent="0.45">
      <c r="A12" s="65" t="s">
        <v>71</v>
      </c>
      <c r="B12" s="66">
        <v>6.36</v>
      </c>
    </row>
    <row r="13" spans="1:2" ht="16" x14ac:dyDescent="0.45">
      <c r="A13" s="65" t="s">
        <v>188</v>
      </c>
      <c r="B13" s="66">
        <v>65.510000000000005</v>
      </c>
    </row>
    <row r="14" spans="1:2" ht="16" x14ac:dyDescent="0.45">
      <c r="A14" s="65" t="s">
        <v>75</v>
      </c>
      <c r="B14" s="66">
        <v>12.86</v>
      </c>
    </row>
    <row r="15" spans="1:2" ht="16" x14ac:dyDescent="0.45">
      <c r="A15" s="65" t="s">
        <v>76</v>
      </c>
      <c r="B15" s="66">
        <v>53.33</v>
      </c>
    </row>
    <row r="16" spans="1:2" ht="16" x14ac:dyDescent="0.45">
      <c r="A16" s="65" t="s">
        <v>77</v>
      </c>
      <c r="B16" s="66">
        <v>26.71</v>
      </c>
    </row>
    <row r="17" spans="1:2" ht="16" x14ac:dyDescent="0.45">
      <c r="A17" s="65" t="s">
        <v>78</v>
      </c>
      <c r="B17" s="66">
        <v>13.45</v>
      </c>
    </row>
    <row r="18" spans="1:2" ht="16" x14ac:dyDescent="0.45">
      <c r="A18" s="65" t="s">
        <v>79</v>
      </c>
      <c r="B18" s="66">
        <v>21.98</v>
      </c>
    </row>
    <row r="19" spans="1:2" ht="16" x14ac:dyDescent="0.45">
      <c r="A19" s="65" t="s">
        <v>80</v>
      </c>
      <c r="B19" s="66">
        <v>18.43</v>
      </c>
    </row>
    <row r="20" spans="1:2" ht="16" x14ac:dyDescent="0.45">
      <c r="A20" s="65" t="s">
        <v>32</v>
      </c>
      <c r="B20" s="66">
        <v>6.76</v>
      </c>
    </row>
    <row r="21" spans="1:2" ht="16" x14ac:dyDescent="0.45">
      <c r="A21" s="65" t="s">
        <v>83</v>
      </c>
      <c r="B21" s="66">
        <v>8.19</v>
      </c>
    </row>
    <row r="22" spans="1:2" ht="16" x14ac:dyDescent="0.45">
      <c r="A22" s="65" t="s">
        <v>85</v>
      </c>
      <c r="B22" s="66">
        <v>9.58</v>
      </c>
    </row>
    <row r="23" spans="1:2" ht="16" x14ac:dyDescent="0.45">
      <c r="A23" s="65" t="s">
        <v>86</v>
      </c>
      <c r="B23" s="66">
        <v>29.13</v>
      </c>
    </row>
    <row r="24" spans="1:2" ht="16" x14ac:dyDescent="0.45">
      <c r="A24" s="65" t="s">
        <v>87</v>
      </c>
      <c r="B24" s="66">
        <v>12.22</v>
      </c>
    </row>
    <row r="25" spans="1:2" ht="16" x14ac:dyDescent="0.45">
      <c r="A25" s="65" t="s">
        <v>189</v>
      </c>
      <c r="B25" s="66">
        <v>6.25</v>
      </c>
    </row>
    <row r="26" spans="1:2" ht="16" x14ac:dyDescent="0.45">
      <c r="A26" s="65" t="s">
        <v>58</v>
      </c>
      <c r="B26" s="66">
        <v>32.450000000000003</v>
      </c>
    </row>
    <row r="27" spans="1:2" ht="16" x14ac:dyDescent="0.45">
      <c r="A27" s="65" t="s">
        <v>66</v>
      </c>
      <c r="B27" s="66">
        <v>16.079999999999998</v>
      </c>
    </row>
    <row r="28" spans="1:2" ht="16" x14ac:dyDescent="0.45">
      <c r="A28" s="65" t="s">
        <v>81</v>
      </c>
      <c r="B28" s="66">
        <v>18.96</v>
      </c>
    </row>
    <row r="29" spans="1:2" ht="16" x14ac:dyDescent="0.45">
      <c r="A29" s="65" t="s">
        <v>163</v>
      </c>
      <c r="B29" s="66">
        <v>14.89</v>
      </c>
    </row>
    <row r="30" spans="1:2" ht="16" x14ac:dyDescent="0.45">
      <c r="A30" s="65" t="s">
        <v>54</v>
      </c>
      <c r="B30" s="66">
        <v>35.24</v>
      </c>
    </row>
    <row r="31" spans="1:2" ht="16" x14ac:dyDescent="0.45">
      <c r="A31" s="67" t="s">
        <v>190</v>
      </c>
      <c r="B31" s="68">
        <v>59.52</v>
      </c>
    </row>
    <row r="32" spans="1:2" ht="16" x14ac:dyDescent="0.45">
      <c r="A32" s="65" t="s">
        <v>74</v>
      </c>
      <c r="B32" s="66">
        <v>27.91</v>
      </c>
    </row>
    <row r="33" spans="1:2" ht="16" x14ac:dyDescent="0.45">
      <c r="A33" s="65" t="s">
        <v>191</v>
      </c>
      <c r="B33" s="66">
        <v>68.94</v>
      </c>
    </row>
    <row r="34" spans="1:2" ht="16" x14ac:dyDescent="0.45">
      <c r="A34" s="65" t="s">
        <v>90</v>
      </c>
      <c r="B34" s="66">
        <v>67.760000000000005</v>
      </c>
    </row>
    <row r="35" spans="1:2" ht="16" x14ac:dyDescent="0.45">
      <c r="A35" s="69" t="s">
        <v>192</v>
      </c>
      <c r="B35" s="70">
        <v>14.28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5F34-95FD-414F-8D82-A6DFA079D41B}">
  <dimension ref="A1:L35"/>
  <sheetViews>
    <sheetView zoomScale="130" zoomScaleNormal="130" workbookViewId="0">
      <selection activeCell="J1" sqref="J1"/>
    </sheetView>
  </sheetViews>
  <sheetFormatPr baseColWidth="10" defaultRowHeight="14.5" x14ac:dyDescent="0.35"/>
  <cols>
    <col min="1" max="1" width="16.54296875" bestFit="1" customWidth="1"/>
    <col min="2" max="2" width="7.6328125" bestFit="1" customWidth="1"/>
    <col min="3" max="3" width="12.08984375" bestFit="1" customWidth="1"/>
    <col min="4" max="4" width="12.26953125" customWidth="1"/>
    <col min="5" max="5" width="14.90625" customWidth="1"/>
    <col min="6" max="6" width="12.81640625" customWidth="1"/>
    <col min="7" max="7" width="8.36328125" customWidth="1"/>
    <col min="8" max="8" width="15.36328125" customWidth="1"/>
    <col min="9" max="9" width="10.90625" customWidth="1"/>
    <col min="10" max="10" width="36.6328125" style="30" bestFit="1" customWidth="1"/>
    <col min="11" max="11" width="17.08984375" bestFit="1" customWidth="1"/>
    <col min="12" max="12" width="10.453125" bestFit="1" customWidth="1"/>
    <col min="14" max="14" width="1.81640625" bestFit="1" customWidth="1"/>
    <col min="16" max="16" width="11.54296875" bestFit="1" customWidth="1"/>
    <col min="19" max="19" width="15.54296875" bestFit="1" customWidth="1"/>
    <col min="20" max="20" width="16.453125" bestFit="1" customWidth="1"/>
    <col min="21" max="21" width="5.7265625" bestFit="1" customWidth="1"/>
  </cols>
  <sheetData>
    <row r="1" spans="1:12" s="36" customFormat="1" ht="56" x14ac:dyDescent="0.35">
      <c r="A1" s="8" t="s">
        <v>0</v>
      </c>
      <c r="B1" s="8" t="s">
        <v>162</v>
      </c>
      <c r="C1" s="8" t="s">
        <v>159</v>
      </c>
      <c r="D1" s="35" t="s">
        <v>149</v>
      </c>
      <c r="E1" s="35" t="s">
        <v>151</v>
      </c>
      <c r="F1" s="35" t="s">
        <v>152</v>
      </c>
      <c r="G1" s="35" t="s">
        <v>153</v>
      </c>
      <c r="H1" s="35" t="s">
        <v>154</v>
      </c>
      <c r="I1" s="35" t="s">
        <v>157</v>
      </c>
      <c r="J1" s="35" t="s">
        <v>164</v>
      </c>
    </row>
    <row r="2" spans="1:12" ht="15" x14ac:dyDescent="0.4">
      <c r="A2" s="8" t="s">
        <v>8</v>
      </c>
      <c r="B2" s="6">
        <v>34.92</v>
      </c>
      <c r="C2" s="6">
        <v>14</v>
      </c>
      <c r="D2" s="3">
        <v>18</v>
      </c>
      <c r="E2" s="3">
        <v>9</v>
      </c>
      <c r="F2" s="3">
        <v>9</v>
      </c>
      <c r="G2" s="3">
        <v>12</v>
      </c>
      <c r="H2" s="3">
        <v>3</v>
      </c>
      <c r="I2" s="28">
        <v>1124</v>
      </c>
      <c r="J2" s="28">
        <v>10613764.32009216</v>
      </c>
      <c r="L2" s="33"/>
    </row>
    <row r="3" spans="1:12" ht="15" x14ac:dyDescent="0.4">
      <c r="A3" s="8" t="s">
        <v>9</v>
      </c>
      <c r="B3" s="6">
        <v>10.67</v>
      </c>
      <c r="C3" s="6">
        <v>990</v>
      </c>
      <c r="D3" s="3">
        <v>2405</v>
      </c>
      <c r="E3" s="3">
        <v>2239</v>
      </c>
      <c r="F3" s="3">
        <v>1945</v>
      </c>
      <c r="G3" s="3">
        <v>2203</v>
      </c>
      <c r="H3" s="3">
        <v>1</v>
      </c>
      <c r="I3" s="28">
        <v>5386</v>
      </c>
      <c r="J3" s="28">
        <v>2163562.6159104002</v>
      </c>
      <c r="L3" s="33"/>
    </row>
    <row r="4" spans="1:12" ht="15" x14ac:dyDescent="0.4">
      <c r="A4" s="8" t="s">
        <v>10</v>
      </c>
      <c r="B4" s="6">
        <v>32.26</v>
      </c>
      <c r="C4" s="6">
        <v>53</v>
      </c>
      <c r="D4" s="3">
        <v>112</v>
      </c>
      <c r="E4" s="3">
        <v>83</v>
      </c>
      <c r="F4" s="3">
        <v>62</v>
      </c>
      <c r="G4" s="3">
        <v>73</v>
      </c>
      <c r="H4" s="3">
        <v>1</v>
      </c>
      <c r="I4" s="28">
        <v>1297</v>
      </c>
      <c r="J4" s="28">
        <v>406708.34380800003</v>
      </c>
      <c r="L4" s="33"/>
    </row>
    <row r="5" spans="1:12" ht="15" x14ac:dyDescent="0.4">
      <c r="A5" s="8" t="s">
        <v>11</v>
      </c>
      <c r="B5" s="6">
        <v>11.28</v>
      </c>
      <c r="C5" s="6">
        <v>867</v>
      </c>
      <c r="D5" s="3">
        <v>774</v>
      </c>
      <c r="E5" s="3">
        <v>757</v>
      </c>
      <c r="F5" s="3">
        <v>674</v>
      </c>
      <c r="G5" s="3">
        <v>743</v>
      </c>
      <c r="H5" s="3">
        <v>1</v>
      </c>
      <c r="I5" s="28">
        <v>5455</v>
      </c>
      <c r="J5" s="28">
        <v>4130.8995993600001</v>
      </c>
      <c r="L5" s="33"/>
    </row>
    <row r="6" spans="1:12" ht="15" x14ac:dyDescent="0.4">
      <c r="A6" s="8" t="s">
        <v>13</v>
      </c>
      <c r="B6" s="6">
        <v>26.56</v>
      </c>
      <c r="C6" s="6">
        <v>571</v>
      </c>
      <c r="D6" s="3">
        <v>664</v>
      </c>
      <c r="E6" s="3">
        <v>580</v>
      </c>
      <c r="F6" s="3">
        <v>342</v>
      </c>
      <c r="G6" s="3">
        <v>510</v>
      </c>
      <c r="H6" s="3">
        <v>6</v>
      </c>
      <c r="I6" s="28">
        <v>8067</v>
      </c>
      <c r="J6" s="28">
        <v>618288.89763840009</v>
      </c>
      <c r="L6" s="33"/>
    </row>
    <row r="7" spans="1:12" ht="15" x14ac:dyDescent="0.4">
      <c r="A7" s="8" t="s">
        <v>14</v>
      </c>
      <c r="B7" s="6">
        <v>10.039999999999999</v>
      </c>
      <c r="C7" s="6">
        <v>364</v>
      </c>
      <c r="D7" s="3">
        <v>438</v>
      </c>
      <c r="E7" s="3">
        <v>394</v>
      </c>
      <c r="F7" s="3">
        <v>289</v>
      </c>
      <c r="G7" s="3">
        <v>296</v>
      </c>
      <c r="H7" s="3">
        <v>1</v>
      </c>
      <c r="I7" s="28">
        <v>405</v>
      </c>
      <c r="J7" s="28">
        <v>508332.76864512003</v>
      </c>
      <c r="L7" s="33"/>
    </row>
    <row r="8" spans="1:12" ht="15" x14ac:dyDescent="0.4">
      <c r="A8" s="8" t="s">
        <v>15</v>
      </c>
      <c r="B8" s="6">
        <v>8.91</v>
      </c>
      <c r="C8" s="6">
        <v>229</v>
      </c>
      <c r="D8" s="3">
        <v>362</v>
      </c>
      <c r="E8" s="3">
        <v>334</v>
      </c>
      <c r="F8" s="3">
        <v>304</v>
      </c>
      <c r="G8" s="3">
        <v>315</v>
      </c>
      <c r="H8" s="3">
        <v>0</v>
      </c>
      <c r="I8" s="28">
        <v>204</v>
      </c>
      <c r="J8" s="28">
        <v>151185.92415744002</v>
      </c>
      <c r="L8" s="33"/>
    </row>
    <row r="9" spans="1:12" ht="15" x14ac:dyDescent="0.4">
      <c r="A9" s="8" t="s">
        <v>16</v>
      </c>
      <c r="B9" s="6">
        <v>23.48</v>
      </c>
      <c r="C9" s="6">
        <v>71</v>
      </c>
      <c r="D9" s="3">
        <v>140</v>
      </c>
      <c r="E9" s="3">
        <v>116</v>
      </c>
      <c r="F9" s="3">
        <v>92</v>
      </c>
      <c r="G9" s="3">
        <v>108</v>
      </c>
      <c r="H9" s="3">
        <v>3</v>
      </c>
      <c r="I9" s="28">
        <v>1913</v>
      </c>
      <c r="J9" s="28">
        <v>6361010.4333312009</v>
      </c>
      <c r="L9" s="33"/>
    </row>
    <row r="10" spans="1:12" ht="15" x14ac:dyDescent="0.4">
      <c r="A10" s="8" t="s">
        <v>17</v>
      </c>
      <c r="B10" s="6">
        <v>15.89</v>
      </c>
      <c r="C10" s="6">
        <v>139</v>
      </c>
      <c r="D10" s="3">
        <v>153</v>
      </c>
      <c r="E10" s="3">
        <v>129</v>
      </c>
      <c r="F10" s="3">
        <v>111</v>
      </c>
      <c r="G10" s="3">
        <v>123</v>
      </c>
      <c r="H10" s="3">
        <v>3</v>
      </c>
      <c r="I10" s="28">
        <v>1444</v>
      </c>
      <c r="J10" s="28">
        <v>541426.35184128</v>
      </c>
      <c r="L10" s="33"/>
    </row>
    <row r="11" spans="1:12" ht="15" x14ac:dyDescent="0.4">
      <c r="A11" s="8" t="s">
        <v>18</v>
      </c>
      <c r="B11" s="6">
        <v>18.27</v>
      </c>
      <c r="C11" s="6">
        <v>264</v>
      </c>
      <c r="D11" s="3">
        <v>559</v>
      </c>
      <c r="E11" s="3">
        <v>430</v>
      </c>
      <c r="F11" s="3">
        <v>233</v>
      </c>
      <c r="G11" s="3">
        <v>245</v>
      </c>
      <c r="H11" s="3">
        <v>13</v>
      </c>
      <c r="I11" s="28">
        <v>1262</v>
      </c>
      <c r="J11" s="28">
        <v>1494091.94846208</v>
      </c>
      <c r="L11" s="33"/>
    </row>
    <row r="12" spans="1:12" ht="15" x14ac:dyDescent="0.4">
      <c r="A12" s="8" t="s">
        <v>19</v>
      </c>
      <c r="B12" s="6">
        <v>22.82</v>
      </c>
      <c r="C12" s="6">
        <v>379</v>
      </c>
      <c r="D12" s="3">
        <v>405</v>
      </c>
      <c r="E12" s="3">
        <v>362</v>
      </c>
      <c r="F12" s="3">
        <v>305</v>
      </c>
      <c r="G12" s="3">
        <v>322</v>
      </c>
      <c r="H12" s="3">
        <v>7</v>
      </c>
      <c r="I12" s="28">
        <v>5258</v>
      </c>
      <c r="J12" s="28">
        <v>189349.01114880003</v>
      </c>
      <c r="L12" s="33"/>
    </row>
    <row r="13" spans="1:12" ht="15" x14ac:dyDescent="0.4">
      <c r="A13" s="8" t="s">
        <v>20</v>
      </c>
      <c r="B13" s="6">
        <v>34.82</v>
      </c>
      <c r="C13" s="6">
        <v>442</v>
      </c>
      <c r="D13" s="3">
        <v>601</v>
      </c>
      <c r="E13" s="3">
        <v>428</v>
      </c>
      <c r="F13" s="3">
        <v>260</v>
      </c>
      <c r="G13" s="3">
        <v>337</v>
      </c>
      <c r="H13" s="3">
        <v>1</v>
      </c>
      <c r="I13" s="28">
        <v>4393</v>
      </c>
      <c r="J13" s="28">
        <v>436460.71173120005</v>
      </c>
      <c r="L13" s="33"/>
    </row>
    <row r="14" spans="1:12" ht="15" x14ac:dyDescent="0.4">
      <c r="A14" s="23" t="s">
        <v>21</v>
      </c>
      <c r="B14" s="6">
        <v>6.26</v>
      </c>
      <c r="C14" s="6">
        <v>476</v>
      </c>
      <c r="D14" s="24">
        <v>4181</v>
      </c>
      <c r="E14" s="24">
        <v>4125</v>
      </c>
      <c r="F14" s="24">
        <v>3910</v>
      </c>
      <c r="G14" s="24">
        <v>4011</v>
      </c>
      <c r="H14" s="24">
        <v>2</v>
      </c>
      <c r="I14" s="29">
        <v>3989</v>
      </c>
      <c r="J14" s="28">
        <v>349694.34390527999</v>
      </c>
      <c r="L14" s="33"/>
    </row>
    <row r="15" spans="1:12" ht="15" x14ac:dyDescent="0.4">
      <c r="A15" s="8" t="s">
        <v>22</v>
      </c>
      <c r="B15" s="6">
        <v>65.400000000000006</v>
      </c>
      <c r="C15" s="6">
        <v>143</v>
      </c>
      <c r="D15" s="3">
        <v>161</v>
      </c>
      <c r="E15" s="3">
        <v>72</v>
      </c>
      <c r="F15" s="3">
        <v>38</v>
      </c>
      <c r="G15" s="3">
        <v>90</v>
      </c>
      <c r="H15" s="3">
        <v>14</v>
      </c>
      <c r="I15" s="28">
        <v>1305</v>
      </c>
      <c r="J15" s="28">
        <v>3966777.9115622407</v>
      </c>
      <c r="L15" s="33"/>
    </row>
    <row r="16" spans="1:12" ht="15" x14ac:dyDescent="0.4">
      <c r="A16" s="8" t="s">
        <v>23</v>
      </c>
      <c r="B16" s="6">
        <v>59.21</v>
      </c>
      <c r="C16" s="6">
        <v>10</v>
      </c>
      <c r="D16" s="3">
        <v>12</v>
      </c>
      <c r="E16" s="3">
        <v>4</v>
      </c>
      <c r="F16" s="3">
        <v>4</v>
      </c>
      <c r="G16" s="3">
        <v>6</v>
      </c>
      <c r="H16" s="3">
        <v>3</v>
      </c>
      <c r="I16" s="28">
        <v>96</v>
      </c>
      <c r="J16" s="28">
        <v>6602183.0012928005</v>
      </c>
      <c r="L16" s="33"/>
    </row>
    <row r="17" spans="1:12" ht="15" x14ac:dyDescent="0.4">
      <c r="A17" s="8" t="s">
        <v>24</v>
      </c>
      <c r="B17" s="6">
        <v>27.8</v>
      </c>
      <c r="C17" s="6">
        <v>21</v>
      </c>
      <c r="D17" s="3">
        <v>30</v>
      </c>
      <c r="E17" s="3">
        <v>16</v>
      </c>
      <c r="F17" s="3">
        <v>15</v>
      </c>
      <c r="G17" s="3">
        <v>19</v>
      </c>
      <c r="H17" s="3">
        <v>2</v>
      </c>
      <c r="I17" s="28">
        <v>824</v>
      </c>
      <c r="J17" s="28">
        <v>4639913.8483814402</v>
      </c>
      <c r="L17" s="33"/>
    </row>
    <row r="18" spans="1:12" ht="15" x14ac:dyDescent="0.4">
      <c r="A18" s="8" t="s">
        <v>25</v>
      </c>
      <c r="B18" s="6">
        <v>12.68</v>
      </c>
      <c r="C18" s="6">
        <v>242</v>
      </c>
      <c r="D18" s="3">
        <v>373</v>
      </c>
      <c r="E18" s="3">
        <v>329</v>
      </c>
      <c r="F18" s="3">
        <v>252</v>
      </c>
      <c r="G18" s="3">
        <v>259</v>
      </c>
      <c r="H18" s="3">
        <v>1</v>
      </c>
      <c r="I18" s="28">
        <v>3020</v>
      </c>
      <c r="J18" s="28">
        <v>573286.65169920004</v>
      </c>
      <c r="L18" s="33"/>
    </row>
    <row r="19" spans="1:12" ht="15" x14ac:dyDescent="0.4">
      <c r="A19" s="8" t="s">
        <v>26</v>
      </c>
      <c r="B19" s="6">
        <v>53.01</v>
      </c>
      <c r="C19" s="6">
        <v>214</v>
      </c>
      <c r="D19" s="3">
        <v>210</v>
      </c>
      <c r="E19" s="3">
        <v>153</v>
      </c>
      <c r="F19" s="3">
        <v>128</v>
      </c>
      <c r="G19" s="3">
        <v>164</v>
      </c>
      <c r="H19" s="3">
        <v>96</v>
      </c>
      <c r="I19" s="28">
        <v>2575</v>
      </c>
      <c r="J19" s="28">
        <v>174213.84419328001</v>
      </c>
      <c r="L19" s="33"/>
    </row>
    <row r="20" spans="1:12" ht="15" x14ac:dyDescent="0.4">
      <c r="A20" s="8" t="s">
        <v>27</v>
      </c>
      <c r="B20" s="6">
        <v>26.5</v>
      </c>
      <c r="C20" s="6">
        <v>443</v>
      </c>
      <c r="D20" s="3">
        <v>416</v>
      </c>
      <c r="E20" s="3">
        <v>360</v>
      </c>
      <c r="F20" s="3">
        <v>217</v>
      </c>
      <c r="G20" s="3">
        <v>319</v>
      </c>
      <c r="H20" s="3">
        <v>4</v>
      </c>
      <c r="I20" s="28">
        <v>3020</v>
      </c>
      <c r="J20" s="28">
        <v>325481.75794176001</v>
      </c>
      <c r="L20" s="33"/>
    </row>
    <row r="21" spans="1:12" ht="15" x14ac:dyDescent="0.4">
      <c r="A21" s="8" t="s">
        <v>28</v>
      </c>
      <c r="B21" s="6">
        <v>13.31</v>
      </c>
      <c r="C21" s="6">
        <v>295</v>
      </c>
      <c r="D21" s="3">
        <v>373</v>
      </c>
      <c r="E21" s="3">
        <v>313</v>
      </c>
      <c r="F21" s="3">
        <v>293</v>
      </c>
      <c r="G21" s="3">
        <v>324</v>
      </c>
      <c r="H21" s="3">
        <v>5</v>
      </c>
      <c r="I21" s="28">
        <v>12557</v>
      </c>
      <c r="J21" s="28">
        <v>2931134.1079142401</v>
      </c>
      <c r="L21" s="33"/>
    </row>
    <row r="22" spans="1:12" ht="15" x14ac:dyDescent="0.4">
      <c r="A22" s="8" t="s">
        <v>29</v>
      </c>
      <c r="B22" s="6">
        <v>21.59</v>
      </c>
      <c r="C22" s="6">
        <v>351</v>
      </c>
      <c r="D22" s="3">
        <v>585</v>
      </c>
      <c r="E22" s="3">
        <v>427</v>
      </c>
      <c r="F22" s="3">
        <v>262</v>
      </c>
      <c r="G22" s="3">
        <v>321</v>
      </c>
      <c r="H22" s="3">
        <v>2</v>
      </c>
      <c r="I22" s="28">
        <v>2047</v>
      </c>
      <c r="J22" s="28">
        <v>1887708.6368563201</v>
      </c>
      <c r="L22" s="33"/>
    </row>
    <row r="23" spans="1:12" ht="15" x14ac:dyDescent="0.4">
      <c r="A23" s="8" t="s">
        <v>30</v>
      </c>
      <c r="B23" s="6">
        <v>18.260000000000002</v>
      </c>
      <c r="C23" s="6">
        <v>292</v>
      </c>
      <c r="D23" s="3">
        <v>500</v>
      </c>
      <c r="E23" s="3">
        <v>434</v>
      </c>
      <c r="F23" s="3">
        <v>420</v>
      </c>
      <c r="G23" s="3">
        <v>429</v>
      </c>
      <c r="H23" s="3">
        <v>3</v>
      </c>
      <c r="I23" s="28">
        <v>4455</v>
      </c>
      <c r="J23" s="28">
        <v>886249.47290111997</v>
      </c>
      <c r="L23" s="33"/>
    </row>
    <row r="24" spans="1:12" ht="15" x14ac:dyDescent="0.4">
      <c r="A24" s="8" t="s">
        <v>31</v>
      </c>
      <c r="B24" s="6">
        <v>18.41</v>
      </c>
      <c r="C24" s="6">
        <v>73</v>
      </c>
      <c r="D24" s="3">
        <v>132</v>
      </c>
      <c r="E24" s="3">
        <v>82</v>
      </c>
      <c r="F24" s="3">
        <v>82</v>
      </c>
      <c r="G24" s="3">
        <v>96</v>
      </c>
      <c r="H24" s="3">
        <v>16</v>
      </c>
      <c r="I24" s="28">
        <v>1408</v>
      </c>
      <c r="J24" s="28">
        <v>1748908.25367552</v>
      </c>
      <c r="L24" s="33"/>
    </row>
    <row r="25" spans="1:12" ht="15" x14ac:dyDescent="0.4">
      <c r="A25" s="8" t="s">
        <v>32</v>
      </c>
      <c r="B25" s="6">
        <v>6.73</v>
      </c>
      <c r="C25" s="6">
        <v>168</v>
      </c>
      <c r="D25" s="3">
        <v>203</v>
      </c>
      <c r="E25" s="3">
        <v>200</v>
      </c>
      <c r="F25" s="3">
        <v>181</v>
      </c>
      <c r="G25" s="3">
        <v>195</v>
      </c>
      <c r="H25" s="3">
        <v>0</v>
      </c>
      <c r="I25" s="28">
        <v>477</v>
      </c>
      <c r="J25" s="28">
        <v>51127.110082560001</v>
      </c>
      <c r="L25" s="33"/>
    </row>
    <row r="26" spans="1:12" ht="15" x14ac:dyDescent="0.4">
      <c r="A26" s="8" t="s">
        <v>33</v>
      </c>
      <c r="B26" s="6">
        <v>8.14</v>
      </c>
      <c r="C26" s="6">
        <v>250</v>
      </c>
      <c r="D26" s="3">
        <v>340</v>
      </c>
      <c r="E26" s="3">
        <v>327</v>
      </c>
      <c r="F26" s="3">
        <v>293</v>
      </c>
      <c r="G26" s="3">
        <v>311</v>
      </c>
      <c r="H26" s="3">
        <v>0</v>
      </c>
      <c r="I26" s="28">
        <v>238</v>
      </c>
      <c r="J26" s="28">
        <v>137786.57538048</v>
      </c>
      <c r="L26" s="33"/>
    </row>
    <row r="27" spans="1:12" ht="28" x14ac:dyDescent="0.4">
      <c r="A27" s="8" t="s">
        <v>163</v>
      </c>
      <c r="B27" s="6">
        <v>14.84</v>
      </c>
      <c r="C27" s="6">
        <v>21</v>
      </c>
      <c r="D27" s="3">
        <v>16</v>
      </c>
      <c r="E27" s="3">
        <v>7</v>
      </c>
      <c r="F27" s="3">
        <v>6</v>
      </c>
      <c r="G27" s="3">
        <v>15</v>
      </c>
      <c r="H27" s="3">
        <v>0</v>
      </c>
      <c r="I27" s="28">
        <v>109</v>
      </c>
      <c r="J27" s="28">
        <v>1394</v>
      </c>
      <c r="L27" s="33"/>
    </row>
    <row r="28" spans="1:12" ht="15" x14ac:dyDescent="0.4">
      <c r="A28" s="8" t="s">
        <v>35</v>
      </c>
      <c r="B28" s="6">
        <v>9.4499999999999993</v>
      </c>
      <c r="C28" s="6">
        <v>656</v>
      </c>
      <c r="D28" s="3">
        <v>783</v>
      </c>
      <c r="E28" s="3">
        <v>690</v>
      </c>
      <c r="F28" s="3">
        <v>598</v>
      </c>
      <c r="G28" s="3">
        <v>635</v>
      </c>
      <c r="H28" s="3">
        <v>1</v>
      </c>
      <c r="I28" s="28">
        <v>11004</v>
      </c>
      <c r="J28" s="28">
        <v>798951.19527936005</v>
      </c>
      <c r="L28" s="33"/>
    </row>
    <row r="29" spans="1:12" ht="15" x14ac:dyDescent="0.4">
      <c r="A29" s="8" t="s">
        <v>36</v>
      </c>
      <c r="B29" s="6">
        <v>28.98</v>
      </c>
      <c r="C29" s="6">
        <v>305</v>
      </c>
      <c r="D29" s="3">
        <v>282</v>
      </c>
      <c r="E29" s="3">
        <v>233</v>
      </c>
      <c r="F29" s="3">
        <v>152</v>
      </c>
      <c r="G29" s="3">
        <v>177</v>
      </c>
      <c r="H29" s="3">
        <v>2</v>
      </c>
      <c r="I29" s="28">
        <v>3629</v>
      </c>
      <c r="J29" s="28">
        <v>28877.068615680004</v>
      </c>
      <c r="L29" s="33"/>
    </row>
    <row r="30" spans="1:12" ht="15" x14ac:dyDescent="0.4">
      <c r="A30" s="8" t="s">
        <v>37</v>
      </c>
      <c r="B30" s="6">
        <v>12.06</v>
      </c>
      <c r="C30" s="6">
        <v>375</v>
      </c>
      <c r="D30" s="3">
        <v>485</v>
      </c>
      <c r="E30" s="3">
        <v>431</v>
      </c>
      <c r="F30" s="3">
        <v>352</v>
      </c>
      <c r="G30" s="3">
        <v>374</v>
      </c>
      <c r="H30" s="3">
        <v>1</v>
      </c>
      <c r="I30" s="28">
        <v>10557</v>
      </c>
      <c r="J30" s="28">
        <v>518488.78768128005</v>
      </c>
      <c r="L30" s="33"/>
    </row>
    <row r="31" spans="1:12" ht="15" x14ac:dyDescent="0.4">
      <c r="A31" s="8" t="s">
        <v>42</v>
      </c>
      <c r="B31" s="6">
        <v>6.18</v>
      </c>
      <c r="C31" s="6">
        <v>999</v>
      </c>
      <c r="D31" s="3">
        <v>1537</v>
      </c>
      <c r="E31" s="3">
        <v>1497</v>
      </c>
      <c r="F31" s="3">
        <v>1384</v>
      </c>
      <c r="G31" s="3">
        <v>1471</v>
      </c>
      <c r="H31" s="3">
        <v>2</v>
      </c>
      <c r="I31" s="28">
        <v>22275</v>
      </c>
      <c r="J31" s="28">
        <v>923255.13086976018</v>
      </c>
      <c r="L31" s="33"/>
    </row>
    <row r="32" spans="1:12" ht="15" x14ac:dyDescent="0.4">
      <c r="A32" s="8" t="s">
        <v>39</v>
      </c>
      <c r="B32" s="6">
        <v>68.89</v>
      </c>
      <c r="C32" s="6">
        <v>3</v>
      </c>
      <c r="D32" s="3">
        <v>13</v>
      </c>
      <c r="E32" s="3">
        <v>4</v>
      </c>
      <c r="F32" s="3">
        <v>4</v>
      </c>
      <c r="G32" s="3">
        <v>4</v>
      </c>
      <c r="H32" s="3">
        <v>1</v>
      </c>
      <c r="I32" s="28">
        <v>296</v>
      </c>
      <c r="J32" s="28">
        <v>5149748.7369830403</v>
      </c>
      <c r="L32" s="33"/>
    </row>
    <row r="33" spans="1:12" ht="15" x14ac:dyDescent="0.4">
      <c r="A33" s="8" t="s">
        <v>40</v>
      </c>
      <c r="B33" s="6">
        <v>67.62</v>
      </c>
      <c r="C33" s="6">
        <v>7</v>
      </c>
      <c r="D33" s="3">
        <v>15</v>
      </c>
      <c r="E33" s="3">
        <v>12</v>
      </c>
      <c r="F33" s="3">
        <v>1</v>
      </c>
      <c r="G33" s="3">
        <v>11</v>
      </c>
      <c r="H33" s="3">
        <v>17</v>
      </c>
      <c r="I33" s="28">
        <v>187</v>
      </c>
      <c r="J33" s="28">
        <v>4084507.6205568002</v>
      </c>
      <c r="L33" s="33"/>
    </row>
    <row r="34" spans="1:12" x14ac:dyDescent="0.35">
      <c r="L34" s="33"/>
    </row>
    <row r="35" spans="1:12" x14ac:dyDescent="0.35">
      <c r="L35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D0A2-A853-436C-BF6A-C64F562ABF77}">
  <dimension ref="K12"/>
  <sheetViews>
    <sheetView workbookViewId="0">
      <selection activeCell="G29" sqref="G29"/>
    </sheetView>
  </sheetViews>
  <sheetFormatPr baseColWidth="10" defaultRowHeight="14.5" x14ac:dyDescent="0.35"/>
  <sheetData>
    <row r="12" spans="11:11" x14ac:dyDescent="0.35">
      <c r="K12" t="s">
        <v>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A5C5-1B4C-480B-8470-C6B3DD22A785}">
  <dimension ref="A1:B35"/>
  <sheetViews>
    <sheetView workbookViewId="0">
      <selection activeCell="D19" sqref="D19"/>
    </sheetView>
  </sheetViews>
  <sheetFormatPr baseColWidth="10" defaultColWidth="11.453125" defaultRowHeight="14" x14ac:dyDescent="0.4"/>
  <cols>
    <col min="1" max="1" width="32.36328125" style="1" customWidth="1"/>
    <col min="2" max="2" width="29.90625" style="1" customWidth="1"/>
    <col min="3" max="16384" width="11.453125" style="1"/>
  </cols>
  <sheetData>
    <row r="1" spans="1:2" ht="15" customHeight="1" x14ac:dyDescent="0.4">
      <c r="A1" s="14" t="s">
        <v>0</v>
      </c>
      <c r="B1" s="17" t="s">
        <v>139</v>
      </c>
    </row>
    <row r="2" spans="1:2" ht="15" customHeight="1" x14ac:dyDescent="0.4">
      <c r="A2" s="8" t="s">
        <v>102</v>
      </c>
      <c r="B2" s="16">
        <v>51769</v>
      </c>
    </row>
    <row r="3" spans="1:2" ht="15" customHeight="1" x14ac:dyDescent="0.4">
      <c r="A3" s="8" t="s">
        <v>8</v>
      </c>
      <c r="B3" s="3">
        <v>83</v>
      </c>
    </row>
    <row r="4" spans="1:2" ht="15" customHeight="1" x14ac:dyDescent="0.4">
      <c r="A4" s="8" t="s">
        <v>9</v>
      </c>
      <c r="B4" s="4">
        <v>6923</v>
      </c>
    </row>
    <row r="5" spans="1:2" ht="15" customHeight="1" x14ac:dyDescent="0.4">
      <c r="A5" s="8" t="s">
        <v>10</v>
      </c>
      <c r="B5" s="3">
        <v>306</v>
      </c>
    </row>
    <row r="6" spans="1:2" ht="15" customHeight="1" x14ac:dyDescent="0.4">
      <c r="A6" s="8" t="s">
        <v>11</v>
      </c>
      <c r="B6" s="4">
        <v>2814</v>
      </c>
    </row>
    <row r="7" spans="1:2" ht="15" customHeight="1" x14ac:dyDescent="0.4">
      <c r="A7" s="8" t="s">
        <v>12</v>
      </c>
      <c r="B7" s="3">
        <v>7924</v>
      </c>
    </row>
    <row r="8" spans="1:2" ht="15" customHeight="1" x14ac:dyDescent="0.4">
      <c r="A8" s="8" t="s">
        <v>13</v>
      </c>
      <c r="B8" s="4">
        <v>2244</v>
      </c>
    </row>
    <row r="9" spans="1:2" ht="15" customHeight="1" x14ac:dyDescent="0.4">
      <c r="A9" s="8" t="s">
        <v>14</v>
      </c>
      <c r="B9" s="3">
        <v>1262</v>
      </c>
    </row>
    <row r="10" spans="1:2" ht="15" customHeight="1" x14ac:dyDescent="0.4">
      <c r="A10" s="8" t="s">
        <v>15</v>
      </c>
      <c r="B10" s="4">
        <v>1040</v>
      </c>
    </row>
    <row r="11" spans="1:2" ht="15" customHeight="1" x14ac:dyDescent="0.4">
      <c r="A11" s="8" t="s">
        <v>16</v>
      </c>
      <c r="B11" s="3">
        <v>421</v>
      </c>
    </row>
    <row r="12" spans="1:2" ht="15" customHeight="1" x14ac:dyDescent="0.4">
      <c r="A12" s="8" t="s">
        <v>17</v>
      </c>
      <c r="B12" s="4">
        <v>443</v>
      </c>
    </row>
    <row r="13" spans="1:2" ht="15" customHeight="1" x14ac:dyDescent="0.4">
      <c r="A13" s="8" t="s">
        <v>18</v>
      </c>
      <c r="B13" s="3">
        <v>1520</v>
      </c>
    </row>
    <row r="14" spans="1:2" ht="15" customHeight="1" x14ac:dyDescent="0.4">
      <c r="A14" s="8" t="s">
        <v>19</v>
      </c>
      <c r="B14" s="4">
        <v>1348</v>
      </c>
    </row>
    <row r="15" spans="1:2" ht="15" customHeight="1" x14ac:dyDescent="0.4">
      <c r="A15" s="8" t="s">
        <v>20</v>
      </c>
      <c r="B15" s="3">
        <v>1860</v>
      </c>
    </row>
    <row r="16" spans="1:2" ht="15" customHeight="1" x14ac:dyDescent="0.4">
      <c r="A16" s="8" t="s">
        <v>21</v>
      </c>
      <c r="B16" s="4">
        <v>3512</v>
      </c>
    </row>
    <row r="17" spans="1:2" ht="15" customHeight="1" x14ac:dyDescent="0.4">
      <c r="A17" s="8" t="s">
        <v>22</v>
      </c>
      <c r="B17" s="3">
        <v>555</v>
      </c>
    </row>
    <row r="18" spans="1:2" ht="15" customHeight="1" x14ac:dyDescent="0.4">
      <c r="A18" s="8" t="s">
        <v>23</v>
      </c>
      <c r="B18" s="4">
        <v>51</v>
      </c>
    </row>
    <row r="19" spans="1:2" ht="15" customHeight="1" x14ac:dyDescent="0.4">
      <c r="A19" s="8" t="s">
        <v>24</v>
      </c>
      <c r="B19" s="3">
        <v>91</v>
      </c>
    </row>
    <row r="20" spans="1:2" ht="15" customHeight="1" x14ac:dyDescent="0.4">
      <c r="A20" s="8" t="s">
        <v>25</v>
      </c>
      <c r="B20" s="4">
        <v>1144</v>
      </c>
    </row>
    <row r="21" spans="1:2" ht="15" customHeight="1" x14ac:dyDescent="0.4">
      <c r="A21" s="8" t="s">
        <v>26</v>
      </c>
      <c r="B21" s="3">
        <v>1007</v>
      </c>
    </row>
    <row r="22" spans="1:2" ht="15" customHeight="1" x14ac:dyDescent="0.4">
      <c r="A22" s="8" t="s">
        <v>27</v>
      </c>
      <c r="B22" s="4">
        <v>1468</v>
      </c>
    </row>
    <row r="23" spans="1:2" ht="15" customHeight="1" x14ac:dyDescent="0.4">
      <c r="A23" s="8" t="s">
        <v>28</v>
      </c>
      <c r="B23" s="3">
        <v>1083</v>
      </c>
    </row>
    <row r="24" spans="1:2" ht="15" customHeight="1" x14ac:dyDescent="0.4">
      <c r="A24" s="8" t="s">
        <v>29</v>
      </c>
      <c r="B24" s="4">
        <v>1630</v>
      </c>
    </row>
    <row r="25" spans="1:2" ht="15" customHeight="1" x14ac:dyDescent="0.4">
      <c r="A25" s="8" t="s">
        <v>30</v>
      </c>
      <c r="B25" s="3">
        <v>1654</v>
      </c>
    </row>
    <row r="26" spans="1:2" ht="15" customHeight="1" x14ac:dyDescent="0.4">
      <c r="A26" s="8" t="s">
        <v>31</v>
      </c>
      <c r="B26" s="4">
        <v>371</v>
      </c>
    </row>
    <row r="27" spans="1:2" ht="15" customHeight="1" x14ac:dyDescent="0.4">
      <c r="A27" s="8" t="s">
        <v>32</v>
      </c>
      <c r="B27" s="3">
        <v>572</v>
      </c>
    </row>
    <row r="28" spans="1:2" ht="15" customHeight="1" x14ac:dyDescent="0.4">
      <c r="A28" s="8" t="s">
        <v>33</v>
      </c>
      <c r="B28" s="4">
        <v>981</v>
      </c>
    </row>
    <row r="29" spans="1:2" ht="15" customHeight="1" x14ac:dyDescent="0.4">
      <c r="A29" s="8" t="s">
        <v>34</v>
      </c>
      <c r="B29" s="3">
        <v>43</v>
      </c>
    </row>
    <row r="30" spans="1:2" ht="15" customHeight="1" x14ac:dyDescent="0.4">
      <c r="A30" s="8" t="s">
        <v>35</v>
      </c>
      <c r="B30" s="3">
        <v>2330</v>
      </c>
    </row>
    <row r="31" spans="1:2" ht="15" customHeight="1" x14ac:dyDescent="0.4">
      <c r="A31" s="8" t="s">
        <v>36</v>
      </c>
      <c r="B31" s="4">
        <v>976</v>
      </c>
    </row>
    <row r="32" spans="1:2" ht="15" customHeight="1" x14ac:dyDescent="0.4">
      <c r="A32" s="8" t="s">
        <v>37</v>
      </c>
      <c r="B32" s="3">
        <v>1348</v>
      </c>
    </row>
    <row r="33" spans="1:2" ht="15" customHeight="1" x14ac:dyDescent="0.4">
      <c r="A33" s="8" t="s">
        <v>38</v>
      </c>
      <c r="B33" s="4">
        <v>4600</v>
      </c>
    </row>
    <row r="34" spans="1:2" ht="15" customHeight="1" x14ac:dyDescent="0.4">
      <c r="A34" s="8" t="s">
        <v>39</v>
      </c>
      <c r="B34" s="3">
        <v>50</v>
      </c>
    </row>
    <row r="35" spans="1:2" ht="15" customHeight="1" x14ac:dyDescent="0.4">
      <c r="A35" s="8" t="s">
        <v>40</v>
      </c>
      <c r="B35" s="4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Total</vt:lpstr>
      <vt:lpstr>FINAL</vt:lpstr>
      <vt:lpstr>Final1</vt:lpstr>
      <vt:lpstr>Final2 (2)</vt:lpstr>
      <vt:lpstr>Datos050124</vt:lpstr>
      <vt:lpstr>NBI</vt:lpstr>
      <vt:lpstr>Final2</vt:lpstr>
      <vt:lpstr>Dengue </vt:lpstr>
      <vt:lpstr>Población con acceso al Sistema</vt:lpstr>
      <vt:lpstr>Hoja1</vt:lpstr>
      <vt:lpstr>IRCA</vt:lpstr>
      <vt:lpstr>ECV_2022</vt:lpstr>
      <vt:lpstr>PIB 2022</vt:lpstr>
      <vt:lpstr>DENGUE 2022</vt:lpstr>
      <vt:lpstr>Dengue boletin 52</vt:lpstr>
      <vt:lpstr>Dengue tablero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Jennyfer Portilla Yela</dc:creator>
  <cp:lastModifiedBy>Jennyfer Portilla Yela</cp:lastModifiedBy>
  <dcterms:created xsi:type="dcterms:W3CDTF">2023-05-26T00:21:59Z</dcterms:created>
  <dcterms:modified xsi:type="dcterms:W3CDTF">2024-01-17T12:53:04Z</dcterms:modified>
</cp:coreProperties>
</file>