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b108f0a9d2e271a/Escritorio/202420/MCOC/Parte 2/P1E0/"/>
    </mc:Choice>
  </mc:AlternateContent>
  <xr:revisionPtr revIDLastSave="394" documentId="8_{43733D01-637E-4231-909A-7007F8A9581F}" xr6:coauthVersionLast="47" xr6:coauthVersionMax="47" xr10:uidLastSave="{5BFC794B-D41D-4EAC-B7DE-9C99C012B796}"/>
  <bookViews>
    <workbookView minimized="1" xWindow="2422" yWindow="2422" windowWidth="14401" windowHeight="8183" xr2:uid="{C8C3B4F9-5943-4C72-A021-EA428F8FF4C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L10" i="1" l="1"/>
  <c r="L5" i="1"/>
  <c r="M4" i="1"/>
  <c r="H17" i="1"/>
  <c r="H16" i="1" s="1"/>
  <c r="C10" i="1"/>
  <c r="C30" i="1" s="1"/>
  <c r="C22" i="1"/>
  <c r="C21" i="1"/>
  <c r="J5" i="1" l="1"/>
  <c r="K5" i="1" s="1"/>
  <c r="J7" i="1"/>
  <c r="K7" i="1" s="1"/>
  <c r="J11" i="1"/>
  <c r="J4" i="1"/>
  <c r="H4" i="1"/>
  <c r="H13" i="1"/>
  <c r="H15" i="1" s="1"/>
  <c r="J9" i="1"/>
  <c r="J8" i="1"/>
  <c r="H5" i="1"/>
  <c r="J10" i="1"/>
  <c r="J6" i="1"/>
  <c r="K6" i="1" s="1"/>
  <c r="H7" i="1"/>
  <c r="H10" i="1" s="1"/>
  <c r="H6" i="1"/>
  <c r="H11" i="1" s="1"/>
  <c r="L6" i="1" l="1"/>
  <c r="K9" i="1"/>
  <c r="L9" i="1" s="1"/>
  <c r="K8" i="1"/>
  <c r="K10" i="1"/>
  <c r="M5" i="1"/>
  <c r="L8" i="1" l="1"/>
  <c r="M9" i="1" s="1"/>
  <c r="L7" i="1"/>
  <c r="M7" i="1" s="1"/>
  <c r="M6" i="1"/>
  <c r="M11" i="1"/>
  <c r="M8" i="1" l="1"/>
  <c r="M10" i="1"/>
</calcChain>
</file>

<file path=xl/sharedStrings.xml><?xml version="1.0" encoding="utf-8"?>
<sst xmlns="http://schemas.openxmlformats.org/spreadsheetml/2006/main" count="57" uniqueCount="44">
  <si>
    <t>Dimensiones</t>
  </si>
  <si>
    <t>a1</t>
  </si>
  <si>
    <t>b1</t>
  </si>
  <si>
    <t>c1</t>
  </si>
  <si>
    <t>a2</t>
  </si>
  <si>
    <t>b2</t>
  </si>
  <si>
    <t>c2</t>
  </si>
  <si>
    <t>d</t>
  </si>
  <si>
    <t>m</t>
  </si>
  <si>
    <t>Puntos</t>
  </si>
  <si>
    <t>A</t>
  </si>
  <si>
    <t>B</t>
  </si>
  <si>
    <t>C</t>
  </si>
  <si>
    <t>D</t>
  </si>
  <si>
    <t>E</t>
  </si>
  <si>
    <t>F</t>
  </si>
  <si>
    <t>G</t>
  </si>
  <si>
    <t>H</t>
  </si>
  <si>
    <t>DATUM</t>
  </si>
  <si>
    <t>E - F</t>
  </si>
  <si>
    <t>Zg</t>
  </si>
  <si>
    <t>ni</t>
  </si>
  <si>
    <t>Constantes</t>
  </si>
  <si>
    <t>gamma H2O</t>
  </si>
  <si>
    <t>g</t>
  </si>
  <si>
    <t>k</t>
  </si>
  <si>
    <t>m/s</t>
  </si>
  <si>
    <t>m/s^2</t>
  </si>
  <si>
    <t>kN/m^3</t>
  </si>
  <si>
    <t>∆H total</t>
  </si>
  <si>
    <t>np</t>
  </si>
  <si>
    <t>ns</t>
  </si>
  <si>
    <t>H0</t>
  </si>
  <si>
    <t>h tablestaca</t>
  </si>
  <si>
    <t>i max</t>
  </si>
  <si>
    <t>gamma sat</t>
  </si>
  <si>
    <t>ui</t>
  </si>
  <si>
    <r>
      <rPr>
        <sz val="11"/>
        <color theme="1"/>
        <rFont val="GreekC"/>
      </rPr>
      <t>∆</t>
    </r>
    <r>
      <rPr>
        <sz val="9.6999999999999993"/>
        <color theme="1"/>
        <rFont val="Aptos Narrow"/>
        <family val="2"/>
      </rPr>
      <t>Hi</t>
    </r>
  </si>
  <si>
    <t>H t,i</t>
  </si>
  <si>
    <t>ui netas</t>
  </si>
  <si>
    <t>i crit</t>
  </si>
  <si>
    <t>FS</t>
  </si>
  <si>
    <t>Q</t>
  </si>
  <si>
    <t>m^3/dia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</si>
</sst>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GreekC"/>
    </font>
    <font>
      <sz val="11"/>
      <color theme="1"/>
      <name val="Aptos Narrow"/>
      <family val="2"/>
    </font>
    <font>
      <sz val="9.6999999999999993"/>
      <color theme="1"/>
      <name val="Aptos Narrow"/>
      <family val="2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2" fillId="0" borderId="0" xfId="0" applyFont="1"/>
    <xf numFmtId="0" fontId="0" fillId="0" borderId="17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0" borderId="14" xfId="0" applyBorder="1"/>
    <xf numFmtId="0" fontId="0" fillId="0" borderId="16" xfId="0" applyBorder="1"/>
    <xf numFmtId="0" fontId="0" fillId="0" borderId="21" xfId="0" applyBorder="1"/>
    <xf numFmtId="0" fontId="0" fillId="0" borderId="15" xfId="0" applyBorder="1"/>
    <xf numFmtId="0" fontId="0" fillId="0" borderId="19" xfId="0" applyBorder="1"/>
    <xf numFmtId="2" fontId="0" fillId="0" borderId="1" xfId="0" applyNumberFormat="1" applyBorder="1"/>
    <xf numFmtId="0" fontId="0" fillId="0" borderId="0" xfId="0" applyAlignment="1">
      <alignment horizontal="center"/>
    </xf>
    <xf numFmtId="0" fontId="4" fillId="0" borderId="0" xfId="0" applyFont="1"/>
    <xf numFmtId="0" fontId="0" fillId="2" borderId="1" xfId="0" applyFill="1" applyBorder="1"/>
    <xf numFmtId="0" fontId="2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22" xfId="0" applyBorder="1"/>
    <xf numFmtId="0" fontId="0" fillId="0" borderId="8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11" xfId="0" applyFill="1" applyBorder="1"/>
    <xf numFmtId="0" fontId="0" fillId="2" borderId="23" xfId="0" applyFill="1" applyBorder="1"/>
    <xf numFmtId="0" fontId="0" fillId="2" borderId="13" xfId="0" applyFill="1" applyBorder="1"/>
    <xf numFmtId="0" fontId="0" fillId="2" borderId="17" xfId="0" applyFill="1" applyBorder="1"/>
    <xf numFmtId="0" fontId="0" fillId="2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Perfil</a:t>
            </a:r>
            <a:r>
              <a:rPr lang="en-US" baseline="0"/>
              <a:t> de presión de poros - Caso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3F8E258-7DE3-4CDA-A4F7-6F3DB5ECC1B0}" type="CELLRANGE">
                      <a:rPr lang="en-US"/>
                      <a:pPr/>
                      <a:t>[CELLRANGE]</a:t>
                    </a:fld>
                    <a:endParaRPr lang="es-CL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07F-4BF7-96A8-9CA211C1728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9B814B3-9AA4-4BC6-91B6-B941C2EF7332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07F-4BF7-96A8-9CA211C1728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1544FB6-8A38-4849-933D-D0310F9A92E3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07F-4BF7-96A8-9CA211C1728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2C26A3E-9341-403D-BBE4-DAFD2A7AEF22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07F-4BF7-96A8-9CA211C1728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B7A0213-5B0A-4804-8E3A-BD48B3B3F056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07F-4BF7-96A8-9CA211C1728D}"/>
                </c:ext>
              </c:extLst>
            </c:dLbl>
            <c:spPr>
              <a:gradFill flip="none" rotWithShape="1">
                <a:gsLst>
                  <a:gs pos="0">
                    <a:schemeClr val="accent2">
                      <a:lumMod val="5000"/>
                      <a:lumOff val="95000"/>
                    </a:schemeClr>
                  </a:gs>
                  <a:gs pos="74000">
                    <a:schemeClr val="accent2">
                      <a:lumMod val="45000"/>
                      <a:lumOff val="55000"/>
                    </a:schemeClr>
                  </a:gs>
                  <a:gs pos="83000">
                    <a:schemeClr val="accent2">
                      <a:lumMod val="45000"/>
                      <a:lumOff val="55000"/>
                    </a:schemeClr>
                  </a:gs>
                  <a:gs pos="100000">
                    <a:schemeClr val="accent2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Hoja1!$L$4:$L$8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37.277999999999999</c:v>
                </c:pt>
                <c:pt idx="2">
                  <c:v>61.214399999999991</c:v>
                </c:pt>
                <c:pt idx="3">
                  <c:v>77.302799999999991</c:v>
                </c:pt>
                <c:pt idx="4">
                  <c:v>87.505199999999988</c:v>
                </c:pt>
              </c:numCache>
            </c:numRef>
          </c:xVal>
          <c:yVal>
            <c:numRef>
              <c:f>Hoja1!$H$4:$H$8</c:f>
              <c:numCache>
                <c:formatCode>General</c:formatCode>
                <c:ptCount val="5"/>
                <c:pt idx="0">
                  <c:v>12.2</c:v>
                </c:pt>
                <c:pt idx="1">
                  <c:v>8.3999999999999986</c:v>
                </c:pt>
                <c:pt idx="2">
                  <c:v>5.4</c:v>
                </c:pt>
                <c:pt idx="3">
                  <c:v>2.4000000000000004</c:v>
                </c:pt>
                <c:pt idx="4">
                  <c:v>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Hoja1!$G$4:$G$8</c15:f>
                <c15:dlblRangeCache>
                  <c:ptCount val="5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07F-4BF7-96A8-9CA211C1728D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1BA1965-2B2C-4692-A6D9-FDCB19F465E0}" type="CELLRANGE">
                      <a:rPr lang="en-US"/>
                      <a:pPr/>
                      <a:t>[CELLRANGE]</a:t>
                    </a:fld>
                    <a:endParaRPr lang="es-CL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07F-4BF7-96A8-9CA211C1728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AF0D60E-6C17-4228-9B93-0903CE9C4DF7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07F-4BF7-96A8-9CA211C1728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1A69ABE-ED56-4172-B8BD-465B298775E8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07F-4BF7-96A8-9CA211C1728D}"/>
                </c:ext>
              </c:extLst>
            </c:dLbl>
            <c:spPr>
              <a:gradFill flip="none" rotWithShape="1">
                <a:gsLst>
                  <a:gs pos="0">
                    <a:schemeClr val="accent3">
                      <a:lumMod val="0"/>
                      <a:lumOff val="100000"/>
                    </a:schemeClr>
                  </a:gs>
                  <a:gs pos="35000">
                    <a:schemeClr val="accent3">
                      <a:lumMod val="0"/>
                      <a:lumOff val="100000"/>
                    </a:schemeClr>
                  </a:gs>
                  <a:gs pos="100000">
                    <a:schemeClr val="accent3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Hoja1!$L$9:$L$11</c:f>
              <c:numCache>
                <c:formatCode>0.00</c:formatCode>
                <c:ptCount val="3"/>
                <c:pt idx="0">
                  <c:v>74.163599999999988</c:v>
                </c:pt>
                <c:pt idx="1">
                  <c:v>29.43</c:v>
                </c:pt>
                <c:pt idx="2">
                  <c:v>0</c:v>
                </c:pt>
              </c:numCache>
            </c:numRef>
          </c:xVal>
          <c:yVal>
            <c:numRef>
              <c:f>Hoja1!$H$9:$H$11</c:f>
              <c:numCache>
                <c:formatCode>General</c:formatCode>
                <c:ptCount val="3"/>
                <c:pt idx="0">
                  <c:v>0</c:v>
                </c:pt>
                <c:pt idx="1">
                  <c:v>2.4000000000000004</c:v>
                </c:pt>
                <c:pt idx="2">
                  <c:v>5.4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Hoja1!$G$9:$G$11</c15:f>
                <c15:dlblRangeCache>
                  <c:ptCount val="3"/>
                  <c:pt idx="0">
                    <c:v>F</c:v>
                  </c:pt>
                  <c:pt idx="1">
                    <c:v>G</c:v>
                  </c:pt>
                  <c:pt idx="2">
                    <c:v>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F07F-4BF7-96A8-9CA211C17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919072"/>
        <c:axId val="7929195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Hoja1!$L$4:$L$11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 formatCode="General">
                        <c:v>0</c:v>
                      </c:pt>
                      <c:pt idx="1">
                        <c:v>37.277999999999999</c:v>
                      </c:pt>
                      <c:pt idx="2">
                        <c:v>61.214399999999991</c:v>
                      </c:pt>
                      <c:pt idx="3">
                        <c:v>77.302799999999991</c:v>
                      </c:pt>
                      <c:pt idx="4">
                        <c:v>87.505199999999988</c:v>
                      </c:pt>
                      <c:pt idx="5">
                        <c:v>74.163599999999988</c:v>
                      </c:pt>
                      <c:pt idx="6">
                        <c:v>29.43</c:v>
                      </c:pt>
                      <c:pt idx="7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Hoja1!$H$4:$H$11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12.2</c:v>
                      </c:pt>
                      <c:pt idx="1">
                        <c:v>8.3999999999999986</c:v>
                      </c:pt>
                      <c:pt idx="2">
                        <c:v>5.4</c:v>
                      </c:pt>
                      <c:pt idx="3">
                        <c:v>2.4000000000000004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2.4000000000000004</c:v>
                      </c:pt>
                      <c:pt idx="7">
                        <c:v>5.4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3CE-4AD9-801F-9C16A895DE2C}"/>
                  </c:ext>
                </c:extLst>
              </c15:ser>
            </c15:filteredScatterSeries>
          </c:ext>
        </c:extLst>
      </c:scatterChart>
      <c:valAx>
        <c:axId val="7929190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U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92919552"/>
        <c:crosses val="autoZero"/>
        <c:crossBetween val="midCat"/>
      </c:valAx>
      <c:valAx>
        <c:axId val="79291955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9291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Perfil de presión de</a:t>
            </a:r>
            <a:r>
              <a:rPr lang="en-US" baseline="0"/>
              <a:t> poros neta - Caso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CA2DC00-BDE9-4BE4-AFB9-A38AB69289CA}" type="CELLRANGE">
                      <a:rPr lang="en-US"/>
                      <a:pPr/>
                      <a:t>[CELLRANGE]</a:t>
                    </a:fld>
                    <a:endParaRPr lang="es-CL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CC9-462F-A5E1-0460F6BF33B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383F812-7ECD-482C-8266-27DE80BAA3B0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C9-462F-A5E1-0460F6BF33B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CE9DB74-01BE-4039-B205-E462BE4AF07F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C9-462F-A5E1-0460F6BF33B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AC9445B-E212-4D6E-89BC-70001FEA4CA5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C9-462F-A5E1-0460F6BF33B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7B834D8-FCC7-49DA-A08D-5C49AC8DC432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C9-462F-A5E1-0460F6BF33B6}"/>
                </c:ext>
              </c:extLst>
            </c:dLbl>
            <c:spPr>
              <a:gradFill flip="none" rotWithShape="1">
                <a:gsLst>
                  <a:gs pos="0">
                    <a:schemeClr val="accent2">
                      <a:lumMod val="5000"/>
                      <a:lumOff val="95000"/>
                    </a:schemeClr>
                  </a:gs>
                  <a:gs pos="74000">
                    <a:schemeClr val="accent2">
                      <a:lumMod val="45000"/>
                      <a:lumOff val="55000"/>
                    </a:schemeClr>
                  </a:gs>
                  <a:gs pos="83000">
                    <a:schemeClr val="accent2">
                      <a:lumMod val="45000"/>
                      <a:lumOff val="55000"/>
                    </a:schemeClr>
                  </a:gs>
                  <a:gs pos="100000">
                    <a:schemeClr val="accent2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Hoja1!$M$4:$M$8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37.277999999999999</c:v>
                </c:pt>
                <c:pt idx="2">
                  <c:v>23.936399999999992</c:v>
                </c:pt>
                <c:pt idx="3">
                  <c:v>16.0884</c:v>
                </c:pt>
                <c:pt idx="4">
                  <c:v>10.202399999999997</c:v>
                </c:pt>
              </c:numCache>
            </c:numRef>
          </c:xVal>
          <c:yVal>
            <c:numRef>
              <c:f>Hoja1!$H$4:$H$8</c:f>
              <c:numCache>
                <c:formatCode>General</c:formatCode>
                <c:ptCount val="5"/>
                <c:pt idx="0">
                  <c:v>12.2</c:v>
                </c:pt>
                <c:pt idx="1">
                  <c:v>8.3999999999999986</c:v>
                </c:pt>
                <c:pt idx="2">
                  <c:v>5.4</c:v>
                </c:pt>
                <c:pt idx="3">
                  <c:v>2.4000000000000004</c:v>
                </c:pt>
                <c:pt idx="4">
                  <c:v>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Hoja1!$G$4:$G$8</c15:f>
                <c15:dlblRangeCache>
                  <c:ptCount val="5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C9-462F-A5E1-0460F6BF33B6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9316F27-4997-4788-943F-6CFE156A0CD5}" type="CELLRANGE">
                      <a:rPr lang="en-US"/>
                      <a:pPr/>
                      <a:t>[CELLRANGE]</a:t>
                    </a:fld>
                    <a:endParaRPr lang="es-CL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CC9-462F-A5E1-0460F6BF33B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A476DC0-DABA-4527-BFFE-B1460ACBB789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C9-462F-A5E1-0460F6BF33B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4F6FB6F-2C8F-4035-90E9-04B83C144567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C9-462F-A5E1-0460F6BF33B6}"/>
                </c:ext>
              </c:extLst>
            </c:dLbl>
            <c:spPr>
              <a:gradFill flip="none" rotWithShape="1">
                <a:gsLst>
                  <a:gs pos="0">
                    <a:schemeClr val="accent3">
                      <a:lumMod val="0"/>
                      <a:lumOff val="100000"/>
                    </a:schemeClr>
                  </a:gs>
                  <a:gs pos="35000">
                    <a:schemeClr val="accent3">
                      <a:lumMod val="0"/>
                      <a:lumOff val="100000"/>
                    </a:schemeClr>
                  </a:gs>
                  <a:gs pos="100000">
                    <a:schemeClr val="accent3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Hoja1!$M$9:$M$11</c:f>
              <c:numCache>
                <c:formatCode>0.00</c:formatCode>
                <c:ptCount val="3"/>
                <c:pt idx="0">
                  <c:v>-13.3416</c:v>
                </c:pt>
                <c:pt idx="1">
                  <c:v>-44.733599999999988</c:v>
                </c:pt>
                <c:pt idx="2">
                  <c:v>-29.43</c:v>
                </c:pt>
              </c:numCache>
            </c:numRef>
          </c:xVal>
          <c:yVal>
            <c:numRef>
              <c:f>Hoja1!$H$9:$H$11</c:f>
              <c:numCache>
                <c:formatCode>General</c:formatCode>
                <c:ptCount val="3"/>
                <c:pt idx="0">
                  <c:v>0</c:v>
                </c:pt>
                <c:pt idx="1">
                  <c:v>2.4000000000000004</c:v>
                </c:pt>
                <c:pt idx="2">
                  <c:v>5.4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Hoja1!$G$9:$G$11</c15:f>
                <c15:dlblRangeCache>
                  <c:ptCount val="3"/>
                  <c:pt idx="0">
                    <c:v>F</c:v>
                  </c:pt>
                  <c:pt idx="1">
                    <c:v>G</c:v>
                  </c:pt>
                  <c:pt idx="2">
                    <c:v>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CCC9-462F-A5E1-0460F6BF33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23107920"/>
        <c:axId val="8231055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2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L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Hoja1!$M$4:$M$11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 formatCode="General">
                        <c:v>0</c:v>
                      </c:pt>
                      <c:pt idx="1">
                        <c:v>37.277999999999999</c:v>
                      </c:pt>
                      <c:pt idx="2">
                        <c:v>23.936399999999992</c:v>
                      </c:pt>
                      <c:pt idx="3">
                        <c:v>16.0884</c:v>
                      </c:pt>
                      <c:pt idx="4">
                        <c:v>10.202399999999997</c:v>
                      </c:pt>
                      <c:pt idx="5">
                        <c:v>-13.3416</c:v>
                      </c:pt>
                      <c:pt idx="6">
                        <c:v>-44.733599999999988</c:v>
                      </c:pt>
                      <c:pt idx="7">
                        <c:v>-29.43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Hoja1!$H$4:$H$11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12.2</c:v>
                      </c:pt>
                      <c:pt idx="1">
                        <c:v>8.3999999999999986</c:v>
                      </c:pt>
                      <c:pt idx="2">
                        <c:v>5.4</c:v>
                      </c:pt>
                      <c:pt idx="3">
                        <c:v>2.4000000000000004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2.4000000000000004</c:v>
                      </c:pt>
                      <c:pt idx="7">
                        <c:v>5.4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A96-4645-9197-006598472601}"/>
                  </c:ext>
                </c:extLst>
              </c15:ser>
            </c15:filteredScatterSeries>
          </c:ext>
        </c:extLst>
      </c:scatterChart>
      <c:valAx>
        <c:axId val="823107920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U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23105520"/>
        <c:crosses val="autoZero"/>
        <c:crossBetween val="midCat"/>
      </c:valAx>
      <c:valAx>
        <c:axId val="8231055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2310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606463</xdr:colOff>
      <xdr:row>26</xdr:row>
      <xdr:rowOff>120651</xdr:rowOff>
    </xdr:from>
    <xdr:to>
      <xdr:col>10</xdr:col>
      <xdr:colOff>599969</xdr:colOff>
      <xdr:row>42</xdr:row>
      <xdr:rowOff>21363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FDA519-36CE-E2EB-78EB-F3A1C8D3B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57690</xdr:colOff>
      <xdr:row>24</xdr:row>
      <xdr:rowOff>159769</xdr:rowOff>
    </xdr:from>
    <xdr:to>
      <xdr:col>19</xdr:col>
      <xdr:colOff>57690</xdr:colOff>
      <xdr:row>39</xdr:row>
      <xdr:rowOff>167677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263A638-DBAE-7026-D983-81823F8DE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4840E-4C74-40FB-811E-A9A3F1BB94E8}">
  <dimension ref="B3:Q30"/>
  <sheetViews>
    <sheetView tabSelected="1" zoomScale="53" zoomScaleNormal="80" workbookViewId="0">
      <selection activeCell="I25" sqref="I25"/>
    </sheetView>
  </sheetViews>
  <sheetFormatPr baseColWidth="10" defaultRowHeight="14.25" x14ac:dyDescent="0.45"/>
  <sheetData>
    <row r="3" spans="2:17" ht="16.5" thickBot="1" x14ac:dyDescent="0.7">
      <c r="B3" s="1" t="s">
        <v>0</v>
      </c>
      <c r="G3" s="27" t="s">
        <v>9</v>
      </c>
      <c r="H3" s="27" t="s">
        <v>20</v>
      </c>
      <c r="I3" s="27" t="s">
        <v>21</v>
      </c>
      <c r="J3" s="28" t="s">
        <v>37</v>
      </c>
      <c r="K3" s="27" t="s">
        <v>38</v>
      </c>
      <c r="L3" s="27" t="s">
        <v>36</v>
      </c>
      <c r="M3" s="27" t="s">
        <v>39</v>
      </c>
    </row>
    <row r="4" spans="2:17" x14ac:dyDescent="0.45">
      <c r="B4" s="12" t="s">
        <v>1</v>
      </c>
      <c r="C4" s="10">
        <v>0.8</v>
      </c>
      <c r="D4" s="5" t="s">
        <v>8</v>
      </c>
      <c r="G4" s="29" t="s">
        <v>10</v>
      </c>
      <c r="H4" s="2">
        <f>C10+C8+C7-C4</f>
        <v>12.2</v>
      </c>
      <c r="I4" s="2">
        <v>0</v>
      </c>
      <c r="J4" s="24">
        <f>$H$17*I4/$C$12</f>
        <v>0</v>
      </c>
      <c r="K4" s="24"/>
      <c r="L4" s="2">
        <v>0</v>
      </c>
      <c r="M4" s="2">
        <f>L4</f>
        <v>0</v>
      </c>
    </row>
    <row r="5" spans="2:17" x14ac:dyDescent="0.45">
      <c r="B5" s="13" t="s">
        <v>2</v>
      </c>
      <c r="C5" s="11">
        <v>3.8</v>
      </c>
      <c r="D5" s="6" t="s">
        <v>8</v>
      </c>
      <c r="G5" s="29" t="s">
        <v>11</v>
      </c>
      <c r="H5" s="2">
        <f>C10+C8+C7-C4-C5</f>
        <v>8.3999999999999986</v>
      </c>
      <c r="I5" s="2">
        <v>0</v>
      </c>
      <c r="J5" s="24">
        <f>$H$17*I5/$C$12</f>
        <v>0</v>
      </c>
      <c r="K5" s="24">
        <f>$C$30-J5</f>
        <v>13</v>
      </c>
      <c r="L5" s="24">
        <f>C19*C5</f>
        <v>37.277999999999999</v>
      </c>
      <c r="M5" s="24">
        <f>L5-L4</f>
        <v>37.277999999999999</v>
      </c>
    </row>
    <row r="6" spans="2:17" x14ac:dyDescent="0.45">
      <c r="B6" s="13" t="s">
        <v>3</v>
      </c>
      <c r="C6" s="11">
        <v>18.600000000000001</v>
      </c>
      <c r="D6" s="6" t="s">
        <v>8</v>
      </c>
      <c r="G6" s="29" t="s">
        <v>12</v>
      </c>
      <c r="H6" s="2">
        <f>C10+C8</f>
        <v>5.4</v>
      </c>
      <c r="I6" s="2">
        <v>1</v>
      </c>
      <c r="J6" s="24">
        <f>$H$17*I6/$C$12</f>
        <v>1.3600000000000005</v>
      </c>
      <c r="K6" s="24">
        <f>$C$30-J6</f>
        <v>11.639999999999999</v>
      </c>
      <c r="L6" s="24">
        <f>(K6-H6)*$C$19</f>
        <v>61.214399999999991</v>
      </c>
      <c r="M6" s="24">
        <f t="shared" ref="M6:M10" si="0">L6-L5</f>
        <v>23.936399999999992</v>
      </c>
    </row>
    <row r="7" spans="2:17" x14ac:dyDescent="0.45">
      <c r="B7" s="13" t="s">
        <v>4</v>
      </c>
      <c r="C7" s="11">
        <v>7.6</v>
      </c>
      <c r="D7" s="6" t="s">
        <v>8</v>
      </c>
      <c r="G7" s="29" t="s">
        <v>13</v>
      </c>
      <c r="H7" s="2">
        <f>C10</f>
        <v>2.4000000000000004</v>
      </c>
      <c r="I7" s="2">
        <v>2</v>
      </c>
      <c r="J7" s="24">
        <f>$H$17*I7/$C$12</f>
        <v>2.7200000000000011</v>
      </c>
      <c r="K7" s="24">
        <f>$C$30-J7</f>
        <v>10.28</v>
      </c>
      <c r="L7" s="24">
        <f t="shared" ref="L6:L9" si="1">(K7-H7)*$C$19</f>
        <v>77.302799999999991</v>
      </c>
      <c r="M7" s="24">
        <f>L7-L6</f>
        <v>16.0884</v>
      </c>
    </row>
    <row r="8" spans="2:17" x14ac:dyDescent="0.45">
      <c r="B8" s="13" t="s">
        <v>5</v>
      </c>
      <c r="C8" s="11">
        <v>3</v>
      </c>
      <c r="D8" s="6" t="s">
        <v>8</v>
      </c>
      <c r="G8" s="29" t="s">
        <v>14</v>
      </c>
      <c r="H8" s="2">
        <v>0</v>
      </c>
      <c r="I8" s="2">
        <v>3</v>
      </c>
      <c r="J8" s="24">
        <f>$H$17*I8/$C$12</f>
        <v>4.080000000000001</v>
      </c>
      <c r="K8" s="24">
        <f>$C$30-J8</f>
        <v>8.9199999999999982</v>
      </c>
      <c r="L8" s="24">
        <f t="shared" si="1"/>
        <v>87.505199999999988</v>
      </c>
      <c r="M8" s="24">
        <f t="shared" si="0"/>
        <v>10.202399999999997</v>
      </c>
    </row>
    <row r="9" spans="2:17" x14ac:dyDescent="0.45">
      <c r="B9" s="13" t="s">
        <v>6</v>
      </c>
      <c r="C9" s="11">
        <v>12.6</v>
      </c>
      <c r="D9" s="6" t="s">
        <v>8</v>
      </c>
      <c r="G9" s="29" t="s">
        <v>15</v>
      </c>
      <c r="H9" s="2">
        <v>0</v>
      </c>
      <c r="I9" s="2">
        <v>4</v>
      </c>
      <c r="J9" s="24">
        <f>$H$17*I9/$C$12</f>
        <v>5.4400000000000022</v>
      </c>
      <c r="K9" s="24">
        <f>$C$30-J9</f>
        <v>7.5599999999999978</v>
      </c>
      <c r="L9" s="24">
        <f t="shared" si="1"/>
        <v>74.163599999999988</v>
      </c>
      <c r="M9" s="24">
        <f t="shared" si="0"/>
        <v>-13.3416</v>
      </c>
    </row>
    <row r="10" spans="2:17" x14ac:dyDescent="0.45">
      <c r="B10" s="13" t="s">
        <v>7</v>
      </c>
      <c r="C10" s="11">
        <f>C11-C7-C8</f>
        <v>2.4000000000000004</v>
      </c>
      <c r="D10" s="6" t="s">
        <v>8</v>
      </c>
      <c r="G10" s="29" t="s">
        <v>16</v>
      </c>
      <c r="H10" s="2">
        <f>H7</f>
        <v>2.4000000000000004</v>
      </c>
      <c r="I10" s="2">
        <v>5</v>
      </c>
      <c r="J10" s="24">
        <f>$H$17*I10/$C$12</f>
        <v>6.8000000000000025</v>
      </c>
      <c r="K10" s="24">
        <f>$C$30-J10</f>
        <v>6.1999999999999975</v>
      </c>
      <c r="L10" s="24">
        <f>C19*C8</f>
        <v>29.43</v>
      </c>
      <c r="M10" s="24">
        <f t="shared" si="0"/>
        <v>-44.733599999999988</v>
      </c>
    </row>
    <row r="11" spans="2:17" ht="14.65" thickBot="1" x14ac:dyDescent="0.5">
      <c r="B11" s="19" t="s">
        <v>33</v>
      </c>
      <c r="C11" s="17">
        <v>13</v>
      </c>
      <c r="D11" s="9" t="s">
        <v>8</v>
      </c>
      <c r="G11" s="29" t="s">
        <v>17</v>
      </c>
      <c r="H11" s="2">
        <f>H6</f>
        <v>5.4</v>
      </c>
      <c r="I11" s="2">
        <v>0</v>
      </c>
      <c r="J11" s="24">
        <f>$H$17*I11/$C$12</f>
        <v>0</v>
      </c>
      <c r="K11" s="24"/>
      <c r="L11" s="24">
        <v>0</v>
      </c>
      <c r="M11" s="24">
        <f>L11-L10</f>
        <v>-29.43</v>
      </c>
      <c r="Q11" s="27" t="s">
        <v>31</v>
      </c>
    </row>
    <row r="12" spans="2:17" ht="14.65" thickBot="1" x14ac:dyDescent="0.5">
      <c r="B12" s="12" t="s">
        <v>30</v>
      </c>
      <c r="C12" s="30">
        <v>5</v>
      </c>
      <c r="Q12" s="2">
        <v>4</v>
      </c>
    </row>
    <row r="13" spans="2:17" ht="14.65" thickBot="1" x14ac:dyDescent="0.5">
      <c r="B13" s="19" t="s">
        <v>31</v>
      </c>
      <c r="C13" s="18">
        <v>4</v>
      </c>
      <c r="E13" s="26"/>
      <c r="G13" s="36" t="s">
        <v>34</v>
      </c>
      <c r="H13" s="32">
        <f>H17/(C7-C4-C5+C8+2*C10)</f>
        <v>0.62962962962962987</v>
      </c>
      <c r="I13" s="5"/>
    </row>
    <row r="14" spans="2:17" x14ac:dyDescent="0.45">
      <c r="G14" s="37" t="s">
        <v>40</v>
      </c>
      <c r="H14" s="33">
        <f>(C22-C19)/C19</f>
        <v>1.1406727828746177</v>
      </c>
      <c r="I14" s="6"/>
    </row>
    <row r="15" spans="2:17" x14ac:dyDescent="0.45">
      <c r="G15" s="37" t="s">
        <v>41</v>
      </c>
      <c r="H15" s="33">
        <f>(C22-C19)/(H13*C19)</f>
        <v>1.8116567728008626</v>
      </c>
      <c r="I15" s="6"/>
    </row>
    <row r="16" spans="2:17" x14ac:dyDescent="0.45">
      <c r="B16" s="1" t="s">
        <v>18</v>
      </c>
      <c r="C16" s="1" t="s">
        <v>19</v>
      </c>
      <c r="G16" s="38" t="s">
        <v>42</v>
      </c>
      <c r="H16" s="34">
        <f>$C$21*$H$17*Q12*3600*24/$C$12</f>
        <v>32.431104000000019</v>
      </c>
      <c r="I16" s="6" t="s">
        <v>43</v>
      </c>
    </row>
    <row r="17" spans="2:12" ht="14.65" thickBot="1" x14ac:dyDescent="0.5">
      <c r="G17" s="39" t="s">
        <v>29</v>
      </c>
      <c r="H17" s="35">
        <f>C6+C5-C9-C8</f>
        <v>6.8000000000000025</v>
      </c>
      <c r="I17" s="31" t="s">
        <v>8</v>
      </c>
    </row>
    <row r="18" spans="2:12" ht="14.65" thickBot="1" x14ac:dyDescent="0.5">
      <c r="B18" s="1" t="s">
        <v>22</v>
      </c>
    </row>
    <row r="19" spans="2:12" x14ac:dyDescent="0.45">
      <c r="B19" s="12" t="s">
        <v>23</v>
      </c>
      <c r="C19" s="10">
        <v>9.81</v>
      </c>
      <c r="D19" s="5" t="s">
        <v>28</v>
      </c>
      <c r="J19" s="14"/>
      <c r="K19" s="14"/>
      <c r="L19" s="14"/>
    </row>
    <row r="20" spans="2:12" x14ac:dyDescent="0.45">
      <c r="B20" s="13" t="s">
        <v>24</v>
      </c>
      <c r="C20" s="11">
        <v>9.81</v>
      </c>
      <c r="D20" s="6" t="s">
        <v>27</v>
      </c>
      <c r="G20" s="25"/>
    </row>
    <row r="21" spans="2:12" ht="14.65" thickBot="1" x14ac:dyDescent="0.5">
      <c r="B21" s="15" t="s">
        <v>25</v>
      </c>
      <c r="C21" s="16">
        <f>6.9*10^-5</f>
        <v>6.900000000000001E-5</v>
      </c>
      <c r="D21" s="21" t="s">
        <v>26</v>
      </c>
      <c r="G21" s="25"/>
    </row>
    <row r="22" spans="2:12" ht="14.65" thickBot="1" x14ac:dyDescent="0.5">
      <c r="B22" s="22" t="s">
        <v>35</v>
      </c>
      <c r="C22" s="23">
        <f>21</f>
        <v>21</v>
      </c>
      <c r="D22" s="20" t="s">
        <v>28</v>
      </c>
      <c r="G22" s="25"/>
    </row>
    <row r="23" spans="2:12" x14ac:dyDescent="0.45">
      <c r="G23" s="25"/>
    </row>
    <row r="24" spans="2:12" x14ac:dyDescent="0.45">
      <c r="G24" s="25"/>
    </row>
    <row r="25" spans="2:12" x14ac:dyDescent="0.45">
      <c r="G25" s="25"/>
    </row>
    <row r="26" spans="2:12" x14ac:dyDescent="0.45">
      <c r="G26" s="25"/>
    </row>
    <row r="27" spans="2:12" x14ac:dyDescent="0.45">
      <c r="G27" s="25"/>
    </row>
    <row r="28" spans="2:12" ht="14.65" thickBot="1" x14ac:dyDescent="0.5"/>
    <row r="29" spans="2:12" x14ac:dyDescent="0.45">
      <c r="B29" s="3" t="s">
        <v>32</v>
      </c>
      <c r="C29" s="4"/>
      <c r="D29" s="5" t="s">
        <v>8</v>
      </c>
    </row>
    <row r="30" spans="2:12" ht="14.65" thickBot="1" x14ac:dyDescent="0.5">
      <c r="B30" s="7" t="s">
        <v>32</v>
      </c>
      <c r="C30" s="8">
        <f>C10+C7+C8</f>
        <v>13</v>
      </c>
      <c r="D30" s="9" t="s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vicencio</dc:creator>
  <cp:lastModifiedBy>felipe vicencio</cp:lastModifiedBy>
  <dcterms:created xsi:type="dcterms:W3CDTF">2024-09-12T13:37:48Z</dcterms:created>
  <dcterms:modified xsi:type="dcterms:W3CDTF">2024-09-16T00:31:47Z</dcterms:modified>
</cp:coreProperties>
</file>