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b108f0a9d2e271a/Escritorio/202520/Tecnología del Hormigón/TH_TALLER_1/"/>
    </mc:Choice>
  </mc:AlternateContent>
  <xr:revisionPtr revIDLastSave="0" documentId="8_{E7B86F59-99A0-487F-8050-5C263B3B7359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Desarrollo" sheetId="1" r:id="rId1"/>
    <sheet name="Especificaciones" sheetId="2" r:id="rId2"/>
    <sheet name="Tabla 5.3.3" sheetId="3" r:id="rId3"/>
  </sheets>
  <definedNames>
    <definedName name="solver_adj" localSheetId="1" hidden="1">Especificaciones!$I$26:$I$28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Especificaciones!$K$27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Especificaciones!$S$68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hs1" localSheetId="1" hidden="1">100%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8" i="2" l="1"/>
  <c r="K27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51" i="2"/>
  <c r="S5" i="2"/>
  <c r="K66" i="2" s="1"/>
  <c r="L80" i="2"/>
  <c r="J80" i="2"/>
  <c r="L79" i="2"/>
  <c r="J79" i="2"/>
  <c r="L78" i="2"/>
  <c r="J78" i="2"/>
  <c r="L77" i="2"/>
  <c r="J77" i="2"/>
  <c r="I77" i="2"/>
  <c r="I78" i="2" s="1"/>
  <c r="I79" i="2" s="1"/>
  <c r="I80" i="2" s="1"/>
  <c r="L76" i="2"/>
  <c r="J76" i="2"/>
  <c r="J75" i="2"/>
  <c r="H75" i="2"/>
  <c r="J74" i="2"/>
  <c r="H74" i="2"/>
  <c r="J73" i="2"/>
  <c r="H73" i="2"/>
  <c r="J72" i="2"/>
  <c r="H72" i="2"/>
  <c r="J71" i="2"/>
  <c r="H71" i="2"/>
  <c r="J70" i="2"/>
  <c r="I70" i="2"/>
  <c r="L69" i="2" s="1"/>
  <c r="H70" i="2"/>
  <c r="J69" i="2"/>
  <c r="H69" i="2"/>
  <c r="J68" i="2"/>
  <c r="I68" i="2"/>
  <c r="L67" i="2" s="1"/>
  <c r="H68" i="2"/>
  <c r="K67" i="2"/>
  <c r="J67" i="2"/>
  <c r="H67" i="2"/>
  <c r="J66" i="2"/>
  <c r="H66" i="2"/>
  <c r="W41" i="2"/>
  <c r="V41" i="2"/>
  <c r="I75" i="2" s="1"/>
  <c r="U41" i="2"/>
  <c r="W40" i="2"/>
  <c r="V40" i="2"/>
  <c r="I74" i="2" s="1"/>
  <c r="L73" i="2" s="1"/>
  <c r="U40" i="2"/>
  <c r="W39" i="2"/>
  <c r="V39" i="2"/>
  <c r="I73" i="2" s="1"/>
  <c r="U39" i="2"/>
  <c r="W38" i="2"/>
  <c r="V38" i="2"/>
  <c r="I72" i="2" s="1"/>
  <c r="L71" i="2" s="1"/>
  <c r="U38" i="2"/>
  <c r="W37" i="2"/>
  <c r="V37" i="2"/>
  <c r="I71" i="2" s="1"/>
  <c r="L70" i="2" s="1"/>
  <c r="U37" i="2"/>
  <c r="W36" i="2"/>
  <c r="V36" i="2"/>
  <c r="U36" i="2"/>
  <c r="W35" i="2"/>
  <c r="V35" i="2"/>
  <c r="I69" i="2" s="1"/>
  <c r="L68" i="2" s="1"/>
  <c r="U35" i="2"/>
  <c r="W34" i="2"/>
  <c r="V34" i="2"/>
  <c r="U34" i="2"/>
  <c r="W33" i="2"/>
  <c r="V33" i="2"/>
  <c r="I67" i="2" s="1"/>
  <c r="U33" i="2"/>
  <c r="W32" i="2"/>
  <c r="V32" i="2"/>
  <c r="I66" i="2" s="1"/>
  <c r="U32" i="2"/>
  <c r="S19" i="2"/>
  <c r="K80" i="2" s="1"/>
  <c r="E19" i="2"/>
  <c r="D19" i="2"/>
  <c r="C19" i="2"/>
  <c r="S18" i="2"/>
  <c r="K79" i="2" s="1"/>
  <c r="S17" i="2"/>
  <c r="K78" i="2" s="1"/>
  <c r="S16" i="2"/>
  <c r="K77" i="2" s="1"/>
  <c r="S15" i="2"/>
  <c r="K76" i="2" s="1"/>
  <c r="S14" i="2"/>
  <c r="K75" i="2" s="1"/>
  <c r="S13" i="2"/>
  <c r="K74" i="2" s="1"/>
  <c r="S12" i="2"/>
  <c r="K73" i="2" s="1"/>
  <c r="S11" i="2"/>
  <c r="K72" i="2" s="1"/>
  <c r="S10" i="2"/>
  <c r="K71" i="2" s="1"/>
  <c r="S9" i="2"/>
  <c r="K70" i="2" s="1"/>
  <c r="S8" i="2"/>
  <c r="K69" i="2" s="1"/>
  <c r="S7" i="2"/>
  <c r="K68" i="2" s="1"/>
  <c r="S6" i="2"/>
  <c r="C25" i="1"/>
  <c r="E12" i="1"/>
  <c r="F8" i="1"/>
  <c r="E13" i="1" s="1"/>
  <c r="C15" i="1" s="1"/>
  <c r="C24" i="1" s="1"/>
  <c r="C8" i="1"/>
  <c r="L72" i="2" l="1"/>
  <c r="L66" i="2"/>
  <c r="L75" i="2"/>
  <c r="L74" i="2"/>
  <c r="C26" i="1"/>
  <c r="C40" i="1" s="1"/>
  <c r="C39" i="1"/>
</calcChain>
</file>

<file path=xl/sharedStrings.xml><?xml version="1.0" encoding="utf-8"?>
<sst xmlns="http://schemas.openxmlformats.org/spreadsheetml/2006/main" count="168" uniqueCount="130">
  <si>
    <t>Primero calculamos la relacion agua cemento por el metodo de resistencia y exposicion, Método ACI PRC 211.1-22</t>
  </si>
  <si>
    <t>Condiciones de Obra</t>
  </si>
  <si>
    <t>Buenas</t>
  </si>
  <si>
    <t>`=&gt;</t>
  </si>
  <si>
    <t>Arena</t>
  </si>
  <si>
    <t>Gravilla</t>
  </si>
  <si>
    <t>Grava</t>
  </si>
  <si>
    <t>t</t>
  </si>
  <si>
    <t>TMA abs</t>
  </si>
  <si>
    <t>s</t>
  </si>
  <si>
    <t xml:space="preserve">TMA nom </t>
  </si>
  <si>
    <t>fc</t>
  </si>
  <si>
    <t>MPa</t>
  </si>
  <si>
    <t>fm</t>
  </si>
  <si>
    <t>PSI</t>
  </si>
  <si>
    <t>La tabla Tabla 6.3.4 expone las distintas relaciones agua cemento, por lo tanto, se puede hacer la siguiente interpolacion lineal</t>
  </si>
  <si>
    <t>w/c</t>
  </si>
  <si>
    <t>Ahora es nesesario corroborar la solicitud por exposicion (w/c)</t>
  </si>
  <si>
    <t>min</t>
  </si>
  <si>
    <t>max</t>
  </si>
  <si>
    <t>C0</t>
  </si>
  <si>
    <t>NCh 170 - 180</t>
  </si>
  <si>
    <t>Por lo tanto, la relacion agua cemento a usar es</t>
  </si>
  <si>
    <t>w</t>
  </si>
  <si>
    <t>Segun tabla 5.3.3</t>
  </si>
  <si>
    <t>c</t>
  </si>
  <si>
    <t>lb/yd^3</t>
  </si>
  <si>
    <t>Se define la proporcion de agregados</t>
  </si>
  <si>
    <t>Ponderacion</t>
  </si>
  <si>
    <t>Calculo Iterativo</t>
  </si>
  <si>
    <t>Dosis</t>
  </si>
  <si>
    <t>Volumen</t>
  </si>
  <si>
    <t>m3</t>
  </si>
  <si>
    <t>W</t>
  </si>
  <si>
    <t>kg/m3</t>
  </si>
  <si>
    <t>C</t>
  </si>
  <si>
    <t>kg/m4</t>
  </si>
  <si>
    <t>kg/m5</t>
  </si>
  <si>
    <t>kg/m6</t>
  </si>
  <si>
    <t>kg/m7</t>
  </si>
  <si>
    <t>GRAVA 1</t>
  </si>
  <si>
    <t>GRAVILLA 2</t>
  </si>
  <si>
    <t>ARENA 3</t>
  </si>
  <si>
    <t>Combinacion</t>
  </si>
  <si>
    <t>G5</t>
  </si>
  <si>
    <t>Resistencia</t>
  </si>
  <si>
    <t>G15</t>
  </si>
  <si>
    <t>APERTURA</t>
  </si>
  <si>
    <t>RETENIDO</t>
  </si>
  <si>
    <t>PASA</t>
  </si>
  <si>
    <t>Probabilidad defectuoso</t>
  </si>
  <si>
    <t>[mm]</t>
  </si>
  <si>
    <t>ASTM</t>
  </si>
  <si>
    <t>[g]</t>
  </si>
  <si>
    <t>[%]</t>
  </si>
  <si>
    <t>TMA</t>
  </si>
  <si>
    <t>3''</t>
  </si>
  <si>
    <t>Elemento a homigonar</t>
  </si>
  <si>
    <t>Zapata de Fundación</t>
  </si>
  <si>
    <t>2 1/2''</t>
  </si>
  <si>
    <t>Condiciones de ejecución en obra</t>
  </si>
  <si>
    <t>2''</t>
  </si>
  <si>
    <t>Tipo de cemento</t>
  </si>
  <si>
    <t>Melón Extra</t>
  </si>
  <si>
    <t>1 1/2''</t>
  </si>
  <si>
    <t>Clase de exposición de la obra</t>
  </si>
  <si>
    <t>1''</t>
  </si>
  <si>
    <t>Arena 3</t>
  </si>
  <si>
    <t>3/4''</t>
  </si>
  <si>
    <t>Gravilla 2</t>
  </si>
  <si>
    <t>1/2''</t>
  </si>
  <si>
    <t>Grava 1</t>
  </si>
  <si>
    <t>3/8''</t>
  </si>
  <si>
    <t>1/4''</t>
  </si>
  <si>
    <t>N°4</t>
  </si>
  <si>
    <t>N°8</t>
  </si>
  <si>
    <t>ABORCIÓN</t>
  </si>
  <si>
    <t>N°16</t>
  </si>
  <si>
    <t>HUMEDAD</t>
  </si>
  <si>
    <t>N°30</t>
  </si>
  <si>
    <t>PESO ESPECÍFICO ()</t>
  </si>
  <si>
    <t>N°50</t>
  </si>
  <si>
    <t>DENSIDAD</t>
  </si>
  <si>
    <t>N°100</t>
  </si>
  <si>
    <t>RESIDUO</t>
  </si>
  <si>
    <t>TOTAL</t>
  </si>
  <si>
    <t>Ponderaciones iniciales</t>
  </si>
  <si>
    <t>Curva Sugerida por la Norma</t>
  </si>
  <si>
    <t>Tamiz mm</t>
  </si>
  <si>
    <t>80-A</t>
  </si>
  <si>
    <t>80-B</t>
  </si>
  <si>
    <t>80-C</t>
  </si>
  <si>
    <t>80-D</t>
  </si>
  <si>
    <t>40-A</t>
  </si>
  <si>
    <t>40-B</t>
  </si>
  <si>
    <t>40-C</t>
  </si>
  <si>
    <t>40-D</t>
  </si>
  <si>
    <t>20-A</t>
  </si>
  <si>
    <t>20-B</t>
  </si>
  <si>
    <t>20-C</t>
  </si>
  <si>
    <t>20-D</t>
  </si>
  <si>
    <t>Prom 80</t>
  </si>
  <si>
    <t>Prom 40</t>
  </si>
  <si>
    <t>Prom 20</t>
  </si>
  <si>
    <t>Hacer de 40 y 20 respectivamente</t>
  </si>
  <si>
    <t>Paso 3</t>
  </si>
  <si>
    <t>Tamiz NCh</t>
  </si>
  <si>
    <t>Granulometria Sugerida (40)</t>
  </si>
  <si>
    <t>Tamiz Lab</t>
  </si>
  <si>
    <t>Granulometria Ar Comb</t>
  </si>
  <si>
    <t>Granulometria Interpolacion</t>
  </si>
  <si>
    <t>-</t>
  </si>
  <si>
    <t>Non-air-entrained concrete</t>
  </si>
  <si>
    <t>Se trabaja con un asentamiento maximo de 3 in, meintras que el maximo tamaño del agregado es 1 1/2 in</t>
  </si>
  <si>
    <t>Slump (in.)</t>
  </si>
  <si>
    <t>3/8 in</t>
  </si>
  <si>
    <t>1/2 in</t>
  </si>
  <si>
    <t>3/4 in</t>
  </si>
  <si>
    <t>1 in</t>
  </si>
  <si>
    <t>1 1/2 in</t>
  </si>
  <si>
    <t>2 in</t>
  </si>
  <si>
    <t>3 in</t>
  </si>
  <si>
    <t>6 in</t>
  </si>
  <si>
    <t>1 to 2</t>
  </si>
  <si>
    <t>3 to 4</t>
  </si>
  <si>
    <t>6 to 7</t>
  </si>
  <si>
    <t>More than 7</t>
  </si>
  <si>
    <t>Air Percent</t>
  </si>
  <si>
    <t>granulometria optimizada</t>
  </si>
  <si>
    <t>granulometria sugerida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</si>
</sst>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Arial"/>
    </font>
    <font>
      <sz val="11"/>
      <color theme="1"/>
      <name val="Arial"/>
      <scheme val="minor"/>
    </font>
    <font>
      <sz val="10"/>
      <color rgb="FF000000"/>
      <name val="Arial"/>
    </font>
    <font>
      <sz val="10"/>
      <color rgb="FF000000"/>
      <name val="Overpass"/>
    </font>
    <font>
      <sz val="11"/>
      <color rgb="FF000000"/>
      <name val="Overpass"/>
    </font>
    <font>
      <b/>
      <sz val="11"/>
      <color rgb="FF000000"/>
      <name val="Overpass"/>
    </font>
    <font>
      <sz val="11"/>
      <color rgb="FF000000"/>
      <name val="Arial"/>
    </font>
    <font>
      <sz val="12"/>
      <color rgb="FF000000"/>
      <name val="Overpass"/>
    </font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DEBF7"/>
        <bgColor rgb="FFDDEBF7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3C78D8"/>
        <bgColor rgb="FF3C78D8"/>
      </patternFill>
    </fill>
    <fill>
      <patternFill patternType="solid">
        <fgColor theme="5"/>
        <bgColor theme="5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4" xfId="0" applyFont="1" applyBorder="1"/>
    <xf numFmtId="0" fontId="5" fillId="0" borderId="0" xfId="0" applyFo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1" fillId="2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3" borderId="0" xfId="0" applyFont="1" applyFill="1"/>
    <xf numFmtId="10" fontId="1" fillId="3" borderId="0" xfId="0" applyNumberFormat="1" applyFont="1" applyFill="1"/>
    <xf numFmtId="0" fontId="1" fillId="4" borderId="0" xfId="0" applyFont="1" applyFill="1"/>
    <xf numFmtId="10" fontId="1" fillId="4" borderId="0" xfId="0" applyNumberFormat="1" applyFont="1" applyFill="1"/>
    <xf numFmtId="0" fontId="1" fillId="5" borderId="0" xfId="0" applyFont="1" applyFill="1"/>
    <xf numFmtId="10" fontId="1" fillId="5" borderId="0" xfId="0" applyNumberFormat="1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7" borderId="4" xfId="0" applyFont="1" applyFill="1" applyBorder="1" applyAlignment="1">
      <alignment horizont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0" fontId="9" fillId="8" borderId="11" xfId="0" applyFont="1" applyFill="1" applyBorder="1" applyAlignment="1">
      <alignment horizontal="center"/>
    </xf>
    <xf numFmtId="0" fontId="9" fillId="8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9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9" fontId="6" fillId="0" borderId="4" xfId="0" applyNumberFormat="1" applyFont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9" fontId="8" fillId="3" borderId="9" xfId="0" applyNumberFormat="1" applyFont="1" applyFill="1" applyBorder="1" applyAlignment="1">
      <alignment horizontal="center"/>
    </xf>
    <xf numFmtId="0" fontId="7" fillId="9" borderId="4" xfId="0" applyFont="1" applyFill="1" applyBorder="1"/>
    <xf numFmtId="0" fontId="7" fillId="9" borderId="4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9" fontId="8" fillId="4" borderId="9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9" fontId="8" fillId="5" borderId="9" xfId="0" applyNumberFormat="1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4" xfId="0" applyFont="1" applyBorder="1"/>
    <xf numFmtId="0" fontId="1" fillId="0" borderId="0" xfId="0" applyFont="1" applyAlignment="1">
      <alignment horizontal="center"/>
    </xf>
    <xf numFmtId="0" fontId="5" fillId="10" borderId="4" xfId="0" applyFont="1" applyFill="1" applyBorder="1"/>
    <xf numFmtId="9" fontId="5" fillId="0" borderId="4" xfId="0" applyNumberFormat="1" applyFont="1" applyBorder="1" applyAlignment="1">
      <alignment horizontal="center"/>
    </xf>
    <xf numFmtId="0" fontId="5" fillId="11" borderId="4" xfId="0" applyFont="1" applyFill="1" applyBorder="1"/>
    <xf numFmtId="0" fontId="5" fillId="12" borderId="4" xfId="0" applyFont="1" applyFill="1" applyBorder="1"/>
    <xf numFmtId="0" fontId="1" fillId="0" borderId="4" xfId="0" applyFont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3" fillId="0" borderId="0" xfId="0" applyFont="1" applyAlignment="1">
      <alignment horizontal="right"/>
    </xf>
    <xf numFmtId="0" fontId="3" fillId="0" borderId="14" xfId="0" applyFont="1" applyBorder="1" applyAlignment="1">
      <alignment horizontal="right"/>
    </xf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2" xfId="0" applyFont="1" applyBorder="1"/>
    <xf numFmtId="0" fontId="3" fillId="0" borderId="12" xfId="0" applyFont="1" applyBorder="1" applyAlignment="1">
      <alignment horizontal="right"/>
    </xf>
    <xf numFmtId="0" fontId="1" fillId="0" borderId="9" xfId="0" applyFont="1" applyBorder="1"/>
    <xf numFmtId="9" fontId="1" fillId="0" borderId="0" xfId="0" applyNumberFormat="1" applyFont="1"/>
    <xf numFmtId="164" fontId="1" fillId="0" borderId="0" xfId="0" applyNumberFormat="1" applyFont="1"/>
    <xf numFmtId="0" fontId="13" fillId="0" borderId="0" xfId="0" applyFont="1" applyAlignment="1">
      <alignment horizontal="center" vertical="top"/>
    </xf>
    <xf numFmtId="0" fontId="13" fillId="0" borderId="4" xfId="0" applyFont="1" applyBorder="1" applyAlignment="1">
      <alignment horizontal="center" vertical="top"/>
    </xf>
    <xf numFmtId="0" fontId="13" fillId="8" borderId="4" xfId="0" applyFont="1" applyFill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4" fillId="0" borderId="0" xfId="0" applyFont="1" applyAlignment="1">
      <alignment horizontal="right"/>
    </xf>
    <xf numFmtId="165" fontId="14" fillId="0" borderId="0" xfId="0" applyNumberFormat="1" applyFont="1" applyAlignment="1">
      <alignment horizontal="righ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8" borderId="0" xfId="0" applyFont="1" applyFill="1" applyAlignment="1">
      <alignment horizontal="right"/>
    </xf>
    <xf numFmtId="0" fontId="15" fillId="8" borderId="0" xfId="0" applyFont="1" applyFill="1"/>
    <xf numFmtId="0" fontId="15" fillId="13" borderId="0" xfId="0" applyFont="1" applyFill="1" applyAlignment="1">
      <alignment horizontal="right"/>
    </xf>
    <xf numFmtId="0" fontId="14" fillId="0" borderId="0" xfId="0" applyFont="1"/>
    <xf numFmtId="0" fontId="3" fillId="8" borderId="0" xfId="0" applyFont="1" applyFill="1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5" fillId="0" borderId="1" xfId="0" applyFont="1" applyBorder="1" applyAlignment="1">
      <alignment wrapText="1"/>
    </xf>
    <xf numFmtId="0" fontId="1" fillId="0" borderId="1" xfId="0" applyFont="1" applyBorder="1"/>
    <xf numFmtId="0" fontId="11" fillId="0" borderId="8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9" fillId="0" borderId="5" xfId="0" applyFont="1" applyBorder="1" applyAlignment="1">
      <alignment horizontal="center"/>
    </xf>
    <xf numFmtId="0" fontId="2" fillId="0" borderId="7" xfId="0" applyFont="1" applyBorder="1"/>
    <xf numFmtId="0" fontId="9" fillId="3" borderId="5" xfId="0" applyFont="1" applyFill="1" applyBorder="1" applyAlignment="1">
      <alignment horizontal="center"/>
    </xf>
    <xf numFmtId="0" fontId="2" fillId="0" borderId="6" xfId="0" applyFont="1" applyBorder="1"/>
    <xf numFmtId="0" fontId="9" fillId="6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9" xfId="0" applyFont="1" applyBorder="1"/>
    <xf numFmtId="0" fontId="13" fillId="0" borderId="0" xfId="0" applyFont="1" applyAlignment="1">
      <alignment horizontal="center" vertical="top" wrapText="1"/>
    </xf>
    <xf numFmtId="0" fontId="0" fillId="0" borderId="0" xfId="0"/>
    <xf numFmtId="0" fontId="15" fillId="0" borderId="0" xfId="0" applyFont="1"/>
    <xf numFmtId="0" fontId="14" fillId="0" borderId="0" xfId="0" applyFont="1"/>
    <xf numFmtId="0" fontId="1" fillId="0" borderId="16" xfId="0" applyFont="1" applyBorder="1"/>
    <xf numFmtId="0" fontId="1" fillId="0" borderId="0" xfId="0" applyFont="1" applyFill="1" applyBorder="1"/>
    <xf numFmtId="9" fontId="0" fillId="0" borderId="0" xfId="0" applyNumberFormat="1"/>
    <xf numFmtId="9" fontId="1" fillId="0" borderId="16" xfId="0" applyNumberFormat="1" applyFont="1" applyBorder="1"/>
    <xf numFmtId="10" fontId="1" fillId="0" borderId="1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Granulometria de cada Árido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Especificaciones!$H$5:$H$19</c:f>
              <c:numCache>
                <c:formatCode>General</c:formatCode>
                <c:ptCount val="15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6.3</c:v>
                </c:pt>
                <c:pt idx="9">
                  <c:v>4.75</c:v>
                </c:pt>
                <c:pt idx="10">
                  <c:v>2.36</c:v>
                </c:pt>
                <c:pt idx="11">
                  <c:v>1.18</c:v>
                </c:pt>
                <c:pt idx="12">
                  <c:v>0.6</c:v>
                </c:pt>
                <c:pt idx="13">
                  <c:v>0.3</c:v>
                </c:pt>
                <c:pt idx="14">
                  <c:v>0.15</c:v>
                </c:pt>
              </c:numCache>
            </c:numRef>
          </c:cat>
          <c:val>
            <c:numRef>
              <c:f>Especificaciones!$L$5:$L$19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0.62</c:v>
                </c:pt>
                <c:pt idx="5">
                  <c:v>0.14000000000000001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7-4A04-93AE-9ADC4CCB360E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Especificaciones!$H$5:$H$19</c:f>
              <c:numCache>
                <c:formatCode>General</c:formatCode>
                <c:ptCount val="15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6.3</c:v>
                </c:pt>
                <c:pt idx="9">
                  <c:v>4.75</c:v>
                </c:pt>
                <c:pt idx="10">
                  <c:v>2.36</c:v>
                </c:pt>
                <c:pt idx="11">
                  <c:v>1.18</c:v>
                </c:pt>
                <c:pt idx="12">
                  <c:v>0.6</c:v>
                </c:pt>
                <c:pt idx="13">
                  <c:v>0.3</c:v>
                </c:pt>
                <c:pt idx="14">
                  <c:v>0.15</c:v>
                </c:pt>
              </c:numCache>
            </c:numRef>
          </c:cat>
          <c:val>
            <c:numRef>
              <c:f>Especificaciones!$O$5:$O$19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0.6</c:v>
                </c:pt>
                <c:pt idx="7">
                  <c:v>0.48</c:v>
                </c:pt>
                <c:pt idx="8">
                  <c:v>0.2</c:v>
                </c:pt>
                <c:pt idx="9">
                  <c:v>0.12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7-4A04-93AE-9ADC4CCB360E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Especificaciones!$H$5:$H$19</c:f>
              <c:numCache>
                <c:formatCode>General</c:formatCode>
                <c:ptCount val="15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6.3</c:v>
                </c:pt>
                <c:pt idx="9">
                  <c:v>4.75</c:v>
                </c:pt>
                <c:pt idx="10">
                  <c:v>2.36</c:v>
                </c:pt>
                <c:pt idx="11">
                  <c:v>1.18</c:v>
                </c:pt>
                <c:pt idx="12">
                  <c:v>0.6</c:v>
                </c:pt>
                <c:pt idx="13">
                  <c:v>0.3</c:v>
                </c:pt>
                <c:pt idx="14">
                  <c:v>0.15</c:v>
                </c:pt>
              </c:numCache>
            </c:numRef>
          </c:cat>
          <c:val>
            <c:numRef>
              <c:f>Especificaciones!$R$5:$R$19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0.96</c:v>
                </c:pt>
                <c:pt idx="9">
                  <c:v>0.68</c:v>
                </c:pt>
                <c:pt idx="10">
                  <c:v>0.55000000000000004</c:v>
                </c:pt>
                <c:pt idx="11">
                  <c:v>0.38</c:v>
                </c:pt>
                <c:pt idx="12">
                  <c:v>0.27</c:v>
                </c:pt>
                <c:pt idx="13">
                  <c:v>0.1</c:v>
                </c:pt>
                <c:pt idx="1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7-4A04-93AE-9ADC4CCB360E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Especificaciones!$H$5:$H$19</c:f>
              <c:numCache>
                <c:formatCode>General</c:formatCode>
                <c:ptCount val="15"/>
                <c:pt idx="0">
                  <c:v>75</c:v>
                </c:pt>
                <c:pt idx="1">
                  <c:v>63</c:v>
                </c:pt>
                <c:pt idx="2">
                  <c:v>50</c:v>
                </c:pt>
                <c:pt idx="3">
                  <c:v>37.5</c:v>
                </c:pt>
                <c:pt idx="4">
                  <c:v>25</c:v>
                </c:pt>
                <c:pt idx="5">
                  <c:v>19</c:v>
                </c:pt>
                <c:pt idx="6">
                  <c:v>12.5</c:v>
                </c:pt>
                <c:pt idx="7">
                  <c:v>9.5</c:v>
                </c:pt>
                <c:pt idx="8">
                  <c:v>6.3</c:v>
                </c:pt>
                <c:pt idx="9">
                  <c:v>4.75</c:v>
                </c:pt>
                <c:pt idx="10">
                  <c:v>2.36</c:v>
                </c:pt>
                <c:pt idx="11">
                  <c:v>1.18</c:v>
                </c:pt>
                <c:pt idx="12">
                  <c:v>0.6</c:v>
                </c:pt>
                <c:pt idx="13">
                  <c:v>0.3</c:v>
                </c:pt>
                <c:pt idx="14">
                  <c:v>0.15</c:v>
                </c:pt>
              </c:numCache>
            </c:numRef>
          </c:cat>
          <c:val>
            <c:numRef>
              <c:f>Especificaciones!$S$5:$S$19</c:f>
              <c:numCache>
                <c:formatCode>0%</c:formatCode>
                <c:ptCount val="15"/>
                <c:pt idx="0">
                  <c:v>0.83805493040695112</c:v>
                </c:pt>
                <c:pt idx="1">
                  <c:v>0.83805493040695112</c:v>
                </c:pt>
                <c:pt idx="2">
                  <c:v>0.83805493040695112</c:v>
                </c:pt>
                <c:pt idx="3">
                  <c:v>0.78777163458253396</c:v>
                </c:pt>
                <c:pt idx="4">
                  <c:v>0.51959405685230964</c:v>
                </c:pt>
                <c:pt idx="5">
                  <c:v>0.11732769025697316</c:v>
                </c:pt>
                <c:pt idx="6">
                  <c:v>6.7044394432556095E-2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7-4A04-93AE-9ADC4CCB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119219"/>
        <c:axId val="1591243623"/>
      </c:lineChart>
      <c:catAx>
        <c:axId val="1524119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Apertura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91243623"/>
        <c:crosses val="autoZero"/>
        <c:auto val="1"/>
        <c:lblAlgn val="ctr"/>
        <c:lblOffset val="100"/>
        <c:noMultiLvlLbl val="1"/>
      </c:catAx>
      <c:valAx>
        <c:axId val="1591243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% Pasante</a:t>
                </a:r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2411921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000" b="0">
              <a:solidFill>
                <a:schemeClr val="dk1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CL" b="0">
                <a:solidFill>
                  <a:srgbClr val="757575"/>
                </a:solidFill>
                <a:latin typeface="+mn-lt"/>
              </a:rPr>
              <a:t>Granulometria NCh 163 - Dm 80 mm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Especificaciones!$H$32:$H$41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 formatCode="0.000">
                  <c:v>1.25</c:v>
                </c:pt>
                <c:pt idx="7" formatCode="0.000">
                  <c:v>0.63</c:v>
                </c:pt>
                <c:pt idx="8" formatCode="0.000">
                  <c:v>0.315</c:v>
                </c:pt>
                <c:pt idx="9" formatCode="0.000">
                  <c:v>0.16</c:v>
                </c:pt>
              </c:numCache>
            </c:numRef>
          </c:cat>
          <c:val>
            <c:numRef>
              <c:f>Especificaciones!$I$32:$I$41</c:f>
              <c:numCache>
                <c:formatCode>General</c:formatCode>
                <c:ptCount val="10"/>
                <c:pt idx="0">
                  <c:v>100</c:v>
                </c:pt>
                <c:pt idx="1">
                  <c:v>70</c:v>
                </c:pt>
                <c:pt idx="2">
                  <c:v>45</c:v>
                </c:pt>
                <c:pt idx="3">
                  <c:v>30</c:v>
                </c:pt>
                <c:pt idx="4">
                  <c:v>20</c:v>
                </c:pt>
                <c:pt idx="5">
                  <c:v>12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4A0D-89E5-D09707CF0B8A}"/>
            </c:ext>
          </c:extLst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Especificaciones!$H$32:$H$41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 formatCode="0.000">
                  <c:v>1.25</c:v>
                </c:pt>
                <c:pt idx="7" formatCode="0.000">
                  <c:v>0.63</c:v>
                </c:pt>
                <c:pt idx="8" formatCode="0.000">
                  <c:v>0.315</c:v>
                </c:pt>
                <c:pt idx="9" formatCode="0.000">
                  <c:v>0.16</c:v>
                </c:pt>
              </c:numCache>
            </c:numRef>
          </c:cat>
          <c:val>
            <c:numRef>
              <c:f>Especificaciones!$J$32:$J$41</c:f>
              <c:numCache>
                <c:formatCode>General</c:formatCode>
                <c:ptCount val="10"/>
                <c:pt idx="0">
                  <c:v>100</c:v>
                </c:pt>
                <c:pt idx="1">
                  <c:v>80</c:v>
                </c:pt>
                <c:pt idx="2">
                  <c:v>65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2-4A0D-89E5-D09707CF0B8A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Especificaciones!$H$32:$H$41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 formatCode="0.000">
                  <c:v>1.25</c:v>
                </c:pt>
                <c:pt idx="7" formatCode="0.000">
                  <c:v>0.63</c:v>
                </c:pt>
                <c:pt idx="8" formatCode="0.000">
                  <c:v>0.315</c:v>
                </c:pt>
                <c:pt idx="9" formatCode="0.000">
                  <c:v>0.16</c:v>
                </c:pt>
              </c:numCache>
            </c:numRef>
          </c:cat>
          <c:val>
            <c:numRef>
              <c:f>Especificaciones!$K$32:$K$41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28</c:v>
                </c:pt>
                <c:pt idx="8">
                  <c:v>17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2-4A0D-89E5-D09707CF0B8A}"/>
            </c:ext>
          </c:extLst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Especificaciones!$H$32:$H$41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 formatCode="0.000">
                  <c:v>1.25</c:v>
                </c:pt>
                <c:pt idx="7" formatCode="0.000">
                  <c:v>0.63</c:v>
                </c:pt>
                <c:pt idx="8" formatCode="0.000">
                  <c:v>0.315</c:v>
                </c:pt>
                <c:pt idx="9" formatCode="0.000">
                  <c:v>0.16</c:v>
                </c:pt>
              </c:numCache>
            </c:numRef>
          </c:cat>
          <c:val>
            <c:numRef>
              <c:f>Especificaciones!$L$32:$L$41</c:f>
              <c:numCache>
                <c:formatCode>General</c:formatCode>
                <c:ptCount val="10"/>
                <c:pt idx="0">
                  <c:v>100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32-4A0D-89E5-D09707CF0B8A}"/>
            </c:ext>
          </c:extLst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Especificaciones!$H$32:$H$41</c:f>
              <c:numCache>
                <c:formatCode>General</c:formatCode>
                <c:ptCount val="10"/>
                <c:pt idx="0">
                  <c:v>80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2.5</c:v>
                </c:pt>
                <c:pt idx="6" formatCode="0.000">
                  <c:v>1.25</c:v>
                </c:pt>
                <c:pt idx="7" formatCode="0.000">
                  <c:v>0.63</c:v>
                </c:pt>
                <c:pt idx="8" formatCode="0.000">
                  <c:v>0.315</c:v>
                </c:pt>
                <c:pt idx="9" formatCode="0.000">
                  <c:v>0.16</c:v>
                </c:pt>
              </c:numCache>
            </c:numRef>
          </c:cat>
          <c:val>
            <c:numRef>
              <c:f>Especificaciones!$U$32:$U$41</c:f>
              <c:numCache>
                <c:formatCode>General</c:formatCode>
                <c:ptCount val="10"/>
                <c:pt idx="0">
                  <c:v>100</c:v>
                </c:pt>
                <c:pt idx="1">
                  <c:v>67.5</c:v>
                </c:pt>
                <c:pt idx="2">
                  <c:v>55</c:v>
                </c:pt>
                <c:pt idx="3">
                  <c:v>45</c:v>
                </c:pt>
                <c:pt idx="4">
                  <c:v>37.5</c:v>
                </c:pt>
                <c:pt idx="5">
                  <c:v>23</c:v>
                </c:pt>
                <c:pt idx="6">
                  <c:v>18</c:v>
                </c:pt>
                <c:pt idx="7">
                  <c:v>12.25</c:v>
                </c:pt>
                <c:pt idx="8">
                  <c:v>7.25</c:v>
                </c:pt>
                <c:pt idx="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2-4A0D-89E5-D09707CF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540527"/>
        <c:axId val="1296115046"/>
      </c:lineChart>
      <c:catAx>
        <c:axId val="1677540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Apertura (mm)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96115046"/>
        <c:crosses val="autoZero"/>
        <c:auto val="1"/>
        <c:lblAlgn val="ctr"/>
        <c:lblOffset val="100"/>
        <c:noMultiLvlLbl val="1"/>
      </c:catAx>
      <c:valAx>
        <c:axId val="1296115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>
                    <a:solidFill>
                      <a:srgbClr val="000000"/>
                    </a:solidFill>
                    <a:latin typeface="+mn-lt"/>
                  </a:rPr>
                  <a:t>% Pasa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6775405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352425</xdr:colOff>
      <xdr:row>1</xdr:row>
      <xdr:rowOff>47625</xdr:rowOff>
    </xdr:from>
    <xdr:ext cx="4429125" cy="27432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400050</xdr:colOff>
      <xdr:row>42</xdr:row>
      <xdr:rowOff>57150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M43"/>
  <sheetViews>
    <sheetView workbookViewId="0"/>
  </sheetViews>
  <sheetFormatPr baseColWidth="10" defaultColWidth="12.59765625" defaultRowHeight="15.75" customHeight="1"/>
  <cols>
    <col min="2" max="2" width="17.265625" customWidth="1"/>
    <col min="3" max="3" width="11.59765625" customWidth="1"/>
    <col min="4" max="4" width="6.265625" customWidth="1"/>
    <col min="5" max="5" width="14.1328125" customWidth="1"/>
    <col min="6" max="6" width="9.73046875" customWidth="1"/>
    <col min="7" max="7" width="4" customWidth="1"/>
  </cols>
  <sheetData>
    <row r="1" spans="2:13">
      <c r="B1" s="92" t="s">
        <v>0</v>
      </c>
      <c r="C1" s="93"/>
      <c r="D1" s="93"/>
      <c r="E1" s="94"/>
    </row>
    <row r="2" spans="2:13">
      <c r="B2" s="1"/>
      <c r="C2" s="1"/>
      <c r="D2" s="1"/>
    </row>
    <row r="3" spans="2:13">
      <c r="B3" s="1" t="s">
        <v>1</v>
      </c>
      <c r="C3" s="1" t="s">
        <v>2</v>
      </c>
      <c r="D3" s="1" t="s">
        <v>3</v>
      </c>
      <c r="E3" s="1">
        <v>4</v>
      </c>
      <c r="J3" s="2"/>
      <c r="K3" s="2"/>
      <c r="L3" s="2"/>
      <c r="M3" s="2"/>
    </row>
    <row r="4" spans="2:13">
      <c r="J4" s="2"/>
      <c r="K4" s="3" t="s">
        <v>4</v>
      </c>
      <c r="L4" s="3" t="s">
        <v>5</v>
      </c>
      <c r="M4" s="3" t="s">
        <v>6</v>
      </c>
    </row>
    <row r="5" spans="2:13">
      <c r="B5" s="1" t="s">
        <v>7</v>
      </c>
      <c r="C5" s="4">
        <v>2.33</v>
      </c>
      <c r="J5" s="3" t="s">
        <v>8</v>
      </c>
      <c r="K5" s="5">
        <v>9.5</v>
      </c>
      <c r="L5" s="6">
        <v>25</v>
      </c>
      <c r="M5" s="6">
        <v>50</v>
      </c>
    </row>
    <row r="6" spans="2:13">
      <c r="B6" s="1" t="s">
        <v>9</v>
      </c>
      <c r="C6" s="4">
        <v>4</v>
      </c>
      <c r="J6" s="3" t="s">
        <v>10</v>
      </c>
      <c r="K6" s="5">
        <v>6.3</v>
      </c>
      <c r="L6" s="6">
        <v>19</v>
      </c>
      <c r="M6" s="6">
        <v>37.5</v>
      </c>
    </row>
    <row r="7" spans="2:13">
      <c r="B7" s="1" t="s">
        <v>11</v>
      </c>
      <c r="C7" s="1">
        <v>15</v>
      </c>
      <c r="D7" s="1" t="s">
        <v>12</v>
      </c>
      <c r="J7" s="2"/>
      <c r="K7" s="2"/>
      <c r="L7" s="2"/>
      <c r="M7" s="2"/>
    </row>
    <row r="8" spans="2:13">
      <c r="B8" s="1" t="s">
        <v>13</v>
      </c>
      <c r="C8" s="1">
        <f>C7+C6*C5</f>
        <v>24.32</v>
      </c>
      <c r="D8" s="1" t="s">
        <v>12</v>
      </c>
      <c r="F8" s="1">
        <f>C8*145.038</f>
        <v>3527.3241600000001</v>
      </c>
      <c r="G8" s="4" t="s">
        <v>14</v>
      </c>
      <c r="J8" s="2"/>
      <c r="K8" s="2"/>
      <c r="L8" s="2"/>
      <c r="M8" s="2"/>
    </row>
    <row r="9" spans="2:13">
      <c r="J9" s="3" t="s">
        <v>12</v>
      </c>
      <c r="K9" s="6">
        <v>1</v>
      </c>
      <c r="L9" s="2"/>
      <c r="M9" s="2"/>
    </row>
    <row r="10" spans="2:13">
      <c r="B10" s="92" t="s">
        <v>15</v>
      </c>
      <c r="C10" s="93"/>
      <c r="D10" s="93"/>
      <c r="E10" s="94"/>
      <c r="J10" s="3" t="s">
        <v>14</v>
      </c>
      <c r="K10" s="6">
        <v>145.03800000000001</v>
      </c>
      <c r="L10" s="2"/>
      <c r="M10" s="2"/>
    </row>
    <row r="11" spans="2:13">
      <c r="J11" s="2"/>
      <c r="K11" s="2"/>
      <c r="L11" s="2"/>
      <c r="M11" s="2"/>
    </row>
    <row r="12" spans="2:13">
      <c r="B12" s="4">
        <v>3000</v>
      </c>
      <c r="C12" s="4">
        <v>0.59</v>
      </c>
      <c r="E12" s="1">
        <f>(B13-B12)/(C13-C12)</f>
        <v>-9090.9090909090919</v>
      </c>
      <c r="J12" s="2"/>
      <c r="K12" s="2"/>
      <c r="L12" s="2"/>
      <c r="M12" s="2"/>
    </row>
    <row r="13" spans="2:13">
      <c r="B13" s="4">
        <v>4000</v>
      </c>
      <c r="C13" s="4">
        <v>0.48</v>
      </c>
      <c r="E13" s="7">
        <f>(F8-B12)/E12 + C12</f>
        <v>0.53199434239999999</v>
      </c>
    </row>
    <row r="15" spans="2:13">
      <c r="B15" s="4" t="s">
        <v>16</v>
      </c>
      <c r="C15" s="1">
        <f>E13</f>
        <v>0.53199434239999999</v>
      </c>
    </row>
    <row r="17" spans="2:5">
      <c r="B17" s="95" t="s">
        <v>17</v>
      </c>
      <c r="C17" s="93"/>
      <c r="D17" s="93"/>
      <c r="E17" s="94"/>
    </row>
    <row r="19" spans="2:5">
      <c r="C19" s="4" t="s">
        <v>18</v>
      </c>
      <c r="D19" s="4" t="s">
        <v>19</v>
      </c>
    </row>
    <row r="20" spans="2:5">
      <c r="B20" s="4" t="s">
        <v>20</v>
      </c>
      <c r="C20" s="4">
        <v>0.4</v>
      </c>
      <c r="D20" s="4">
        <v>0.6</v>
      </c>
      <c r="E20" s="4" t="s">
        <v>21</v>
      </c>
    </row>
    <row r="22" spans="2:5">
      <c r="B22" s="96" t="s">
        <v>22</v>
      </c>
      <c r="C22" s="93"/>
      <c r="D22" s="93"/>
      <c r="E22" s="94"/>
    </row>
    <row r="24" spans="2:5">
      <c r="B24" s="1" t="s">
        <v>16</v>
      </c>
      <c r="C24" s="1">
        <f>C15</f>
        <v>0.53199434239999999</v>
      </c>
    </row>
    <row r="25" spans="2:5">
      <c r="B25" s="1" t="s">
        <v>23</v>
      </c>
      <c r="C25" s="1">
        <f>'Tabla 5.3.3'!F4</f>
        <v>300</v>
      </c>
      <c r="E25" s="1" t="s">
        <v>24</v>
      </c>
    </row>
    <row r="26" spans="2:5">
      <c r="B26" s="1" t="s">
        <v>25</v>
      </c>
      <c r="C26" s="1">
        <f>C25/C24</f>
        <v>563.9157714471213</v>
      </c>
      <c r="D26" s="1" t="s">
        <v>26</v>
      </c>
    </row>
    <row r="28" spans="2:5">
      <c r="B28" s="8" t="s">
        <v>27</v>
      </c>
      <c r="C28" s="9"/>
      <c r="D28" s="9"/>
      <c r="E28" s="10"/>
    </row>
    <row r="30" spans="2:5">
      <c r="C30" s="1" t="s">
        <v>28</v>
      </c>
    </row>
    <row r="31" spans="2:5">
      <c r="B31" s="11" t="s">
        <v>6</v>
      </c>
      <c r="C31" s="12">
        <v>0.06</v>
      </c>
    </row>
    <row r="32" spans="2:5">
      <c r="B32" s="13" t="s">
        <v>5</v>
      </c>
      <c r="C32" s="14">
        <v>0.6</v>
      </c>
    </row>
    <row r="33" spans="2:4">
      <c r="B33" s="15" t="s">
        <v>4</v>
      </c>
      <c r="C33" s="16">
        <v>0.34</v>
      </c>
    </row>
    <row r="34" spans="2:4">
      <c r="B34" s="1" t="s">
        <v>29</v>
      </c>
    </row>
    <row r="37" spans="2:4">
      <c r="C37" s="1" t="s">
        <v>30</v>
      </c>
    </row>
    <row r="38" spans="2:4">
      <c r="B38" s="1" t="s">
        <v>31</v>
      </c>
      <c r="C38" s="1">
        <v>1</v>
      </c>
      <c r="D38" s="1" t="s">
        <v>32</v>
      </c>
    </row>
    <row r="39" spans="2:4">
      <c r="B39" s="1" t="s">
        <v>33</v>
      </c>
      <c r="C39" s="1">
        <f t="shared" ref="C39:C40" si="0">C25*0.593276</f>
        <v>177.9828</v>
      </c>
      <c r="D39" s="1" t="s">
        <v>34</v>
      </c>
    </row>
    <row r="40" spans="2:4">
      <c r="B40" s="1" t="s">
        <v>35</v>
      </c>
      <c r="C40" s="1">
        <f t="shared" si="0"/>
        <v>334.55769322106238</v>
      </c>
      <c r="D40" s="1" t="s">
        <v>36</v>
      </c>
    </row>
    <row r="41" spans="2:4">
      <c r="B41" s="1" t="s">
        <v>6</v>
      </c>
      <c r="D41" s="1" t="s">
        <v>37</v>
      </c>
    </row>
    <row r="42" spans="2:4">
      <c r="B42" s="1" t="s">
        <v>5</v>
      </c>
      <c r="D42" s="1" t="s">
        <v>38</v>
      </c>
    </row>
    <row r="43" spans="2:4">
      <c r="B43" s="1" t="s">
        <v>4</v>
      </c>
      <c r="D43" s="1" t="s">
        <v>39</v>
      </c>
    </row>
  </sheetData>
  <mergeCells count="4">
    <mergeCell ref="B1:E1"/>
    <mergeCell ref="B10:E10"/>
    <mergeCell ref="B17:E17"/>
    <mergeCell ref="B22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80"/>
  <sheetViews>
    <sheetView tabSelected="1" topLeftCell="A18" zoomScale="44" workbookViewId="0">
      <selection activeCell="I26" sqref="I26"/>
    </sheetView>
  </sheetViews>
  <sheetFormatPr baseColWidth="10" defaultColWidth="12.59765625" defaultRowHeight="15.75" customHeight="1"/>
  <cols>
    <col min="2" max="2" width="25.86328125" customWidth="1"/>
    <col min="3" max="3" width="16.59765625" customWidth="1"/>
    <col min="9" max="9" width="20.265625" customWidth="1"/>
  </cols>
  <sheetData>
    <row r="1" spans="1:2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2" ht="15.75" customHeight="1">
      <c r="A2" s="17"/>
      <c r="B2" s="18"/>
      <c r="C2" s="17"/>
      <c r="E2" s="17"/>
      <c r="H2" s="19"/>
      <c r="I2" s="19"/>
      <c r="J2" s="102" t="s">
        <v>40</v>
      </c>
      <c r="K2" s="103"/>
      <c r="L2" s="101"/>
      <c r="M2" s="104" t="s">
        <v>41</v>
      </c>
      <c r="N2" s="103"/>
      <c r="O2" s="101"/>
      <c r="P2" s="105" t="s">
        <v>42</v>
      </c>
      <c r="Q2" s="103"/>
      <c r="R2" s="101"/>
      <c r="S2" s="20" t="s">
        <v>43</v>
      </c>
      <c r="T2" s="17"/>
      <c r="U2" s="17"/>
    </row>
    <row r="3" spans="1:22" ht="15.75" customHeight="1">
      <c r="A3" s="97" t="s">
        <v>44</v>
      </c>
      <c r="B3" s="21" t="s">
        <v>45</v>
      </c>
      <c r="C3" s="22" t="s">
        <v>46</v>
      </c>
      <c r="E3" s="17"/>
      <c r="H3" s="106" t="s">
        <v>47</v>
      </c>
      <c r="I3" s="101"/>
      <c r="J3" s="107" t="s">
        <v>48</v>
      </c>
      <c r="K3" s="101"/>
      <c r="L3" s="23" t="s">
        <v>49</v>
      </c>
      <c r="M3" s="104" t="s">
        <v>48</v>
      </c>
      <c r="N3" s="101"/>
      <c r="O3" s="24" t="s">
        <v>49</v>
      </c>
      <c r="P3" s="105" t="s">
        <v>48</v>
      </c>
      <c r="Q3" s="101"/>
      <c r="R3" s="25" t="s">
        <v>49</v>
      </c>
      <c r="S3" s="20" t="s">
        <v>49</v>
      </c>
    </row>
    <row r="4" spans="1:22" ht="15.75" customHeight="1">
      <c r="A4" s="98"/>
      <c r="B4" s="21" t="s">
        <v>50</v>
      </c>
      <c r="C4" s="26">
        <v>0.01</v>
      </c>
      <c r="E4" s="17"/>
      <c r="H4" s="27" t="s">
        <v>51</v>
      </c>
      <c r="I4" s="28" t="s">
        <v>52</v>
      </c>
      <c r="J4" s="29" t="s">
        <v>53</v>
      </c>
      <c r="K4" s="23" t="s">
        <v>54</v>
      </c>
      <c r="L4" s="23" t="s">
        <v>54</v>
      </c>
      <c r="M4" s="24" t="s">
        <v>53</v>
      </c>
      <c r="N4" s="24" t="s">
        <v>54</v>
      </c>
      <c r="O4" s="24" t="s">
        <v>54</v>
      </c>
      <c r="P4" s="25" t="s">
        <v>53</v>
      </c>
      <c r="Q4" s="25" t="s">
        <v>54</v>
      </c>
      <c r="R4" s="25" t="s">
        <v>54</v>
      </c>
      <c r="S4" s="20" t="s">
        <v>54</v>
      </c>
    </row>
    <row r="5" spans="1:22" ht="15.75" customHeight="1">
      <c r="A5" s="98"/>
      <c r="B5" s="21" t="s">
        <v>55</v>
      </c>
      <c r="C5" s="22">
        <v>9.5</v>
      </c>
      <c r="E5" s="17"/>
      <c r="H5" s="30">
        <v>75</v>
      </c>
      <c r="I5" s="31" t="s">
        <v>56</v>
      </c>
      <c r="J5" s="32">
        <v>0</v>
      </c>
      <c r="K5" s="33">
        <v>0</v>
      </c>
      <c r="L5" s="33">
        <v>1</v>
      </c>
      <c r="M5" s="34">
        <v>0</v>
      </c>
      <c r="N5" s="33">
        <v>0</v>
      </c>
      <c r="O5" s="33">
        <v>1</v>
      </c>
      <c r="P5" s="34">
        <v>0</v>
      </c>
      <c r="Q5" s="33">
        <v>0</v>
      </c>
      <c r="R5" s="33">
        <v>1</v>
      </c>
      <c r="S5" s="35">
        <f>$I$26*L5+$I$27*O5+$I$28*R5</f>
        <v>0.83805493040695112</v>
      </c>
    </row>
    <row r="6" spans="1:22" ht="15.75" customHeight="1">
      <c r="A6" s="98"/>
      <c r="B6" s="21" t="s">
        <v>57</v>
      </c>
      <c r="C6" s="22" t="s">
        <v>58</v>
      </c>
      <c r="E6" s="17"/>
      <c r="H6" s="30">
        <v>63</v>
      </c>
      <c r="I6" s="31" t="s">
        <v>59</v>
      </c>
      <c r="J6" s="32">
        <v>0</v>
      </c>
      <c r="K6" s="33">
        <v>0</v>
      </c>
      <c r="L6" s="33">
        <v>1</v>
      </c>
      <c r="M6" s="34">
        <v>0</v>
      </c>
      <c r="N6" s="33">
        <v>0</v>
      </c>
      <c r="O6" s="33">
        <v>1</v>
      </c>
      <c r="P6" s="34">
        <v>0</v>
      </c>
      <c r="Q6" s="33">
        <v>0</v>
      </c>
      <c r="R6" s="33">
        <v>1</v>
      </c>
      <c r="S6" s="35">
        <f t="shared" ref="S5:S19" si="0">$I$26*L6+$I$27*O6+$I$28*R6</f>
        <v>0.83805493040695112</v>
      </c>
    </row>
    <row r="7" spans="1:22" ht="15.75" customHeight="1">
      <c r="A7" s="98"/>
      <c r="B7" s="21" t="s">
        <v>60</v>
      </c>
      <c r="C7" s="22" t="s">
        <v>2</v>
      </c>
      <c r="E7" s="17"/>
      <c r="H7" s="30">
        <v>50</v>
      </c>
      <c r="I7" s="31" t="s">
        <v>61</v>
      </c>
      <c r="J7" s="32">
        <v>0</v>
      </c>
      <c r="K7" s="33">
        <v>0</v>
      </c>
      <c r="L7" s="33">
        <v>1</v>
      </c>
      <c r="M7" s="34">
        <v>0</v>
      </c>
      <c r="N7" s="33">
        <v>0</v>
      </c>
      <c r="O7" s="33">
        <v>1</v>
      </c>
      <c r="P7" s="34">
        <v>0</v>
      </c>
      <c r="Q7" s="33">
        <v>0</v>
      </c>
      <c r="R7" s="33">
        <v>1</v>
      </c>
      <c r="S7" s="35">
        <f t="shared" si="0"/>
        <v>0.83805493040695112</v>
      </c>
    </row>
    <row r="8" spans="1:22" ht="15.75" customHeight="1">
      <c r="A8" s="98"/>
      <c r="B8" s="21" t="s">
        <v>62</v>
      </c>
      <c r="C8" s="22" t="s">
        <v>63</v>
      </c>
      <c r="E8" s="17"/>
      <c r="H8" s="30">
        <v>37.5</v>
      </c>
      <c r="I8" s="36" t="s">
        <v>64</v>
      </c>
      <c r="J8" s="37">
        <v>60</v>
      </c>
      <c r="K8" s="38">
        <v>0.06</v>
      </c>
      <c r="L8" s="33">
        <v>0.94</v>
      </c>
      <c r="M8" s="34">
        <v>0</v>
      </c>
      <c r="N8" s="33">
        <v>0</v>
      </c>
      <c r="O8" s="33">
        <v>1</v>
      </c>
      <c r="P8" s="34">
        <v>0</v>
      </c>
      <c r="Q8" s="33">
        <v>0</v>
      </c>
      <c r="R8" s="33">
        <v>1</v>
      </c>
      <c r="S8" s="35">
        <f t="shared" si="0"/>
        <v>0.78777163458253396</v>
      </c>
      <c r="T8" s="17"/>
      <c r="U8" s="17"/>
    </row>
    <row r="9" spans="1:22" ht="15.75" customHeight="1">
      <c r="A9" s="98"/>
      <c r="B9" s="21" t="s">
        <v>65</v>
      </c>
      <c r="C9" s="22" t="s">
        <v>20</v>
      </c>
      <c r="E9" s="17"/>
      <c r="H9" s="30">
        <v>25</v>
      </c>
      <c r="I9" s="31" t="s">
        <v>66</v>
      </c>
      <c r="J9" s="32">
        <v>320</v>
      </c>
      <c r="K9" s="33">
        <v>0.32</v>
      </c>
      <c r="L9" s="33">
        <v>0.62</v>
      </c>
      <c r="M9" s="34">
        <v>0</v>
      </c>
      <c r="N9" s="33">
        <v>0</v>
      </c>
      <c r="O9" s="33">
        <v>1</v>
      </c>
      <c r="P9" s="34">
        <v>0</v>
      </c>
      <c r="Q9" s="33">
        <v>0</v>
      </c>
      <c r="R9" s="33">
        <v>1</v>
      </c>
      <c r="S9" s="35">
        <f t="shared" si="0"/>
        <v>0.51959405685230964</v>
      </c>
      <c r="T9" s="17"/>
      <c r="U9" s="17"/>
    </row>
    <row r="10" spans="1:22" ht="15.75" customHeight="1">
      <c r="A10" s="98"/>
      <c r="B10" s="39" t="s">
        <v>4</v>
      </c>
      <c r="C10" s="40" t="s">
        <v>67</v>
      </c>
      <c r="E10" s="17"/>
      <c r="H10" s="30">
        <v>19</v>
      </c>
      <c r="I10" s="41" t="s">
        <v>68</v>
      </c>
      <c r="J10" s="42">
        <v>480</v>
      </c>
      <c r="K10" s="43">
        <v>0.48</v>
      </c>
      <c r="L10" s="43">
        <v>0.14000000000000001</v>
      </c>
      <c r="M10" s="44">
        <v>50</v>
      </c>
      <c r="N10" s="43">
        <v>0.05</v>
      </c>
      <c r="O10" s="33">
        <v>0.95</v>
      </c>
      <c r="P10" s="34">
        <v>0</v>
      </c>
      <c r="Q10" s="33">
        <v>0</v>
      </c>
      <c r="R10" s="33">
        <v>1</v>
      </c>
      <c r="S10" s="35">
        <f t="shared" si="0"/>
        <v>0.11732769025697316</v>
      </c>
      <c r="T10" s="17"/>
      <c r="U10" s="17"/>
    </row>
    <row r="11" spans="1:22" ht="15.75" customHeight="1">
      <c r="A11" s="98"/>
      <c r="B11" s="39" t="s">
        <v>5</v>
      </c>
      <c r="C11" s="40" t="s">
        <v>69</v>
      </c>
      <c r="E11" s="17"/>
      <c r="H11" s="30">
        <v>12.5</v>
      </c>
      <c r="I11" s="31" t="s">
        <v>70</v>
      </c>
      <c r="J11" s="32">
        <v>60</v>
      </c>
      <c r="K11" s="33">
        <v>0.06</v>
      </c>
      <c r="L11" s="33">
        <v>0.08</v>
      </c>
      <c r="M11" s="34">
        <v>350</v>
      </c>
      <c r="N11" s="33">
        <v>0.35</v>
      </c>
      <c r="O11" s="33">
        <v>0.6</v>
      </c>
      <c r="P11" s="34">
        <v>0</v>
      </c>
      <c r="Q11" s="33">
        <v>0</v>
      </c>
      <c r="R11" s="33">
        <v>1</v>
      </c>
      <c r="S11" s="35">
        <f t="shared" si="0"/>
        <v>6.7044394432556095E-2</v>
      </c>
      <c r="T11" s="17"/>
      <c r="U11" s="17"/>
    </row>
    <row r="12" spans="1:22" ht="15.75" customHeight="1">
      <c r="A12" s="99"/>
      <c r="B12" s="39" t="s">
        <v>6</v>
      </c>
      <c r="C12" s="40" t="s">
        <v>71</v>
      </c>
      <c r="E12" s="17"/>
      <c r="H12" s="30">
        <v>9.5</v>
      </c>
      <c r="I12" s="31" t="s">
        <v>72</v>
      </c>
      <c r="J12" s="32">
        <v>80</v>
      </c>
      <c r="K12" s="33">
        <v>0.08</v>
      </c>
      <c r="L12" s="33">
        <v>0</v>
      </c>
      <c r="M12" s="34">
        <v>120</v>
      </c>
      <c r="N12" s="33">
        <v>0.12</v>
      </c>
      <c r="O12" s="33">
        <v>0.48</v>
      </c>
      <c r="P12" s="34">
        <v>0</v>
      </c>
      <c r="Q12" s="33">
        <v>0</v>
      </c>
      <c r="R12" s="33">
        <v>1</v>
      </c>
      <c r="S12" s="35">
        <f t="shared" si="0"/>
        <v>0</v>
      </c>
    </row>
    <row r="13" spans="1:22" ht="15.75" customHeight="1">
      <c r="A13" s="17"/>
      <c r="B13" s="17"/>
      <c r="C13" s="17"/>
      <c r="E13" s="17"/>
      <c r="H13" s="30">
        <v>6.3</v>
      </c>
      <c r="I13" s="45" t="s">
        <v>73</v>
      </c>
      <c r="J13" s="46">
        <v>0</v>
      </c>
      <c r="K13" s="47">
        <v>0</v>
      </c>
      <c r="L13" s="47">
        <v>0</v>
      </c>
      <c r="M13" s="48">
        <v>280</v>
      </c>
      <c r="N13" s="47">
        <v>0.28000000000000003</v>
      </c>
      <c r="O13" s="47">
        <v>0.2</v>
      </c>
      <c r="P13" s="48">
        <v>40</v>
      </c>
      <c r="Q13" s="47">
        <v>0.04</v>
      </c>
      <c r="R13" s="33">
        <v>0.96</v>
      </c>
      <c r="S13" s="35">
        <f t="shared" si="0"/>
        <v>0</v>
      </c>
    </row>
    <row r="14" spans="1:22" ht="15.75" customHeight="1">
      <c r="A14" s="17"/>
      <c r="B14" s="17"/>
      <c r="C14" s="17"/>
      <c r="E14" s="17"/>
      <c r="H14" s="30">
        <v>4.75</v>
      </c>
      <c r="I14" s="31" t="s">
        <v>74</v>
      </c>
      <c r="J14" s="32">
        <v>0</v>
      </c>
      <c r="K14" s="33">
        <v>0</v>
      </c>
      <c r="L14" s="33">
        <v>0</v>
      </c>
      <c r="M14" s="34">
        <v>80</v>
      </c>
      <c r="N14" s="33">
        <v>0.08</v>
      </c>
      <c r="O14" s="33">
        <v>0.12</v>
      </c>
      <c r="P14" s="34">
        <v>280</v>
      </c>
      <c r="Q14" s="33">
        <v>0.28000000000000003</v>
      </c>
      <c r="R14" s="33">
        <v>0.68</v>
      </c>
      <c r="S14" s="35">
        <f t="shared" si="0"/>
        <v>0</v>
      </c>
    </row>
    <row r="15" spans="1:22" ht="15.75" customHeight="1">
      <c r="A15" s="19"/>
      <c r="B15" s="19"/>
      <c r="C15" s="49" t="s">
        <v>40</v>
      </c>
      <c r="D15" s="50" t="s">
        <v>41</v>
      </c>
      <c r="E15" s="51" t="s">
        <v>42</v>
      </c>
      <c r="H15" s="30">
        <v>2.36</v>
      </c>
      <c r="I15" s="31" t="s">
        <v>75</v>
      </c>
      <c r="J15" s="32">
        <v>0</v>
      </c>
      <c r="K15" s="33">
        <v>0</v>
      </c>
      <c r="L15" s="33">
        <v>0</v>
      </c>
      <c r="M15" s="34">
        <v>120</v>
      </c>
      <c r="N15" s="33">
        <v>0.12</v>
      </c>
      <c r="O15" s="33">
        <v>0</v>
      </c>
      <c r="P15" s="34">
        <v>130</v>
      </c>
      <c r="Q15" s="33">
        <v>0.13</v>
      </c>
      <c r="R15" s="33">
        <v>0.55000000000000004</v>
      </c>
      <c r="S15" s="35">
        <f t="shared" si="0"/>
        <v>0</v>
      </c>
    </row>
    <row r="16" spans="1:22" ht="15.75" customHeight="1">
      <c r="A16" s="100" t="s">
        <v>76</v>
      </c>
      <c r="B16" s="101"/>
      <c r="C16" s="52">
        <v>1.2999999999999999E-2</v>
      </c>
      <c r="D16" s="52">
        <v>1.2E-2</v>
      </c>
      <c r="E16" s="52">
        <v>1.2E-2</v>
      </c>
      <c r="H16" s="30">
        <v>1.18</v>
      </c>
      <c r="I16" s="31" t="s">
        <v>77</v>
      </c>
      <c r="J16" s="32">
        <v>0</v>
      </c>
      <c r="K16" s="33">
        <v>0</v>
      </c>
      <c r="L16" s="33">
        <v>0</v>
      </c>
      <c r="M16" s="34">
        <v>0</v>
      </c>
      <c r="N16" s="33">
        <v>0</v>
      </c>
      <c r="O16" s="33">
        <v>0</v>
      </c>
      <c r="P16" s="34">
        <v>170</v>
      </c>
      <c r="Q16" s="33">
        <v>0.17</v>
      </c>
      <c r="R16" s="33">
        <v>0.38</v>
      </c>
      <c r="S16" s="35">
        <f t="shared" si="0"/>
        <v>0</v>
      </c>
      <c r="T16" s="17"/>
      <c r="U16" s="17"/>
      <c r="V16" s="17"/>
    </row>
    <row r="17" spans="1:23" ht="15.75" customHeight="1">
      <c r="A17" s="100" t="s">
        <v>78</v>
      </c>
      <c r="B17" s="101"/>
      <c r="C17" s="52">
        <v>0.04</v>
      </c>
      <c r="D17" s="52">
        <v>0.08</v>
      </c>
      <c r="E17" s="52">
        <v>0.06</v>
      </c>
      <c r="H17" s="30">
        <v>0.6</v>
      </c>
      <c r="I17" s="31" t="s">
        <v>79</v>
      </c>
      <c r="J17" s="32">
        <v>0</v>
      </c>
      <c r="K17" s="33">
        <v>0</v>
      </c>
      <c r="L17" s="33">
        <v>0</v>
      </c>
      <c r="M17" s="34">
        <v>0</v>
      </c>
      <c r="N17" s="33">
        <v>0</v>
      </c>
      <c r="O17" s="33">
        <v>0</v>
      </c>
      <c r="P17" s="34">
        <v>110</v>
      </c>
      <c r="Q17" s="33">
        <v>0.11</v>
      </c>
      <c r="R17" s="33">
        <v>0.27</v>
      </c>
      <c r="S17" s="35">
        <f t="shared" si="0"/>
        <v>0</v>
      </c>
      <c r="T17" s="17"/>
      <c r="U17" s="17"/>
    </row>
    <row r="18" spans="1:23" ht="15.75" customHeight="1">
      <c r="A18" s="100" t="s">
        <v>80</v>
      </c>
      <c r="B18" s="101"/>
      <c r="C18" s="34">
        <v>2.6</v>
      </c>
      <c r="D18" s="34">
        <v>2.8</v>
      </c>
      <c r="E18" s="34">
        <v>2.7</v>
      </c>
      <c r="H18" s="30">
        <v>0.3</v>
      </c>
      <c r="I18" s="31" t="s">
        <v>81</v>
      </c>
      <c r="J18" s="32">
        <v>0</v>
      </c>
      <c r="K18" s="33">
        <v>0</v>
      </c>
      <c r="L18" s="33">
        <v>0</v>
      </c>
      <c r="M18" s="34">
        <v>0</v>
      </c>
      <c r="N18" s="33">
        <v>0</v>
      </c>
      <c r="O18" s="33">
        <v>0</v>
      </c>
      <c r="P18" s="34">
        <v>170</v>
      </c>
      <c r="Q18" s="33">
        <v>0.17</v>
      </c>
      <c r="R18" s="33">
        <v>0.1</v>
      </c>
      <c r="S18" s="35">
        <f t="shared" si="0"/>
        <v>0</v>
      </c>
      <c r="T18" s="17"/>
      <c r="U18" s="17"/>
    </row>
    <row r="19" spans="1:23" ht="15.75" customHeight="1">
      <c r="A19" s="100" t="s">
        <v>82</v>
      </c>
      <c r="B19" s="101"/>
      <c r="C19" s="53">
        <f t="shared" ref="C19:E19" si="1">C18*1000</f>
        <v>2600</v>
      </c>
      <c r="D19" s="53">
        <f t="shared" si="1"/>
        <v>2800</v>
      </c>
      <c r="E19" s="53">
        <f t="shared" si="1"/>
        <v>2700</v>
      </c>
      <c r="H19" s="54">
        <v>0.15</v>
      </c>
      <c r="I19" s="55" t="s">
        <v>83</v>
      </c>
      <c r="J19" s="32">
        <v>0</v>
      </c>
      <c r="K19" s="33">
        <v>0</v>
      </c>
      <c r="L19" s="33">
        <v>0</v>
      </c>
      <c r="M19" s="34">
        <v>0</v>
      </c>
      <c r="N19" s="33">
        <v>0</v>
      </c>
      <c r="O19" s="33">
        <v>0</v>
      </c>
      <c r="P19" s="34">
        <v>60</v>
      </c>
      <c r="Q19" s="33">
        <v>0.06</v>
      </c>
      <c r="R19" s="33">
        <v>0.04</v>
      </c>
      <c r="S19" s="35">
        <f t="shared" si="0"/>
        <v>0</v>
      </c>
      <c r="T19" s="17"/>
      <c r="U19" s="17"/>
    </row>
    <row r="20" spans="1:23" ht="15.75" customHeight="1">
      <c r="H20" s="100" t="s">
        <v>84</v>
      </c>
      <c r="I20" s="101"/>
      <c r="J20" s="34">
        <v>0</v>
      </c>
      <c r="K20" s="56"/>
      <c r="L20" s="56"/>
      <c r="M20" s="32">
        <v>0</v>
      </c>
      <c r="N20" s="56"/>
      <c r="O20" s="56"/>
      <c r="P20" s="32">
        <v>40</v>
      </c>
      <c r="Q20" s="56"/>
      <c r="R20" s="19"/>
      <c r="S20" s="17"/>
      <c r="T20" s="17"/>
      <c r="U20" s="17"/>
    </row>
    <row r="21" spans="1:23" ht="15.75" customHeight="1">
      <c r="A21" s="17"/>
      <c r="B21" s="17"/>
      <c r="C21" s="17"/>
      <c r="E21" s="17"/>
      <c r="H21" s="100" t="s">
        <v>85</v>
      </c>
      <c r="I21" s="101"/>
      <c r="J21" s="34">
        <v>1000</v>
      </c>
      <c r="K21" s="19"/>
      <c r="L21" s="19"/>
      <c r="M21" s="57">
        <v>1000</v>
      </c>
      <c r="N21" s="19"/>
      <c r="O21" s="19"/>
      <c r="P21" s="32">
        <v>1000</v>
      </c>
      <c r="Q21" s="19"/>
      <c r="R21" s="19"/>
      <c r="S21" s="17"/>
      <c r="T21" s="17"/>
      <c r="U21" s="17"/>
    </row>
    <row r="22" spans="1:23" ht="12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3" ht="12.7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5" spans="1:23" ht="13.5">
      <c r="C25" s="4"/>
      <c r="D25" s="4"/>
      <c r="E25" s="4"/>
      <c r="I25" s="58" t="s">
        <v>86</v>
      </c>
    </row>
    <row r="26" spans="1:23" ht="13.5">
      <c r="B26" s="4"/>
      <c r="C26" s="59"/>
      <c r="D26" s="4"/>
      <c r="E26" s="4"/>
      <c r="H26" s="60" t="s">
        <v>71</v>
      </c>
      <c r="I26" s="61">
        <v>0.83805493040695112</v>
      </c>
    </row>
    <row r="27" spans="1:23" ht="13.5">
      <c r="B27" s="4"/>
      <c r="C27" s="59"/>
      <c r="D27" s="4"/>
      <c r="E27" s="4"/>
      <c r="H27" s="62" t="s">
        <v>69</v>
      </c>
      <c r="I27" s="61">
        <v>0</v>
      </c>
      <c r="K27" s="118">
        <f>SUM(I26:I28)</f>
        <v>0.83805493040695112</v>
      </c>
    </row>
    <row r="28" spans="1:23" ht="13.5">
      <c r="H28" s="63" t="s">
        <v>67</v>
      </c>
      <c r="I28" s="61">
        <v>0</v>
      </c>
    </row>
    <row r="30" spans="1:23" ht="13.5">
      <c r="B30" s="4"/>
      <c r="C30" s="4"/>
      <c r="H30" s="108" t="s">
        <v>87</v>
      </c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1"/>
    </row>
    <row r="31" spans="1:23" ht="13.5">
      <c r="B31" s="4"/>
      <c r="C31" s="4"/>
      <c r="H31" s="64" t="s">
        <v>88</v>
      </c>
      <c r="I31" s="65" t="s">
        <v>89</v>
      </c>
      <c r="J31" s="65" t="s">
        <v>90</v>
      </c>
      <c r="K31" s="65" t="s">
        <v>91</v>
      </c>
      <c r="L31" s="65" t="s">
        <v>92</v>
      </c>
      <c r="M31" s="66" t="s">
        <v>93</v>
      </c>
      <c r="N31" s="66" t="s">
        <v>94</v>
      </c>
      <c r="O31" s="66" t="s">
        <v>95</v>
      </c>
      <c r="P31" s="66" t="s">
        <v>96</v>
      </c>
      <c r="Q31" s="67" t="s">
        <v>97</v>
      </c>
      <c r="R31" s="67" t="s">
        <v>98</v>
      </c>
      <c r="S31" s="67" t="s">
        <v>99</v>
      </c>
      <c r="T31" s="67" t="s">
        <v>100</v>
      </c>
      <c r="U31" s="11" t="s">
        <v>101</v>
      </c>
      <c r="V31" s="13" t="s">
        <v>102</v>
      </c>
      <c r="W31" s="15" t="s">
        <v>103</v>
      </c>
    </row>
    <row r="32" spans="1:23" ht="12.75">
      <c r="H32" s="68">
        <v>80</v>
      </c>
      <c r="I32" s="1">
        <v>100</v>
      </c>
      <c r="J32" s="1">
        <v>100</v>
      </c>
      <c r="K32" s="1">
        <v>100</v>
      </c>
      <c r="L32" s="1">
        <v>100</v>
      </c>
      <c r="M32" s="1">
        <v>100</v>
      </c>
      <c r="N32" s="1">
        <v>100</v>
      </c>
      <c r="O32" s="1">
        <v>100</v>
      </c>
      <c r="P32" s="1">
        <v>100</v>
      </c>
      <c r="Q32" s="1">
        <v>100</v>
      </c>
      <c r="R32" s="1">
        <v>100</v>
      </c>
      <c r="S32" s="1">
        <v>100</v>
      </c>
      <c r="T32" s="69">
        <v>100</v>
      </c>
      <c r="U32" s="1">
        <f t="shared" ref="U32:U41" si="2">AVERAGE(I32:L32)</f>
        <v>100</v>
      </c>
      <c r="V32" s="1">
        <f t="shared" ref="V32:V41" si="3">AVERAGE(M32:P32)</f>
        <v>100</v>
      </c>
      <c r="W32" s="1">
        <f t="shared" ref="W32:W41" si="4">AVERAGE(Q32:T32)</f>
        <v>100</v>
      </c>
    </row>
    <row r="33" spans="8:23" ht="12.75">
      <c r="H33" s="68">
        <v>40</v>
      </c>
      <c r="I33" s="1">
        <v>70</v>
      </c>
      <c r="J33" s="1">
        <v>80</v>
      </c>
      <c r="K33" s="1">
        <v>90</v>
      </c>
      <c r="L33" s="1">
        <v>30</v>
      </c>
      <c r="M33" s="1">
        <v>100</v>
      </c>
      <c r="N33" s="1">
        <v>100</v>
      </c>
      <c r="O33" s="1">
        <v>100</v>
      </c>
      <c r="P33" s="1">
        <v>100</v>
      </c>
      <c r="Q33" s="70">
        <v>100</v>
      </c>
      <c r="R33" s="70">
        <v>100</v>
      </c>
      <c r="S33" s="70">
        <v>100</v>
      </c>
      <c r="T33" s="71">
        <v>100</v>
      </c>
      <c r="U33" s="1">
        <f t="shared" si="2"/>
        <v>67.5</v>
      </c>
      <c r="V33" s="1">
        <f t="shared" si="3"/>
        <v>100</v>
      </c>
      <c r="W33" s="1">
        <f t="shared" si="4"/>
        <v>100</v>
      </c>
    </row>
    <row r="34" spans="8:23" ht="12.75">
      <c r="H34" s="68">
        <v>20</v>
      </c>
      <c r="I34" s="1">
        <v>45</v>
      </c>
      <c r="J34" s="1">
        <v>65</v>
      </c>
      <c r="K34" s="1">
        <v>80</v>
      </c>
      <c r="L34" s="1">
        <v>30</v>
      </c>
      <c r="M34" s="1">
        <v>60</v>
      </c>
      <c r="N34" s="1">
        <v>80</v>
      </c>
      <c r="O34" s="1">
        <v>90</v>
      </c>
      <c r="P34" s="1">
        <v>30</v>
      </c>
      <c r="Q34" s="70">
        <v>100</v>
      </c>
      <c r="R34" s="70">
        <v>100</v>
      </c>
      <c r="S34" s="70">
        <v>100</v>
      </c>
      <c r="T34" s="71">
        <v>100</v>
      </c>
      <c r="U34" s="1">
        <f t="shared" si="2"/>
        <v>55</v>
      </c>
      <c r="V34" s="1">
        <f t="shared" si="3"/>
        <v>65</v>
      </c>
      <c r="W34" s="1">
        <f t="shared" si="4"/>
        <v>100</v>
      </c>
    </row>
    <row r="35" spans="8:23" ht="12.75">
      <c r="H35" s="68">
        <v>10</v>
      </c>
      <c r="I35" s="1">
        <v>30</v>
      </c>
      <c r="J35" s="1">
        <v>50</v>
      </c>
      <c r="K35" s="1">
        <v>70</v>
      </c>
      <c r="L35" s="1">
        <v>30</v>
      </c>
      <c r="M35" s="1">
        <v>40</v>
      </c>
      <c r="N35" s="1">
        <v>61</v>
      </c>
      <c r="O35" s="1">
        <v>80</v>
      </c>
      <c r="P35" s="1">
        <v>30</v>
      </c>
      <c r="Q35" s="70">
        <v>62</v>
      </c>
      <c r="R35" s="70">
        <v>77</v>
      </c>
      <c r="S35" s="70">
        <v>88</v>
      </c>
      <c r="T35" s="71">
        <v>30</v>
      </c>
      <c r="U35" s="1">
        <f t="shared" si="2"/>
        <v>45</v>
      </c>
      <c r="V35" s="1">
        <f t="shared" si="3"/>
        <v>52.75</v>
      </c>
      <c r="W35" s="1">
        <f t="shared" si="4"/>
        <v>64.25</v>
      </c>
    </row>
    <row r="36" spans="8:23" ht="12.75">
      <c r="H36" s="68">
        <v>5</v>
      </c>
      <c r="I36" s="1">
        <v>20</v>
      </c>
      <c r="J36" s="1">
        <v>40</v>
      </c>
      <c r="K36" s="1">
        <v>60</v>
      </c>
      <c r="L36" s="1">
        <v>30</v>
      </c>
      <c r="M36" s="1">
        <v>24</v>
      </c>
      <c r="N36" s="1">
        <v>48</v>
      </c>
      <c r="O36" s="1">
        <v>66</v>
      </c>
      <c r="P36" s="1">
        <v>30</v>
      </c>
      <c r="Q36" s="70">
        <v>37</v>
      </c>
      <c r="R36" s="70">
        <v>58</v>
      </c>
      <c r="S36" s="70">
        <v>75</v>
      </c>
      <c r="T36" s="71">
        <v>30</v>
      </c>
      <c r="U36" s="1">
        <f t="shared" si="2"/>
        <v>37.5</v>
      </c>
      <c r="V36" s="1">
        <f t="shared" si="3"/>
        <v>42</v>
      </c>
      <c r="W36" s="1">
        <f t="shared" si="4"/>
        <v>50</v>
      </c>
    </row>
    <row r="37" spans="8:23" ht="12.75">
      <c r="H37" s="68">
        <v>2.5</v>
      </c>
      <c r="I37" s="1">
        <v>12</v>
      </c>
      <c r="J37" s="1">
        <v>30</v>
      </c>
      <c r="K37" s="1">
        <v>50</v>
      </c>
      <c r="L37" s="1">
        <v>0</v>
      </c>
      <c r="M37" s="1">
        <v>15</v>
      </c>
      <c r="N37" s="1">
        <v>37</v>
      </c>
      <c r="O37" s="1">
        <v>55</v>
      </c>
      <c r="P37" s="1">
        <v>0</v>
      </c>
      <c r="Q37" s="70">
        <v>22</v>
      </c>
      <c r="R37" s="70">
        <v>43</v>
      </c>
      <c r="S37" s="70">
        <v>63</v>
      </c>
      <c r="T37" s="71">
        <v>30</v>
      </c>
      <c r="U37" s="1">
        <f t="shared" si="2"/>
        <v>23</v>
      </c>
      <c r="V37" s="1">
        <f t="shared" si="3"/>
        <v>26.75</v>
      </c>
      <c r="W37" s="1">
        <f t="shared" si="4"/>
        <v>39.5</v>
      </c>
    </row>
    <row r="38" spans="8:23" ht="12.75">
      <c r="H38" s="72">
        <v>1.25</v>
      </c>
      <c r="I38" s="1">
        <v>7</v>
      </c>
      <c r="J38" s="1">
        <v>25</v>
      </c>
      <c r="K38" s="1">
        <v>40</v>
      </c>
      <c r="L38" s="1">
        <v>0</v>
      </c>
      <c r="M38" s="1">
        <v>10</v>
      </c>
      <c r="N38" s="1">
        <v>28</v>
      </c>
      <c r="O38" s="1">
        <v>42</v>
      </c>
      <c r="P38" s="1">
        <v>0</v>
      </c>
      <c r="Q38" s="70">
        <v>13</v>
      </c>
      <c r="R38" s="70">
        <v>33</v>
      </c>
      <c r="S38" s="70">
        <v>52</v>
      </c>
      <c r="T38" s="69">
        <v>0</v>
      </c>
      <c r="U38" s="1">
        <f t="shared" si="2"/>
        <v>18</v>
      </c>
      <c r="V38" s="1">
        <f t="shared" si="3"/>
        <v>20</v>
      </c>
      <c r="W38" s="1">
        <f t="shared" si="4"/>
        <v>24.5</v>
      </c>
    </row>
    <row r="39" spans="8:23" ht="12.75">
      <c r="H39" s="72">
        <v>0.63</v>
      </c>
      <c r="I39" s="1">
        <v>4</v>
      </c>
      <c r="J39" s="1">
        <v>17</v>
      </c>
      <c r="K39" s="1">
        <v>28</v>
      </c>
      <c r="L39" s="1">
        <v>0</v>
      </c>
      <c r="M39" s="1">
        <v>6</v>
      </c>
      <c r="N39" s="1">
        <v>19</v>
      </c>
      <c r="O39" s="1">
        <v>30</v>
      </c>
      <c r="P39" s="1">
        <v>0</v>
      </c>
      <c r="Q39" s="70">
        <v>8</v>
      </c>
      <c r="R39" s="70">
        <v>23</v>
      </c>
      <c r="S39" s="70">
        <v>38</v>
      </c>
      <c r="T39" s="69">
        <v>0</v>
      </c>
      <c r="U39" s="1">
        <f t="shared" si="2"/>
        <v>12.25</v>
      </c>
      <c r="V39" s="1">
        <f t="shared" si="3"/>
        <v>13.75</v>
      </c>
      <c r="W39" s="1">
        <f t="shared" si="4"/>
        <v>17.25</v>
      </c>
    </row>
    <row r="40" spans="8:23" ht="12.75">
      <c r="H40" s="72">
        <v>0.315</v>
      </c>
      <c r="I40" s="1">
        <v>3</v>
      </c>
      <c r="J40" s="1">
        <v>9</v>
      </c>
      <c r="K40" s="1">
        <v>17</v>
      </c>
      <c r="L40" s="1">
        <v>0</v>
      </c>
      <c r="M40" s="1">
        <v>3</v>
      </c>
      <c r="N40" s="1">
        <v>11</v>
      </c>
      <c r="O40" s="1">
        <v>19</v>
      </c>
      <c r="P40" s="1">
        <v>0</v>
      </c>
      <c r="Q40" s="70">
        <v>4</v>
      </c>
      <c r="R40" s="70">
        <v>12</v>
      </c>
      <c r="S40" s="70">
        <v>23</v>
      </c>
      <c r="T40" s="69">
        <v>0</v>
      </c>
      <c r="U40" s="1">
        <f t="shared" si="2"/>
        <v>7.25</v>
      </c>
      <c r="V40" s="1">
        <f t="shared" si="3"/>
        <v>8.25</v>
      </c>
      <c r="W40" s="1">
        <f t="shared" si="4"/>
        <v>9.75</v>
      </c>
    </row>
    <row r="41" spans="8:23" ht="12.75">
      <c r="H41" s="73">
        <v>0.16</v>
      </c>
      <c r="I41" s="74">
        <v>2</v>
      </c>
      <c r="J41" s="74">
        <v>4</v>
      </c>
      <c r="K41" s="74">
        <v>7</v>
      </c>
      <c r="L41" s="74">
        <v>0</v>
      </c>
      <c r="M41" s="74">
        <v>2</v>
      </c>
      <c r="N41" s="74">
        <v>5</v>
      </c>
      <c r="O41" s="74">
        <v>8</v>
      </c>
      <c r="P41" s="74">
        <v>0</v>
      </c>
      <c r="Q41" s="75">
        <v>3</v>
      </c>
      <c r="R41" s="75">
        <v>6</v>
      </c>
      <c r="S41" s="75">
        <v>9</v>
      </c>
      <c r="T41" s="76">
        <v>0</v>
      </c>
      <c r="U41" s="1">
        <f t="shared" si="2"/>
        <v>3.25</v>
      </c>
      <c r="V41" s="1">
        <f t="shared" si="3"/>
        <v>3.75</v>
      </c>
      <c r="W41" s="1">
        <f t="shared" si="4"/>
        <v>4.5</v>
      </c>
    </row>
    <row r="44" spans="8:23" ht="12.75">
      <c r="N44" s="1" t="s">
        <v>104</v>
      </c>
    </row>
    <row r="50" spans="9:20" ht="15.75" customHeight="1">
      <c r="R50" t="s">
        <v>129</v>
      </c>
      <c r="T50" s="117" t="s">
        <v>128</v>
      </c>
    </row>
    <row r="51" spans="9:20" ht="15.75" customHeight="1">
      <c r="R51" s="119">
        <v>1</v>
      </c>
      <c r="T51" s="118">
        <f>$I$26*L5+$I$27*O5+$I$28*R5</f>
        <v>0.83805493040695112</v>
      </c>
    </row>
    <row r="52" spans="9:20" ht="15.75" customHeight="1">
      <c r="R52" s="119">
        <v>1</v>
      </c>
      <c r="T52" s="118">
        <f t="shared" ref="T52:T65" si="5">$I$26*L6+$I$27*O6+$I$28*R6</f>
        <v>0.83805493040695112</v>
      </c>
    </row>
    <row r="53" spans="9:20" ht="15.75" customHeight="1">
      <c r="R53" s="119">
        <v>0.65</v>
      </c>
      <c r="T53" s="118">
        <f t="shared" si="5"/>
        <v>0.83805493040695112</v>
      </c>
    </row>
    <row r="54" spans="9:20" ht="15.75" customHeight="1">
      <c r="R54" s="120">
        <v>0.52749999999999997</v>
      </c>
      <c r="T54" s="118">
        <f t="shared" si="5"/>
        <v>0.78777163458253396</v>
      </c>
    </row>
    <row r="55" spans="9:20" ht="15.75" customHeight="1">
      <c r="R55" s="119">
        <v>0.42</v>
      </c>
      <c r="T55" s="118">
        <f t="shared" si="5"/>
        <v>0.51959405685230964</v>
      </c>
    </row>
    <row r="56" spans="9:20" ht="15.75" customHeight="1">
      <c r="R56" s="120">
        <v>0.26750000000000002</v>
      </c>
      <c r="T56" s="118">
        <f t="shared" si="5"/>
        <v>0.11732769025697316</v>
      </c>
    </row>
    <row r="57" spans="9:20" ht="15.75" customHeight="1">
      <c r="R57" s="119">
        <v>0.2</v>
      </c>
      <c r="T57" s="118">
        <f t="shared" si="5"/>
        <v>6.7044394432556095E-2</v>
      </c>
    </row>
    <row r="58" spans="9:20" ht="15.75" customHeight="1">
      <c r="R58" s="120">
        <v>0.13750000000000001</v>
      </c>
      <c r="T58" s="118">
        <f t="shared" si="5"/>
        <v>0</v>
      </c>
    </row>
    <row r="59" spans="9:20" ht="15.75" customHeight="1">
      <c r="R59" s="120">
        <v>8.2500000000000004E-2</v>
      </c>
      <c r="T59" s="118">
        <f t="shared" si="5"/>
        <v>0</v>
      </c>
    </row>
    <row r="60" spans="9:20" ht="15.75" customHeight="1">
      <c r="R60" s="120">
        <v>3.7499999999999999E-2</v>
      </c>
      <c r="T60" s="118">
        <f t="shared" si="5"/>
        <v>0</v>
      </c>
    </row>
    <row r="61" spans="9:20" ht="15.75" customHeight="1">
      <c r="R61" s="119">
        <v>0</v>
      </c>
      <c r="T61" s="118">
        <f t="shared" si="5"/>
        <v>0</v>
      </c>
    </row>
    <row r="62" spans="9:20" ht="15.75" customHeight="1">
      <c r="R62" s="119">
        <v>0</v>
      </c>
      <c r="T62" s="118">
        <f t="shared" si="5"/>
        <v>0</v>
      </c>
    </row>
    <row r="63" spans="9:20" ht="12.75">
      <c r="I63" s="1" t="s">
        <v>105</v>
      </c>
      <c r="R63" s="119">
        <v>0</v>
      </c>
      <c r="T63" s="118">
        <f t="shared" si="5"/>
        <v>0</v>
      </c>
    </row>
    <row r="64" spans="9:20" ht="15.75" customHeight="1">
      <c r="R64" s="119">
        <v>0</v>
      </c>
      <c r="T64" s="118">
        <f t="shared" si="5"/>
        <v>0</v>
      </c>
    </row>
    <row r="65" spans="8:20" ht="12.75">
      <c r="H65" s="1" t="s">
        <v>106</v>
      </c>
      <c r="I65" s="116" t="s">
        <v>107</v>
      </c>
      <c r="J65" s="1" t="s">
        <v>108</v>
      </c>
      <c r="K65" s="1" t="s">
        <v>109</v>
      </c>
      <c r="L65" s="1" t="s">
        <v>110</v>
      </c>
      <c r="R65" s="119">
        <v>0</v>
      </c>
      <c r="T65" s="118">
        <f t="shared" si="5"/>
        <v>0</v>
      </c>
    </row>
    <row r="66" spans="8:20" ht="12.75">
      <c r="H66" s="1">
        <f t="shared" ref="H66:H75" si="6">H32</f>
        <v>80</v>
      </c>
      <c r="I66" s="116">
        <f t="shared" ref="I66:I75" si="7">V32</f>
        <v>100</v>
      </c>
      <c r="J66" s="1">
        <f t="shared" ref="J66:J80" si="8">H5</f>
        <v>75</v>
      </c>
      <c r="K66" s="77">
        <f t="shared" ref="K66:K80" si="9">S5</f>
        <v>0.83805493040695112</v>
      </c>
      <c r="L66" s="1">
        <f t="shared" ref="L66:L74" si="10">I67+(I67-I66)*((LN(J66)-LN(H66))/(LN(H67)-LN(H66)))</f>
        <v>100</v>
      </c>
      <c r="O66" s="118"/>
    </row>
    <row r="67" spans="8:20" ht="12.75">
      <c r="H67" s="1">
        <f t="shared" si="6"/>
        <v>40</v>
      </c>
      <c r="I67" s="116">
        <f t="shared" si="7"/>
        <v>100</v>
      </c>
      <c r="J67" s="1">
        <f t="shared" si="8"/>
        <v>63</v>
      </c>
      <c r="K67" s="77">
        <f t="shared" si="9"/>
        <v>0.83805493040695112</v>
      </c>
      <c r="L67" s="1">
        <f t="shared" si="10"/>
        <v>87.93731400143939</v>
      </c>
    </row>
    <row r="68" spans="8:20" ht="12.75">
      <c r="H68" s="1">
        <f t="shared" si="6"/>
        <v>20</v>
      </c>
      <c r="I68" s="116">
        <f t="shared" si="7"/>
        <v>65</v>
      </c>
      <c r="J68" s="1">
        <f t="shared" si="8"/>
        <v>50</v>
      </c>
      <c r="K68" s="77">
        <f t="shared" si="9"/>
        <v>0.83805493040695112</v>
      </c>
      <c r="L68" s="1">
        <f t="shared" si="10"/>
        <v>68.943619162370197</v>
      </c>
      <c r="S68">
        <f>SUMX2MY2(R51:R65,T51:T65)</f>
        <v>1.8096685782493724E-7</v>
      </c>
    </row>
    <row r="69" spans="8:20" ht="12.75">
      <c r="H69" s="1">
        <f t="shared" si="6"/>
        <v>10</v>
      </c>
      <c r="I69" s="116">
        <f t="shared" si="7"/>
        <v>52.75</v>
      </c>
      <c r="J69" s="1">
        <f t="shared" si="8"/>
        <v>37.5</v>
      </c>
      <c r="K69" s="77">
        <f t="shared" si="9"/>
        <v>0.78777163458253396</v>
      </c>
      <c r="L69" s="1">
        <f t="shared" si="10"/>
        <v>62.499073902791565</v>
      </c>
    </row>
    <row r="70" spans="8:20" ht="12.75">
      <c r="H70" s="1">
        <f t="shared" si="6"/>
        <v>5</v>
      </c>
      <c r="I70" s="116">
        <f t="shared" si="7"/>
        <v>42</v>
      </c>
      <c r="J70" s="1">
        <f t="shared" si="8"/>
        <v>25</v>
      </c>
      <c r="K70" s="77">
        <f t="shared" si="9"/>
        <v>0.51959405685230964</v>
      </c>
      <c r="L70" s="1">
        <f t="shared" si="10"/>
        <v>62.159403447032282</v>
      </c>
    </row>
    <row r="71" spans="8:20" ht="12.75">
      <c r="H71" s="1">
        <f t="shared" si="6"/>
        <v>2.5</v>
      </c>
      <c r="I71" s="116">
        <f t="shared" si="7"/>
        <v>26.75</v>
      </c>
      <c r="J71" s="1">
        <f t="shared" si="8"/>
        <v>19</v>
      </c>
      <c r="K71" s="77">
        <f t="shared" si="9"/>
        <v>0.11732769025697316</v>
      </c>
      <c r="L71" s="1">
        <f t="shared" si="10"/>
        <v>39.750496075254503</v>
      </c>
    </row>
    <row r="72" spans="8:20" ht="12.75">
      <c r="H72" s="78">
        <f t="shared" si="6"/>
        <v>1.25</v>
      </c>
      <c r="I72" s="116">
        <f t="shared" si="7"/>
        <v>20</v>
      </c>
      <c r="J72" s="1">
        <f t="shared" si="8"/>
        <v>12.5</v>
      </c>
      <c r="K72" s="77">
        <f t="shared" si="9"/>
        <v>6.7044394432556095E-2</v>
      </c>
      <c r="L72" s="1">
        <f t="shared" si="10"/>
        <v>34.753499234577347</v>
      </c>
    </row>
    <row r="73" spans="8:20" ht="12.75">
      <c r="H73" s="78">
        <f t="shared" si="6"/>
        <v>0.63</v>
      </c>
      <c r="I73" s="116">
        <f t="shared" si="7"/>
        <v>13.75</v>
      </c>
      <c r="J73" s="1">
        <f t="shared" si="8"/>
        <v>9.5</v>
      </c>
      <c r="K73" s="77">
        <f t="shared" si="9"/>
        <v>0</v>
      </c>
      <c r="L73" s="1">
        <f t="shared" si="10"/>
        <v>29.779770788451167</v>
      </c>
    </row>
    <row r="74" spans="8:20" ht="12.75">
      <c r="H74" s="78">
        <f t="shared" si="6"/>
        <v>0.315</v>
      </c>
      <c r="I74" s="116">
        <f t="shared" si="7"/>
        <v>8.25</v>
      </c>
      <c r="J74" s="1">
        <f t="shared" si="8"/>
        <v>6.3</v>
      </c>
      <c r="K74" s="77">
        <f t="shared" si="9"/>
        <v>0</v>
      </c>
      <c r="L74" s="1">
        <f t="shared" si="10"/>
        <v>23.650824686280163</v>
      </c>
    </row>
    <row r="75" spans="8:20" ht="12.75">
      <c r="H75" s="78">
        <f t="shared" si="6"/>
        <v>0.16</v>
      </c>
      <c r="I75" s="116">
        <f t="shared" si="7"/>
        <v>3.75</v>
      </c>
      <c r="J75" s="1">
        <f t="shared" si="8"/>
        <v>4.75</v>
      </c>
      <c r="K75" s="77">
        <f t="shared" si="9"/>
        <v>0</v>
      </c>
      <c r="L75" s="1">
        <f>I76+(I76-I75)*((LN(J75)-LN(H75))/(LN(H75)))</f>
        <v>6.9384215972169496</v>
      </c>
    </row>
    <row r="76" spans="8:20" ht="12.75">
      <c r="H76" s="59" t="s">
        <v>111</v>
      </c>
      <c r="I76" s="116">
        <v>0</v>
      </c>
      <c r="J76" s="1">
        <f t="shared" si="8"/>
        <v>2.36</v>
      </c>
      <c r="K76" s="77">
        <f t="shared" si="9"/>
        <v>0</v>
      </c>
      <c r="L76" s="59" t="str">
        <f t="shared" ref="L76:L80" si="11">H76</f>
        <v>-</v>
      </c>
    </row>
    <row r="77" spans="8:20" ht="12.75">
      <c r="H77" s="59" t="s">
        <v>111</v>
      </c>
      <c r="I77" s="116">
        <f t="shared" ref="I77:I80" si="12">I76</f>
        <v>0</v>
      </c>
      <c r="J77" s="1">
        <f t="shared" si="8"/>
        <v>1.18</v>
      </c>
      <c r="K77" s="77">
        <f t="shared" si="9"/>
        <v>0</v>
      </c>
      <c r="L77" s="59" t="str">
        <f t="shared" si="11"/>
        <v>-</v>
      </c>
    </row>
    <row r="78" spans="8:20" ht="12.75">
      <c r="H78" s="59" t="s">
        <v>111</v>
      </c>
      <c r="I78" s="116">
        <f t="shared" si="12"/>
        <v>0</v>
      </c>
      <c r="J78" s="1">
        <f t="shared" si="8"/>
        <v>0.6</v>
      </c>
      <c r="K78" s="77">
        <f t="shared" si="9"/>
        <v>0</v>
      </c>
      <c r="L78" s="59" t="str">
        <f t="shared" si="11"/>
        <v>-</v>
      </c>
    </row>
    <row r="79" spans="8:20" ht="12.75">
      <c r="H79" s="59" t="s">
        <v>111</v>
      </c>
      <c r="I79" s="116">
        <f t="shared" si="12"/>
        <v>0</v>
      </c>
      <c r="J79" s="1">
        <f t="shared" si="8"/>
        <v>0.3</v>
      </c>
      <c r="K79" s="77">
        <f t="shared" si="9"/>
        <v>0</v>
      </c>
      <c r="L79" s="59" t="str">
        <f t="shared" si="11"/>
        <v>-</v>
      </c>
    </row>
    <row r="80" spans="8:20" ht="12.75">
      <c r="H80" s="59" t="s">
        <v>111</v>
      </c>
      <c r="I80" s="116">
        <f t="shared" si="12"/>
        <v>0</v>
      </c>
      <c r="J80" s="1">
        <f t="shared" si="8"/>
        <v>0.15</v>
      </c>
      <c r="K80" s="77">
        <f t="shared" si="9"/>
        <v>0</v>
      </c>
      <c r="L80" s="59" t="str">
        <f t="shared" si="11"/>
        <v>-</v>
      </c>
    </row>
  </sheetData>
  <mergeCells count="15">
    <mergeCell ref="H30:T30"/>
    <mergeCell ref="H20:I20"/>
    <mergeCell ref="H21:I21"/>
    <mergeCell ref="J2:L2"/>
    <mergeCell ref="M2:O2"/>
    <mergeCell ref="P2:R2"/>
    <mergeCell ref="H3:I3"/>
    <mergeCell ref="J3:K3"/>
    <mergeCell ref="M3:N3"/>
    <mergeCell ref="P3:Q3"/>
    <mergeCell ref="A3:A12"/>
    <mergeCell ref="A16:B16"/>
    <mergeCell ref="A17:B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"/>
  <sheetViews>
    <sheetView workbookViewId="0"/>
  </sheetViews>
  <sheetFormatPr baseColWidth="10" defaultColWidth="12.59765625" defaultRowHeight="15.75" customHeight="1"/>
  <cols>
    <col min="1" max="1" width="10.265625" customWidth="1"/>
    <col min="2" max="4" width="5.46484375" customWidth="1"/>
    <col min="5" max="5" width="3.73046875" customWidth="1"/>
    <col min="6" max="6" width="6.86328125" customWidth="1"/>
    <col min="7" max="9" width="3.73046875" customWidth="1"/>
    <col min="10" max="10" width="18.59765625" customWidth="1"/>
    <col min="11" max="13" width="24.59765625" customWidth="1"/>
    <col min="14" max="14" width="22.86328125" customWidth="1"/>
    <col min="15" max="15" width="26" customWidth="1"/>
    <col min="16" max="18" width="22.86328125" customWidth="1"/>
    <col min="19" max="19" width="14.73046875" customWidth="1"/>
    <col min="20" max="20" width="18.73046875" customWidth="1"/>
    <col min="21" max="21" width="16.3984375" customWidth="1"/>
  </cols>
  <sheetData>
    <row r="1" spans="1:21">
      <c r="A1" s="109" t="s">
        <v>112</v>
      </c>
      <c r="B1" s="110"/>
      <c r="C1" s="110"/>
      <c r="D1" s="110"/>
      <c r="E1" s="110"/>
      <c r="F1" s="110"/>
      <c r="G1" s="110"/>
      <c r="H1" s="110"/>
      <c r="I1" s="111"/>
      <c r="J1" s="79"/>
      <c r="K1" s="112" t="s">
        <v>113</v>
      </c>
      <c r="L1" s="79"/>
      <c r="M1" s="79"/>
      <c r="N1" s="79"/>
      <c r="O1" s="79"/>
      <c r="P1" s="79"/>
      <c r="Q1" s="79"/>
      <c r="R1" s="79"/>
      <c r="S1" s="79"/>
      <c r="T1" s="79"/>
      <c r="U1" s="79"/>
    </row>
    <row r="2" spans="1:21" ht="15.75" customHeight="1">
      <c r="A2" s="80" t="s">
        <v>114</v>
      </c>
      <c r="B2" s="80" t="s">
        <v>115</v>
      </c>
      <c r="C2" s="80" t="s">
        <v>116</v>
      </c>
      <c r="D2" s="80" t="s">
        <v>117</v>
      </c>
      <c r="E2" s="80" t="s">
        <v>118</v>
      </c>
      <c r="F2" s="81" t="s">
        <v>119</v>
      </c>
      <c r="G2" s="80" t="s">
        <v>120</v>
      </c>
      <c r="H2" s="80" t="s">
        <v>121</v>
      </c>
      <c r="I2" s="82" t="s">
        <v>122</v>
      </c>
      <c r="J2" s="83"/>
      <c r="K2" s="113"/>
      <c r="L2" s="83"/>
      <c r="M2" s="83"/>
      <c r="N2" s="83"/>
      <c r="O2" s="83"/>
      <c r="P2" s="83"/>
      <c r="Q2" s="83"/>
      <c r="R2" s="83"/>
      <c r="S2" s="84"/>
      <c r="T2" s="83"/>
      <c r="U2" s="84"/>
    </row>
    <row r="3" spans="1:21" ht="15.75" customHeight="1">
      <c r="A3" s="85" t="s">
        <v>123</v>
      </c>
      <c r="B3" s="86">
        <v>350</v>
      </c>
      <c r="C3" s="86">
        <v>335</v>
      </c>
      <c r="D3" s="86">
        <v>315</v>
      </c>
      <c r="E3" s="86">
        <v>300</v>
      </c>
      <c r="F3" s="87">
        <v>275</v>
      </c>
      <c r="G3" s="86">
        <v>260</v>
      </c>
      <c r="H3" s="86">
        <v>220</v>
      </c>
      <c r="I3" s="86">
        <v>190</v>
      </c>
      <c r="J3" s="84"/>
      <c r="K3" s="113"/>
      <c r="L3" s="83"/>
      <c r="M3" s="83"/>
      <c r="N3" s="83"/>
      <c r="O3" s="83"/>
      <c r="P3" s="83"/>
      <c r="Q3" s="83"/>
      <c r="R3" s="83"/>
      <c r="S3" s="83"/>
      <c r="T3" s="84"/>
      <c r="U3" s="83"/>
    </row>
    <row r="4" spans="1:21" ht="15.75" customHeight="1">
      <c r="A4" s="88" t="s">
        <v>124</v>
      </c>
      <c r="B4" s="87">
        <v>385</v>
      </c>
      <c r="C4" s="87">
        <v>365</v>
      </c>
      <c r="D4" s="87">
        <v>340</v>
      </c>
      <c r="E4" s="87">
        <v>325</v>
      </c>
      <c r="F4" s="89">
        <v>300</v>
      </c>
      <c r="G4" s="87">
        <v>285</v>
      </c>
      <c r="H4" s="87">
        <v>245</v>
      </c>
      <c r="I4" s="87">
        <v>210</v>
      </c>
      <c r="J4" s="83"/>
      <c r="K4" s="113"/>
      <c r="L4" s="83"/>
      <c r="M4" s="83"/>
      <c r="N4" s="83"/>
      <c r="O4" s="83"/>
      <c r="P4" s="83"/>
      <c r="Q4" s="83"/>
      <c r="R4" s="90"/>
      <c r="S4" s="84"/>
      <c r="T4" s="83"/>
      <c r="U4" s="83"/>
    </row>
    <row r="5" spans="1:21" ht="15.75" customHeight="1">
      <c r="A5" s="85" t="s">
        <v>125</v>
      </c>
      <c r="B5" s="86">
        <v>410</v>
      </c>
      <c r="C5" s="86">
        <v>385</v>
      </c>
      <c r="D5" s="86">
        <v>360</v>
      </c>
      <c r="E5" s="86">
        <v>340</v>
      </c>
      <c r="F5" s="87">
        <v>315</v>
      </c>
      <c r="G5" s="86">
        <v>300</v>
      </c>
      <c r="H5" s="86">
        <v>270</v>
      </c>
      <c r="I5" s="2"/>
      <c r="J5" s="84"/>
      <c r="K5" s="113"/>
      <c r="L5" s="90"/>
      <c r="M5" s="90"/>
      <c r="N5" s="90"/>
      <c r="O5" s="90"/>
      <c r="P5" s="90"/>
      <c r="Q5" s="90"/>
      <c r="R5" s="90"/>
      <c r="S5" s="90"/>
      <c r="T5" s="90"/>
      <c r="U5" s="90"/>
    </row>
    <row r="6" spans="1:21" ht="15.75" customHeight="1">
      <c r="A6" s="114" t="s">
        <v>126</v>
      </c>
      <c r="B6" s="113"/>
      <c r="C6" s="2"/>
      <c r="D6" s="2"/>
      <c r="E6" s="2"/>
      <c r="F6" s="91"/>
      <c r="G6" s="2"/>
      <c r="H6" s="2"/>
      <c r="I6" s="2"/>
      <c r="J6" s="90"/>
      <c r="K6" s="113"/>
      <c r="L6" s="83"/>
      <c r="M6" s="83"/>
      <c r="N6" s="83"/>
      <c r="O6" s="83"/>
      <c r="P6" s="83"/>
      <c r="Q6" s="83"/>
      <c r="R6" s="83"/>
      <c r="S6" s="84"/>
      <c r="T6" s="84"/>
      <c r="U6" s="83"/>
    </row>
    <row r="7" spans="1:21" ht="15.75" customHeight="1">
      <c r="A7" s="85" t="s">
        <v>127</v>
      </c>
      <c r="B7" s="86">
        <v>3</v>
      </c>
      <c r="C7" s="86">
        <v>2.5</v>
      </c>
      <c r="D7" s="86">
        <v>2</v>
      </c>
      <c r="E7" s="86">
        <v>1.5</v>
      </c>
      <c r="F7" s="87">
        <v>1</v>
      </c>
      <c r="G7" s="86">
        <v>0.5</v>
      </c>
      <c r="H7" s="86">
        <v>0.3</v>
      </c>
      <c r="I7" s="2">
        <v>0.2</v>
      </c>
      <c r="J7" s="90"/>
      <c r="K7" s="113"/>
      <c r="L7" s="83"/>
      <c r="M7" s="83"/>
      <c r="N7" s="83"/>
      <c r="O7" s="83"/>
      <c r="P7" s="83"/>
      <c r="Q7" s="83"/>
      <c r="R7" s="83"/>
      <c r="S7" s="84"/>
      <c r="T7" s="83"/>
      <c r="U7" s="84"/>
    </row>
    <row r="8" spans="1:21" ht="15.75" customHeight="1">
      <c r="A8" s="90"/>
      <c r="B8" s="83"/>
      <c r="C8" s="83"/>
      <c r="D8" s="83"/>
      <c r="E8" s="83"/>
      <c r="F8" s="83"/>
      <c r="G8" s="83"/>
      <c r="H8" s="83"/>
      <c r="I8" s="90"/>
      <c r="J8" s="90"/>
      <c r="K8" s="83"/>
      <c r="L8" s="83"/>
      <c r="M8" s="83"/>
      <c r="N8" s="83"/>
      <c r="O8" s="83"/>
      <c r="P8" s="83"/>
      <c r="Q8" s="83"/>
      <c r="R8" s="83"/>
      <c r="S8" s="83"/>
      <c r="T8" s="83"/>
      <c r="U8" s="84"/>
    </row>
    <row r="9" spans="1:21" ht="15.75" customHeight="1">
      <c r="A9" s="115"/>
      <c r="B9" s="113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</row>
  </sheetData>
  <mergeCells count="4">
    <mergeCell ref="A1:I1"/>
    <mergeCell ref="K1:K7"/>
    <mergeCell ref="A6:B6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Desarrollo</vt:lpstr>
      <vt:lpstr>Especificaciones</vt:lpstr>
      <vt:lpstr>Tabla 5.3.3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vicencio</cp:lastModifiedBy>
  <dcterms:modified xsi:type="dcterms:W3CDTF">2025-08-16T03:51:53Z</dcterms:modified>
</cp:coreProperties>
</file>