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is\Desktop\"/>
    </mc:Choice>
  </mc:AlternateContent>
  <xr:revisionPtr revIDLastSave="0" documentId="8_{65E82BD5-693C-4EE0-9E19-A6ECD83BE365}" xr6:coauthVersionLast="47" xr6:coauthVersionMax="47" xr10:uidLastSave="{00000000-0000-0000-0000-000000000000}"/>
  <bookViews>
    <workbookView xWindow="-120" yWindow="-120" windowWidth="20730" windowHeight="11760" firstSheet="3" activeTab="5" xr2:uid="{B55A373F-9034-45C8-A610-B6513171F01E}"/>
  </bookViews>
  <sheets>
    <sheet name="Empresa Nacional S N" sheetId="1" r:id="rId1"/>
    <sheet name="Papelaria Livro Caro" sheetId="2" r:id="rId2"/>
    <sheet name="Lista de Compras de Supermercad" sheetId="3" r:id="rId3"/>
    <sheet name="Cálculo da Média dos alunos" sheetId="4" r:id="rId4"/>
    <sheet name="Consumo de Sorvetes" sheetId="5" r:id="rId5"/>
    <sheet name="Competição Ciclístic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6" l="1"/>
  <c r="C17" i="6"/>
  <c r="C16" i="6"/>
  <c r="C15" i="6"/>
  <c r="C14" i="6"/>
  <c r="G6" i="6"/>
  <c r="G7" i="6"/>
  <c r="G8" i="6"/>
  <c r="G9" i="6"/>
  <c r="G10" i="6"/>
  <c r="G11" i="6"/>
  <c r="G12" i="6"/>
  <c r="G5" i="6"/>
  <c r="J8" i="5"/>
  <c r="J9" i="5"/>
  <c r="J10" i="5"/>
  <c r="J11" i="5"/>
  <c r="J7" i="5"/>
  <c r="I8" i="5"/>
  <c r="I9" i="5"/>
  <c r="I10" i="5"/>
  <c r="I11" i="5"/>
  <c r="I7" i="5"/>
  <c r="H8" i="5"/>
  <c r="H9" i="5"/>
  <c r="H10" i="5"/>
  <c r="H11" i="5"/>
  <c r="H7" i="5"/>
  <c r="D12" i="5"/>
  <c r="E12" i="5"/>
  <c r="C12" i="5"/>
  <c r="F8" i="5"/>
  <c r="F9" i="5"/>
  <c r="F10" i="5"/>
  <c r="F11" i="5"/>
  <c r="F7" i="5"/>
  <c r="F12" i="5" s="1"/>
  <c r="H7" i="4"/>
  <c r="H8" i="4"/>
  <c r="H9" i="4"/>
  <c r="H10" i="4"/>
  <c r="H11" i="4"/>
  <c r="H12" i="4"/>
  <c r="H13" i="4"/>
  <c r="H6" i="4"/>
  <c r="D21" i="3"/>
  <c r="E21" i="3"/>
  <c r="F21" i="3"/>
  <c r="C21" i="3"/>
  <c r="H21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7" i="3"/>
  <c r="I15" i="2"/>
  <c r="I16" i="2"/>
  <c r="I17" i="2"/>
  <c r="I18" i="2"/>
  <c r="I19" i="2"/>
  <c r="I20" i="2"/>
  <c r="I21" i="2"/>
  <c r="I22" i="2"/>
  <c r="I23" i="2"/>
  <c r="I24" i="2"/>
  <c r="I14" i="2"/>
  <c r="F14" i="2"/>
  <c r="H24" i="2"/>
  <c r="H23" i="2"/>
  <c r="H22" i="2"/>
  <c r="H21" i="2"/>
  <c r="H20" i="2"/>
  <c r="H19" i="2"/>
  <c r="H18" i="2"/>
  <c r="H17" i="2"/>
  <c r="H16" i="2"/>
  <c r="H15" i="2"/>
  <c r="H14" i="2"/>
  <c r="G24" i="2"/>
  <c r="G23" i="2"/>
  <c r="G22" i="2"/>
  <c r="G21" i="2"/>
  <c r="G20" i="2"/>
  <c r="G19" i="2"/>
  <c r="G18" i="2"/>
  <c r="G15" i="2"/>
  <c r="G16" i="2"/>
  <c r="G17" i="2"/>
  <c r="G14" i="2"/>
  <c r="F15" i="2"/>
  <c r="F16" i="2"/>
  <c r="F17" i="2"/>
  <c r="F18" i="2"/>
  <c r="F19" i="2"/>
  <c r="F20" i="2"/>
  <c r="F21" i="2"/>
  <c r="F22" i="2"/>
  <c r="F23" i="2"/>
  <c r="F24" i="2"/>
  <c r="J16" i="1"/>
  <c r="J17" i="1"/>
  <c r="J18" i="1"/>
  <c r="J19" i="1"/>
  <c r="J20" i="1"/>
  <c r="J15" i="1"/>
  <c r="J22" i="1" s="1"/>
  <c r="I16" i="1"/>
  <c r="I17" i="1"/>
  <c r="I18" i="1"/>
  <c r="I19" i="1"/>
  <c r="I20" i="1"/>
  <c r="I15" i="1"/>
  <c r="I22" i="1" s="1"/>
  <c r="H16" i="1"/>
  <c r="H17" i="1"/>
  <c r="H18" i="1"/>
  <c r="H19" i="1"/>
  <c r="H20" i="1"/>
  <c r="H15" i="1"/>
  <c r="G16" i="1"/>
  <c r="G17" i="1"/>
  <c r="G18" i="1"/>
  <c r="G19" i="1"/>
  <c r="G20" i="1"/>
  <c r="G15" i="1"/>
  <c r="G22" i="1" s="1"/>
  <c r="F22" i="1"/>
  <c r="E22" i="1"/>
  <c r="D22" i="1"/>
  <c r="E12" i="1"/>
  <c r="F12" i="1"/>
  <c r="G12" i="1"/>
  <c r="H12" i="1"/>
  <c r="I12" i="1"/>
  <c r="J12" i="1"/>
  <c r="D12" i="1"/>
  <c r="J6" i="1"/>
  <c r="J7" i="1"/>
  <c r="J8" i="1"/>
  <c r="J9" i="1"/>
  <c r="J10" i="1"/>
  <c r="J5" i="1"/>
  <c r="I6" i="1"/>
  <c r="I7" i="1"/>
  <c r="I8" i="1"/>
  <c r="I9" i="1"/>
  <c r="I10" i="1"/>
  <c r="I5" i="1"/>
  <c r="H10" i="1"/>
  <c r="H9" i="1"/>
  <c r="H8" i="1"/>
  <c r="H7" i="1"/>
  <c r="H6" i="1"/>
  <c r="H5" i="1"/>
  <c r="G6" i="1"/>
  <c r="G7" i="1"/>
  <c r="G8" i="1"/>
  <c r="G9" i="1"/>
  <c r="G10" i="1"/>
  <c r="G5" i="1"/>
  <c r="H22" i="1" l="1"/>
</calcChain>
</file>

<file path=xl/sharedStrings.xml><?xml version="1.0" encoding="utf-8"?>
<sst xmlns="http://schemas.openxmlformats.org/spreadsheetml/2006/main" count="132" uniqueCount="113">
  <si>
    <t>Produto</t>
  </si>
  <si>
    <t>Janeiro</t>
  </si>
  <si>
    <t>Fevereiro</t>
  </si>
  <si>
    <t>Março</t>
  </si>
  <si>
    <t>Total 1º Tri.</t>
  </si>
  <si>
    <t>Maximo</t>
  </si>
  <si>
    <t>Minimo</t>
  </si>
  <si>
    <t>Media</t>
  </si>
  <si>
    <t>Porca</t>
  </si>
  <si>
    <t>Parafuso</t>
  </si>
  <si>
    <t>Arruela</t>
  </si>
  <si>
    <t>Prego</t>
  </si>
  <si>
    <t>Alicate</t>
  </si>
  <si>
    <t>Martelo</t>
  </si>
  <si>
    <t>Máximo</t>
  </si>
  <si>
    <t>Mínimo</t>
  </si>
  <si>
    <t>Empresa Nacional S/N</t>
  </si>
  <si>
    <t>Cód.</t>
  </si>
  <si>
    <t>Abril</t>
  </si>
  <si>
    <t>Maio</t>
  </si>
  <si>
    <t>Junho</t>
  </si>
  <si>
    <t>Totais:</t>
  </si>
  <si>
    <t>Total 2º Tri.</t>
  </si>
  <si>
    <t>Papelaria Livro Caro</t>
  </si>
  <si>
    <t>Porc. De Lucro</t>
  </si>
  <si>
    <t>Valor do Dólar</t>
  </si>
  <si>
    <t>Produtos</t>
  </si>
  <si>
    <t>Estoque</t>
  </si>
  <si>
    <t>Custo</t>
  </si>
  <si>
    <t>Venda</t>
  </si>
  <si>
    <t>Total</t>
  </si>
  <si>
    <t>Borracha</t>
  </si>
  <si>
    <t>Caderno 100 Fls.</t>
  </si>
  <si>
    <t>Caderno 200 Fls.</t>
  </si>
  <si>
    <t>Caneta Azul</t>
  </si>
  <si>
    <t>Caneta Vermelha</t>
  </si>
  <si>
    <t>Lapiseira</t>
  </si>
  <si>
    <t>Régua 15 cm</t>
  </si>
  <si>
    <t>Régua 30 cm</t>
  </si>
  <si>
    <t>Giz de Cera</t>
  </si>
  <si>
    <t>Cola</t>
  </si>
  <si>
    <t>Compasso</t>
  </si>
  <si>
    <t>Material</t>
  </si>
  <si>
    <t>Chibata</t>
  </si>
  <si>
    <t>Carrefour</t>
  </si>
  <si>
    <t>Extra</t>
  </si>
  <si>
    <t xml:space="preserve">Melhor Preço </t>
  </si>
  <si>
    <t>Quant.</t>
  </si>
  <si>
    <t>Valor de Compra</t>
  </si>
  <si>
    <t>Arroz</t>
  </si>
  <si>
    <t xml:space="preserve">feijão </t>
  </si>
  <si>
    <t>ovov</t>
  </si>
  <si>
    <t>Queijo</t>
  </si>
  <si>
    <t>Vinho</t>
  </si>
  <si>
    <t>Extr. Tomate</t>
  </si>
  <si>
    <t>Maionese</t>
  </si>
  <si>
    <t>Trigo</t>
  </si>
  <si>
    <t>Frutos</t>
  </si>
  <si>
    <t>Sucos</t>
  </si>
  <si>
    <t>Iogurte</t>
  </si>
  <si>
    <t>Temperos</t>
  </si>
  <si>
    <t>Peixe</t>
  </si>
  <si>
    <t>Frango</t>
  </si>
  <si>
    <r>
      <t xml:space="preserve">Lista de Compras de Supermercados </t>
    </r>
    <r>
      <rPr>
        <sz val="11"/>
        <color theme="1"/>
        <rFont val="Aharoni"/>
        <charset val="177"/>
      </rPr>
      <t>(Comparação)</t>
    </r>
  </si>
  <si>
    <t>Reais (R$)</t>
  </si>
  <si>
    <t>Dólar ($)</t>
  </si>
  <si>
    <t>Notas da Tuma 3ºB</t>
  </si>
  <si>
    <t>Disciplina: Historia</t>
  </si>
  <si>
    <t>Nome</t>
  </si>
  <si>
    <t>Andre Luiz da Silva</t>
  </si>
  <si>
    <t>Aparecida de Jesus</t>
  </si>
  <si>
    <t>Bernadete Magalhães Pedrosa</t>
  </si>
  <si>
    <t>Denise Maria Soares</t>
  </si>
  <si>
    <t>Jair Antonio da Rocha</t>
  </si>
  <si>
    <t>Maria José dos Reis</t>
  </si>
  <si>
    <t>Marlene Silveira Gonçalves</t>
  </si>
  <si>
    <t>Pedro Altair Lima</t>
  </si>
  <si>
    <t>1º BIM</t>
  </si>
  <si>
    <t>2º BIM</t>
  </si>
  <si>
    <t>3º BIM</t>
  </si>
  <si>
    <t>5º BIM</t>
  </si>
  <si>
    <t>Média</t>
  </si>
  <si>
    <t>1994 (Em Tonelas)</t>
  </si>
  <si>
    <t>Consumo de Sorvetes</t>
  </si>
  <si>
    <t>Sabores</t>
  </si>
  <si>
    <t>Uva</t>
  </si>
  <si>
    <t>Limão</t>
  </si>
  <si>
    <t>Morango</t>
  </si>
  <si>
    <t>Chocolate</t>
  </si>
  <si>
    <t>Flocos</t>
  </si>
  <si>
    <t>Jan</t>
  </si>
  <si>
    <t>Fev</t>
  </si>
  <si>
    <t>Mar</t>
  </si>
  <si>
    <t>Competição Ciclística</t>
  </si>
  <si>
    <t>Atleta</t>
  </si>
  <si>
    <t>Etapa 1</t>
  </si>
  <si>
    <t>Etapa 2</t>
  </si>
  <si>
    <t>Etapa 3</t>
  </si>
  <si>
    <t>Etapa 4</t>
  </si>
  <si>
    <t>T/ Pontos</t>
  </si>
  <si>
    <t>Reginaldo</t>
  </si>
  <si>
    <t>Antônio</t>
  </si>
  <si>
    <t>Charles</t>
  </si>
  <si>
    <t>Edson</t>
  </si>
  <si>
    <t>Rico</t>
  </si>
  <si>
    <t>Leandro</t>
  </si>
  <si>
    <t>Mário</t>
  </si>
  <si>
    <t>Eduardo</t>
  </si>
  <si>
    <t>1º Colocado</t>
  </si>
  <si>
    <t>2º Colocado</t>
  </si>
  <si>
    <t>3º Colocado</t>
  </si>
  <si>
    <t>Penúltimo Colocado</t>
  </si>
  <si>
    <t>Ùltimo Colocado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</si>
</sst>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haroni"/>
      <charset val="177"/>
    </font>
    <font>
      <sz val="14"/>
      <color theme="1"/>
      <name val="Aharoni"/>
      <charset val="177"/>
    </font>
    <font>
      <sz val="18"/>
      <color theme="1"/>
      <name val="Calibri"/>
      <family val="2"/>
      <scheme val="minor"/>
    </font>
    <font>
      <sz val="11"/>
      <color theme="1"/>
      <name val="Aharoni"/>
      <charset val="177"/>
    </font>
    <font>
      <sz val="11"/>
      <color theme="4" tint="-0.499984740745262"/>
      <name val="Calibri"/>
      <family val="2"/>
      <scheme val="minor"/>
    </font>
    <font>
      <sz val="11"/>
      <color theme="1"/>
      <name val="Bahnschrift SemiLight SemiConde"/>
      <family val="2"/>
    </font>
    <font>
      <sz val="14"/>
      <color theme="1"/>
      <name val="Agency FB"/>
      <family val="2"/>
    </font>
    <font>
      <sz val="22"/>
      <color theme="1"/>
      <name val="Agency FB"/>
      <family val="2"/>
    </font>
    <font>
      <sz val="16"/>
      <color theme="0"/>
      <name val="Aharoni"/>
      <charset val="177"/>
    </font>
    <font>
      <sz val="11"/>
      <color theme="1"/>
      <name val="Arial Nova Cond Light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A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4" fontId="0" fillId="0" borderId="11" xfId="1" applyFont="1" applyBorder="1"/>
    <xf numFmtId="0" fontId="0" fillId="0" borderId="12" xfId="0" applyBorder="1" applyAlignment="1">
      <alignment horizontal="center"/>
    </xf>
    <xf numFmtId="0" fontId="0" fillId="0" borderId="12" xfId="0" applyBorder="1"/>
    <xf numFmtId="44" fontId="0" fillId="0" borderId="12" xfId="1" applyFont="1" applyBorder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44" fontId="0" fillId="0" borderId="11" xfId="0" applyNumberFormat="1" applyBorder="1" applyAlignment="1">
      <alignment horizontal="right"/>
    </xf>
    <xf numFmtId="44" fontId="0" fillId="0" borderId="12" xfId="0" applyNumberFormat="1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44" fontId="0" fillId="0" borderId="12" xfId="0" applyNumberFormat="1" applyBorder="1"/>
    <xf numFmtId="0" fontId="0" fillId="3" borderId="3" xfId="0" applyFill="1" applyBorder="1" applyAlignment="1">
      <alignment horizontal="left" vertical="center"/>
    </xf>
    <xf numFmtId="44" fontId="0" fillId="0" borderId="3" xfId="0" applyNumberFormat="1" applyBorder="1"/>
    <xf numFmtId="0" fontId="7" fillId="4" borderId="1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0" borderId="30" xfId="0" applyBorder="1"/>
    <xf numFmtId="0" fontId="0" fillId="0" borderId="15" xfId="0" applyBorder="1"/>
    <xf numFmtId="10" fontId="0" fillId="5" borderId="29" xfId="0" applyNumberFormat="1" applyFill="1" applyBorder="1"/>
    <xf numFmtId="0" fontId="0" fillId="5" borderId="31" xfId="0" applyFill="1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44" fontId="0" fillId="0" borderId="28" xfId="1" applyFont="1" applyBorder="1"/>
    <xf numFmtId="44" fontId="0" fillId="0" borderId="12" xfId="1" applyFont="1" applyFill="1" applyBorder="1"/>
    <xf numFmtId="44" fontId="0" fillId="0" borderId="3" xfId="1" applyFont="1" applyFill="1" applyBorder="1"/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44" fontId="10" fillId="9" borderId="28" xfId="1" applyFont="1" applyFill="1" applyBorder="1"/>
    <xf numFmtId="0" fontId="3" fillId="4" borderId="9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44" fontId="0" fillId="0" borderId="40" xfId="1" applyFont="1" applyBorder="1"/>
    <xf numFmtId="44" fontId="0" fillId="0" borderId="16" xfId="1" applyFont="1" applyBorder="1"/>
    <xf numFmtId="44" fontId="0" fillId="0" borderId="16" xfId="1" applyFont="1" applyFill="1" applyBorder="1"/>
    <xf numFmtId="44" fontId="0" fillId="0" borderId="41" xfId="1" applyFont="1" applyFill="1" applyBorder="1"/>
    <xf numFmtId="0" fontId="3" fillId="4" borderId="42" xfId="0" applyFont="1" applyFill="1" applyBorder="1"/>
    <xf numFmtId="0" fontId="3" fillId="4" borderId="22" xfId="0" applyFont="1" applyFill="1" applyBorder="1" applyAlignment="1">
      <alignment horizontal="center" vertical="center"/>
    </xf>
    <xf numFmtId="0" fontId="0" fillId="0" borderId="43" xfId="0" applyBorder="1"/>
    <xf numFmtId="0" fontId="0" fillId="0" borderId="44" xfId="0" applyBorder="1" applyAlignment="1">
      <alignment horizontal="center" vertical="center"/>
    </xf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47" xfId="0" applyBorder="1"/>
    <xf numFmtId="0" fontId="0" fillId="0" borderId="48" xfId="0" applyBorder="1" applyAlignment="1">
      <alignment horizontal="center" vertical="center"/>
    </xf>
    <xf numFmtId="44" fontId="10" fillId="9" borderId="3" xfId="1" applyFont="1" applyFill="1" applyBorder="1"/>
    <xf numFmtId="44" fontId="0" fillId="0" borderId="12" xfId="1" applyFont="1" applyBorder="1" applyAlignment="1">
      <alignment horizontal="center" vertical="center"/>
    </xf>
    <xf numFmtId="44" fontId="0" fillId="0" borderId="12" xfId="1" applyFont="1" applyBorder="1" applyAlignment="1">
      <alignment vertical="center"/>
    </xf>
    <xf numFmtId="44" fontId="0" fillId="0" borderId="28" xfId="1" applyFont="1" applyBorder="1" applyAlignment="1">
      <alignment horizontal="center" vertical="center"/>
    </xf>
    <xf numFmtId="44" fontId="0" fillId="0" borderId="28" xfId="1" applyFont="1" applyBorder="1" applyAlignment="1">
      <alignment vertical="center"/>
    </xf>
    <xf numFmtId="44" fontId="0" fillId="0" borderId="28" xfId="0" applyNumberFormat="1" applyBorder="1"/>
    <xf numFmtId="0" fontId="4" fillId="8" borderId="3" xfId="0" applyFont="1" applyFill="1" applyBorder="1"/>
    <xf numFmtId="0" fontId="4" fillId="8" borderId="3" xfId="0" applyFont="1" applyFill="1" applyBorder="1" applyAlignment="1">
      <alignment horizontal="center" vertical="center"/>
    </xf>
    <xf numFmtId="44" fontId="0" fillId="0" borderId="49" xfId="1" applyFont="1" applyBorder="1" applyAlignment="1">
      <alignment horizontal="center" vertical="center"/>
    </xf>
    <xf numFmtId="44" fontId="0" fillId="0" borderId="49" xfId="1" applyFont="1" applyBorder="1" applyAlignment="1">
      <alignment vertical="center"/>
    </xf>
    <xf numFmtId="0" fontId="0" fillId="0" borderId="49" xfId="0" applyBorder="1" applyAlignment="1">
      <alignment horizontal="center" vertical="center"/>
    </xf>
    <xf numFmtId="44" fontId="0" fillId="0" borderId="49" xfId="0" applyNumberFormat="1" applyBorder="1"/>
    <xf numFmtId="44" fontId="0" fillId="0" borderId="38" xfId="0" applyNumberFormat="1" applyBorder="1" applyAlignment="1">
      <alignment horizontal="center" vertical="center"/>
    </xf>
    <xf numFmtId="0" fontId="0" fillId="0" borderId="17" xfId="0" applyBorder="1"/>
    <xf numFmtId="44" fontId="0" fillId="0" borderId="38" xfId="0" applyNumberFormat="1" applyBorder="1"/>
    <xf numFmtId="44" fontId="0" fillId="0" borderId="50" xfId="0" applyNumberFormat="1" applyBorder="1" applyAlignment="1">
      <alignment horizontal="center" vertical="center"/>
    </xf>
    <xf numFmtId="0" fontId="4" fillId="6" borderId="11" xfId="0" applyFont="1" applyFill="1" applyBorder="1"/>
    <xf numFmtId="44" fontId="0" fillId="0" borderId="40" xfId="1" applyFont="1" applyBorder="1" applyAlignment="1">
      <alignment horizontal="center" vertical="center"/>
    </xf>
    <xf numFmtId="44" fontId="0" fillId="0" borderId="16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51" xfId="0" applyBorder="1"/>
    <xf numFmtId="0" fontId="0" fillId="0" borderId="18" xfId="0" applyBorder="1"/>
    <xf numFmtId="0" fontId="0" fillId="0" borderId="21" xfId="0" applyBorder="1"/>
    <xf numFmtId="0" fontId="0" fillId="10" borderId="0" xfId="0" applyFill="1"/>
    <xf numFmtId="0" fontId="12" fillId="10" borderId="0" xfId="0" applyFont="1" applyFill="1" applyAlignment="1"/>
    <xf numFmtId="0" fontId="14" fillId="11" borderId="0" xfId="0" applyFont="1" applyFill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 textRotation="90"/>
    </xf>
    <xf numFmtId="0" fontId="12" fillId="12" borderId="0" xfId="0" applyFont="1" applyFill="1" applyAlignment="1"/>
    <xf numFmtId="0" fontId="0" fillId="12" borderId="0" xfId="0" applyFill="1"/>
    <xf numFmtId="164" fontId="0" fillId="0" borderId="28" xfId="0" applyNumberFormat="1" applyBorder="1" applyAlignment="1">
      <alignment horizontal="center"/>
    </xf>
    <xf numFmtId="0" fontId="15" fillId="0" borderId="40" xfId="0" applyFont="1" applyBorder="1"/>
    <xf numFmtId="0" fontId="15" fillId="0" borderId="16" xfId="0" applyFont="1" applyBorder="1"/>
    <xf numFmtId="0" fontId="4" fillId="10" borderId="52" xfId="0" applyFont="1" applyFill="1" applyBorder="1" applyAlignment="1">
      <alignment horizontal="center"/>
    </xf>
    <xf numFmtId="0" fontId="15" fillId="0" borderId="12" xfId="0" applyFont="1" applyBorder="1"/>
    <xf numFmtId="164" fontId="0" fillId="0" borderId="12" xfId="0" applyNumberFormat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15" fillId="0" borderId="49" xfId="0" applyFont="1" applyBorder="1"/>
    <xf numFmtId="0" fontId="15" fillId="0" borderId="53" xfId="0" applyFont="1" applyBorder="1"/>
    <xf numFmtId="0" fontId="11" fillId="13" borderId="20" xfId="0" applyFont="1" applyFill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49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4" xfId="0" applyNumberFormat="1" applyBorder="1" applyAlignment="1">
      <alignment horizontal="center"/>
    </xf>
    <xf numFmtId="164" fontId="0" fillId="0" borderId="55" xfId="0" applyNumberFormat="1" applyBorder="1" applyAlignment="1">
      <alignment horizontal="center"/>
    </xf>
    <xf numFmtId="164" fontId="0" fillId="0" borderId="12" xfId="0" applyNumberFormat="1" applyBorder="1"/>
    <xf numFmtId="164" fontId="0" fillId="0" borderId="56" xfId="0" applyNumberFormat="1" applyBorder="1" applyAlignment="1"/>
    <xf numFmtId="164" fontId="0" fillId="0" borderId="46" xfId="0" applyNumberFormat="1" applyBorder="1" applyAlignment="1"/>
    <xf numFmtId="164" fontId="0" fillId="0" borderId="57" xfId="0" applyNumberFormat="1" applyBorder="1" applyAlignment="1"/>
    <xf numFmtId="164" fontId="0" fillId="0" borderId="1" xfId="0" applyNumberFormat="1" applyBorder="1" applyAlignment="1"/>
    <xf numFmtId="164" fontId="0" fillId="0" borderId="0" xfId="0" applyNumberFormat="1" applyBorder="1" applyAlignment="1"/>
    <xf numFmtId="0" fontId="11" fillId="0" borderId="6" xfId="0" applyFont="1" applyFill="1" applyBorder="1" applyAlignment="1"/>
    <xf numFmtId="0" fontId="11" fillId="13" borderId="23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 vertical="center"/>
    </xf>
    <xf numFmtId="0" fontId="4" fillId="16" borderId="12" xfId="0" applyFont="1" applyFill="1" applyBorder="1" applyAlignment="1">
      <alignment horizontal="center"/>
    </xf>
    <xf numFmtId="0" fontId="0" fillId="14" borderId="15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4" fillId="17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/>
    </xf>
    <xf numFmtId="0" fontId="4" fillId="19" borderId="12" xfId="0" applyFont="1" applyFill="1" applyBorder="1" applyAlignment="1">
      <alignment horizontal="center"/>
    </xf>
    <xf numFmtId="0" fontId="8" fillId="20" borderId="12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FFBDBD"/>
      <color rgb="FFFF7A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0D8E8A8-E0F0-4DF8-BB6C-70FBEACAEB87}"/>
            </a:ext>
          </a:extLst>
        </xdr:cNvPr>
        <xdr:cNvSpPr txBox="1"/>
      </xdr:nvSpPr>
      <xdr:spPr>
        <a:xfrm>
          <a:off x="4267200" y="952500"/>
          <a:ext cx="1857375" cy="781050"/>
        </a:xfrm>
        <a:prstGeom prst="round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300">
              <a:latin typeface="Agency FB" panose="020B0503020202020204" pitchFamily="34" charset="0"/>
            </a:rPr>
            <a:t>Empresa Papelaria Livro</a:t>
          </a:r>
          <a:r>
            <a:rPr lang="pt-BR" sz="1300" baseline="0">
              <a:latin typeface="Agency FB" panose="020B0503020202020204" pitchFamily="34" charset="0"/>
            </a:rPr>
            <a:t> Caro</a:t>
          </a:r>
        </a:p>
        <a:p>
          <a:pPr algn="ctr"/>
          <a:r>
            <a:rPr lang="pt-BR" sz="1300" baseline="0">
              <a:latin typeface="Agency FB" panose="020B0503020202020204" pitchFamily="34" charset="0"/>
            </a:rPr>
            <a:t>R. Tiradentes, 1234</a:t>
          </a:r>
        </a:p>
        <a:p>
          <a:pPr algn="ctr"/>
          <a:r>
            <a:rPr lang="pt-BR" sz="1300" baseline="0">
              <a:latin typeface="Agency FB" panose="020B0503020202020204" pitchFamily="34" charset="0"/>
            </a:rPr>
            <a:t>Araras/SP</a:t>
          </a:r>
          <a:endParaRPr lang="pt-BR" sz="1300">
            <a:latin typeface="Agency FB" panose="020B0503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81989</xdr:colOff>
      <xdr:row>2</xdr:row>
      <xdr:rowOff>25278</xdr:rowOff>
    </xdr:from>
    <xdr:to>
      <xdr:col>8</xdr:col>
      <xdr:colOff>281420</xdr:colOff>
      <xdr:row>4</xdr:row>
      <xdr:rowOff>3905</xdr:rowOff>
    </xdr:to>
    <xdr:grpSp>
      <xdr:nvGrpSpPr>
        <xdr:cNvPr id="5" name="Gráfico 3" descr="Sorvete estrutura de tópicos">
          <a:extLst>
            <a:ext uri="{FF2B5EF4-FFF2-40B4-BE49-F238E27FC236}">
              <a16:creationId xmlns:a16="http://schemas.microsoft.com/office/drawing/2014/main" id="{9FD8686D-B7FA-49DE-A9C6-276E41BFDB08}"/>
            </a:ext>
          </a:extLst>
        </xdr:cNvPr>
        <xdr:cNvGrpSpPr/>
      </xdr:nvGrpSpPr>
      <xdr:grpSpPr>
        <a:xfrm rot="1985126">
          <a:off x="4682564" y="406278"/>
          <a:ext cx="199431" cy="359627"/>
          <a:chOff x="3630004" y="383929"/>
          <a:chExt cx="218235" cy="359627"/>
        </a:xfrm>
        <a:solidFill>
          <a:srgbClr val="000000"/>
        </a:solidFill>
      </xdr:grpSpPr>
      <xdr:sp macro="" textlink="">
        <xdr:nvSpPr>
          <xdr:cNvPr id="6" name="Forma Livre: Forma 5">
            <a:extLst>
              <a:ext uri="{FF2B5EF4-FFF2-40B4-BE49-F238E27FC236}">
                <a16:creationId xmlns:a16="http://schemas.microsoft.com/office/drawing/2014/main" id="{B44C976F-38F6-40FB-A28D-66187A3A5B1B}"/>
              </a:ext>
            </a:extLst>
          </xdr:cNvPr>
          <xdr:cNvSpPr/>
        </xdr:nvSpPr>
        <xdr:spPr>
          <a:xfrm>
            <a:off x="3667921" y="584381"/>
            <a:ext cx="142838" cy="159175"/>
          </a:xfrm>
          <a:custGeom>
            <a:avLst/>
            <a:gdLst>
              <a:gd name="connsiteX0" fmla="*/ 138857 w 142838"/>
              <a:gd name="connsiteY0" fmla="*/ 367 h 159175"/>
              <a:gd name="connsiteX1" fmla="*/ 133427 w 142838"/>
              <a:gd name="connsiteY1" fmla="*/ 39 h 159175"/>
              <a:gd name="connsiteX2" fmla="*/ 125542 w 142838"/>
              <a:gd name="connsiteY2" fmla="*/ 19183 h 159175"/>
              <a:gd name="connsiteX3" fmla="*/ 23928 w 142838"/>
              <a:gd name="connsiteY3" fmla="*/ 35292 h 159175"/>
              <a:gd name="connsiteX4" fmla="*/ 9360 w 142838"/>
              <a:gd name="connsiteY4" fmla="*/ 0 h 159175"/>
              <a:gd name="connsiteX5" fmla="*/ 3523 w 142838"/>
              <a:gd name="connsiteY5" fmla="*/ 367 h 159175"/>
              <a:gd name="connsiteX6" fmla="*/ 0 w 142838"/>
              <a:gd name="connsiteY6" fmla="*/ 188 h 159175"/>
              <a:gd name="connsiteX7" fmla="*/ 63393 w 142838"/>
              <a:gd name="connsiteY7" fmla="*/ 153775 h 159175"/>
              <a:gd name="connsiteX8" fmla="*/ 71465 w 142838"/>
              <a:gd name="connsiteY8" fmla="*/ 159175 h 159175"/>
              <a:gd name="connsiteX9" fmla="*/ 71465 w 142838"/>
              <a:gd name="connsiteY9" fmla="*/ 159175 h 159175"/>
              <a:gd name="connsiteX10" fmla="*/ 79537 w 142838"/>
              <a:gd name="connsiteY10" fmla="*/ 153770 h 159175"/>
              <a:gd name="connsiteX11" fmla="*/ 142839 w 142838"/>
              <a:gd name="connsiteY11" fmla="*/ 166 h 159175"/>
              <a:gd name="connsiteX12" fmla="*/ 138857 w 142838"/>
              <a:gd name="connsiteY12" fmla="*/ 367 h 159175"/>
              <a:gd name="connsiteX13" fmla="*/ 71422 w 142838"/>
              <a:gd name="connsiteY13" fmla="*/ 150348 h 159175"/>
              <a:gd name="connsiteX14" fmla="*/ 47729 w 142838"/>
              <a:gd name="connsiteY14" fmla="*/ 92918 h 159175"/>
              <a:gd name="connsiteX15" fmla="*/ 98200 w 142838"/>
              <a:gd name="connsiteY15" fmla="*/ 85531 h 159175"/>
              <a:gd name="connsiteX16" fmla="*/ 71505 w 142838"/>
              <a:gd name="connsiteY16" fmla="*/ 150348 h 159175"/>
              <a:gd name="connsiteX17" fmla="*/ 71422 w 142838"/>
              <a:gd name="connsiteY17" fmla="*/ 150348 h 159175"/>
              <a:gd name="connsiteX18" fmla="*/ 102579 w 142838"/>
              <a:gd name="connsiteY18" fmla="*/ 74914 h 159175"/>
              <a:gd name="connsiteX19" fmla="*/ 44167 w 142838"/>
              <a:gd name="connsiteY19" fmla="*/ 84313 h 159175"/>
              <a:gd name="connsiteX20" fmla="*/ 27512 w 142838"/>
              <a:gd name="connsiteY20" fmla="*/ 43957 h 159175"/>
              <a:gd name="connsiteX21" fmla="*/ 121150 w 142838"/>
              <a:gd name="connsiteY21" fmla="*/ 29835 h 1591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</a:cxnLst>
            <a:rect l="l" t="t" r="r" b="b"/>
            <a:pathLst>
              <a:path w="142838" h="159175">
                <a:moveTo>
                  <a:pt x="138857" y="367"/>
                </a:moveTo>
                <a:cubicBezTo>
                  <a:pt x="137043" y="356"/>
                  <a:pt x="135230" y="247"/>
                  <a:pt x="133427" y="39"/>
                </a:cubicBezTo>
                <a:lnTo>
                  <a:pt x="125542" y="19183"/>
                </a:lnTo>
                <a:cubicBezTo>
                  <a:pt x="99388" y="29446"/>
                  <a:pt x="46031" y="35108"/>
                  <a:pt x="23928" y="35292"/>
                </a:cubicBezTo>
                <a:lnTo>
                  <a:pt x="9360" y="0"/>
                </a:lnTo>
                <a:cubicBezTo>
                  <a:pt x="7423" y="236"/>
                  <a:pt x="5474" y="358"/>
                  <a:pt x="3523" y="367"/>
                </a:cubicBezTo>
                <a:cubicBezTo>
                  <a:pt x="2336" y="367"/>
                  <a:pt x="1170" y="271"/>
                  <a:pt x="0" y="188"/>
                </a:cubicBezTo>
                <a:lnTo>
                  <a:pt x="63393" y="153775"/>
                </a:lnTo>
                <a:cubicBezTo>
                  <a:pt x="64742" y="157043"/>
                  <a:pt x="67929" y="159175"/>
                  <a:pt x="71465" y="159175"/>
                </a:cubicBezTo>
                <a:lnTo>
                  <a:pt x="71465" y="159175"/>
                </a:lnTo>
                <a:cubicBezTo>
                  <a:pt x="75004" y="159182"/>
                  <a:pt x="78195" y="157046"/>
                  <a:pt x="79537" y="153770"/>
                </a:cubicBezTo>
                <a:lnTo>
                  <a:pt x="142839" y="166"/>
                </a:lnTo>
                <a:cubicBezTo>
                  <a:pt x="141507" y="271"/>
                  <a:pt x="140193" y="367"/>
                  <a:pt x="138857" y="367"/>
                </a:cubicBezTo>
                <a:close/>
                <a:moveTo>
                  <a:pt x="71422" y="150348"/>
                </a:moveTo>
                <a:lnTo>
                  <a:pt x="47729" y="92918"/>
                </a:lnTo>
                <a:cubicBezTo>
                  <a:pt x="64759" y="92166"/>
                  <a:pt x="81669" y="89691"/>
                  <a:pt x="98200" y="85531"/>
                </a:cubicBezTo>
                <a:lnTo>
                  <a:pt x="71505" y="150348"/>
                </a:lnTo>
                <a:cubicBezTo>
                  <a:pt x="71483" y="150400"/>
                  <a:pt x="71443" y="150400"/>
                  <a:pt x="71422" y="150348"/>
                </a:cubicBezTo>
                <a:close/>
                <a:moveTo>
                  <a:pt x="102579" y="74914"/>
                </a:moveTo>
                <a:cubicBezTo>
                  <a:pt x="87688" y="80847"/>
                  <a:pt x="57823" y="84082"/>
                  <a:pt x="44167" y="84313"/>
                </a:cubicBezTo>
                <a:lnTo>
                  <a:pt x="27512" y="43957"/>
                </a:lnTo>
                <a:cubicBezTo>
                  <a:pt x="50344" y="43359"/>
                  <a:pt x="93974" y="38636"/>
                  <a:pt x="121150" y="29835"/>
                </a:cubicBezTo>
                <a:close/>
              </a:path>
            </a:pathLst>
          </a:custGeom>
          <a:solidFill>
            <a:srgbClr val="000000"/>
          </a:solidFill>
          <a:ln w="4266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7" name="Forma Livre: Forma 6">
            <a:extLst>
              <a:ext uri="{FF2B5EF4-FFF2-40B4-BE49-F238E27FC236}">
                <a16:creationId xmlns:a16="http://schemas.microsoft.com/office/drawing/2014/main" id="{14A9C932-64F5-4F38-90EB-915E554596B0}"/>
              </a:ext>
            </a:extLst>
          </xdr:cNvPr>
          <xdr:cNvSpPr/>
        </xdr:nvSpPr>
        <xdr:spPr>
          <a:xfrm>
            <a:off x="3630004" y="383929"/>
            <a:ext cx="218235" cy="192097"/>
          </a:xfrm>
          <a:custGeom>
            <a:avLst/>
            <a:gdLst>
              <a:gd name="connsiteX0" fmla="*/ 191617 w 218235"/>
              <a:gd name="connsiteY0" fmla="*/ 189390 h 192097"/>
              <a:gd name="connsiteX1" fmla="*/ 142963 w 218235"/>
              <a:gd name="connsiteY1" fmla="*/ 174546 h 192097"/>
              <a:gd name="connsiteX2" fmla="*/ 85249 w 218235"/>
              <a:gd name="connsiteY2" fmla="*/ 184500 h 192097"/>
              <a:gd name="connsiteX3" fmla="*/ 75295 w 218235"/>
              <a:gd name="connsiteY3" fmla="*/ 174546 h 192097"/>
              <a:gd name="connsiteX4" fmla="*/ 26640 w 218235"/>
              <a:gd name="connsiteY4" fmla="*/ 189390 h 192097"/>
              <a:gd name="connsiteX5" fmla="*/ 3214 w 218235"/>
              <a:gd name="connsiteY5" fmla="*/ 166688 h 192097"/>
              <a:gd name="connsiteX6" fmla="*/ 25549 w 218235"/>
              <a:gd name="connsiteY6" fmla="*/ 112332 h 192097"/>
              <a:gd name="connsiteX7" fmla="*/ 21795 w 218235"/>
              <a:gd name="connsiteY7" fmla="*/ 87313 h 192097"/>
              <a:gd name="connsiteX8" fmla="*/ 109107 w 218235"/>
              <a:gd name="connsiteY8" fmla="*/ 0 h 192097"/>
              <a:gd name="connsiteX9" fmla="*/ 196420 w 218235"/>
              <a:gd name="connsiteY9" fmla="*/ 87313 h 192097"/>
              <a:gd name="connsiteX10" fmla="*/ 192687 w 218235"/>
              <a:gd name="connsiteY10" fmla="*/ 112332 h 192097"/>
              <a:gd name="connsiteX11" fmla="*/ 215022 w 218235"/>
              <a:gd name="connsiteY11" fmla="*/ 166688 h 192097"/>
              <a:gd name="connsiteX12" fmla="*/ 191617 w 218235"/>
              <a:gd name="connsiteY12" fmla="*/ 189390 h 192097"/>
              <a:gd name="connsiteX13" fmla="*/ 142963 w 218235"/>
              <a:gd name="connsiteY13" fmla="*/ 161450 h 192097"/>
              <a:gd name="connsiteX14" fmla="*/ 147132 w 218235"/>
              <a:gd name="connsiteY14" fmla="*/ 164505 h 192097"/>
              <a:gd name="connsiteX15" fmla="*/ 153746 w 218235"/>
              <a:gd name="connsiteY15" fmla="*/ 175227 h 192097"/>
              <a:gd name="connsiteX16" fmla="*/ 204265 w 218235"/>
              <a:gd name="connsiteY16" fmla="*/ 131925 h 192097"/>
              <a:gd name="connsiteX17" fmla="*/ 185942 w 218235"/>
              <a:gd name="connsiteY17" fmla="*/ 119182 h 192097"/>
              <a:gd name="connsiteX18" fmla="*/ 183054 w 218235"/>
              <a:gd name="connsiteY18" fmla="*/ 113725 h 192097"/>
              <a:gd name="connsiteX19" fmla="*/ 183113 w 218235"/>
              <a:gd name="connsiteY19" fmla="*/ 113546 h 192097"/>
              <a:gd name="connsiteX20" fmla="*/ 135562 w 218235"/>
              <a:gd name="connsiteY20" fmla="*/ 13102 h 192097"/>
              <a:gd name="connsiteX21" fmla="*/ 35118 w 218235"/>
              <a:gd name="connsiteY21" fmla="*/ 60653 h 192097"/>
              <a:gd name="connsiteX22" fmla="*/ 35118 w 218235"/>
              <a:gd name="connsiteY22" fmla="*/ 113546 h 192097"/>
              <a:gd name="connsiteX23" fmla="*/ 32462 w 218235"/>
              <a:gd name="connsiteY23" fmla="*/ 119119 h 192097"/>
              <a:gd name="connsiteX24" fmla="*/ 32272 w 218235"/>
              <a:gd name="connsiteY24" fmla="*/ 119182 h 192097"/>
              <a:gd name="connsiteX25" fmla="*/ 13936 w 218235"/>
              <a:gd name="connsiteY25" fmla="*/ 131912 h 192097"/>
              <a:gd name="connsiteX26" fmla="*/ 64455 w 218235"/>
              <a:gd name="connsiteY26" fmla="*/ 175214 h 192097"/>
              <a:gd name="connsiteX27" fmla="*/ 71126 w 218235"/>
              <a:gd name="connsiteY27" fmla="*/ 164505 h 192097"/>
              <a:gd name="connsiteX28" fmla="*/ 76589 w 218235"/>
              <a:gd name="connsiteY28" fmla="*/ 161630 h 192097"/>
              <a:gd name="connsiteX29" fmla="*/ 79277 w 218235"/>
              <a:gd name="connsiteY29" fmla="*/ 164008 h 192097"/>
              <a:gd name="connsiteX30" fmla="*/ 122483 w 218235"/>
              <a:gd name="connsiteY30" fmla="*/ 180506 h 192097"/>
              <a:gd name="connsiteX31" fmla="*/ 138981 w 218235"/>
              <a:gd name="connsiteY31" fmla="*/ 164008 h 192097"/>
              <a:gd name="connsiteX32" fmla="*/ 142941 w 218235"/>
              <a:gd name="connsiteY32" fmla="*/ 161436 h 19209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218235" h="192097">
                <a:moveTo>
                  <a:pt x="191617" y="189390"/>
                </a:moveTo>
                <a:cubicBezTo>
                  <a:pt x="173912" y="196110"/>
                  <a:pt x="153901" y="190006"/>
                  <a:pt x="142963" y="174546"/>
                </a:cubicBezTo>
                <a:cubicBezTo>
                  <a:pt x="129774" y="193232"/>
                  <a:pt x="103934" y="197689"/>
                  <a:pt x="85249" y="184500"/>
                </a:cubicBezTo>
                <a:cubicBezTo>
                  <a:pt x="81387" y="181774"/>
                  <a:pt x="78021" y="178408"/>
                  <a:pt x="75295" y="174546"/>
                </a:cubicBezTo>
                <a:cubicBezTo>
                  <a:pt x="64356" y="190006"/>
                  <a:pt x="44346" y="196110"/>
                  <a:pt x="26640" y="189390"/>
                </a:cubicBezTo>
                <a:cubicBezTo>
                  <a:pt x="16024" y="185395"/>
                  <a:pt x="7540" y="177175"/>
                  <a:pt x="3214" y="166688"/>
                </a:cubicBezTo>
                <a:cubicBezTo>
                  <a:pt x="-5619" y="145511"/>
                  <a:pt x="4378" y="121181"/>
                  <a:pt x="25549" y="112332"/>
                </a:cubicBezTo>
                <a:cubicBezTo>
                  <a:pt x="23076" y="104221"/>
                  <a:pt x="21811" y="95791"/>
                  <a:pt x="21795" y="87313"/>
                </a:cubicBezTo>
                <a:cubicBezTo>
                  <a:pt x="21795" y="39091"/>
                  <a:pt x="60886" y="0"/>
                  <a:pt x="109107" y="0"/>
                </a:cubicBezTo>
                <a:cubicBezTo>
                  <a:pt x="157328" y="0"/>
                  <a:pt x="196420" y="39091"/>
                  <a:pt x="196420" y="87313"/>
                </a:cubicBezTo>
                <a:cubicBezTo>
                  <a:pt x="196410" y="95790"/>
                  <a:pt x="195152" y="104221"/>
                  <a:pt x="192687" y="112332"/>
                </a:cubicBezTo>
                <a:cubicBezTo>
                  <a:pt x="213858" y="121181"/>
                  <a:pt x="223855" y="145511"/>
                  <a:pt x="215022" y="166688"/>
                </a:cubicBezTo>
                <a:cubicBezTo>
                  <a:pt x="210701" y="177170"/>
                  <a:pt x="202226" y="185390"/>
                  <a:pt x="191617" y="189390"/>
                </a:cubicBezTo>
                <a:close/>
                <a:moveTo>
                  <a:pt x="142963" y="161450"/>
                </a:moveTo>
                <a:cubicBezTo>
                  <a:pt x="144871" y="161447"/>
                  <a:pt x="146559" y="162685"/>
                  <a:pt x="147132" y="164505"/>
                </a:cubicBezTo>
                <a:cubicBezTo>
                  <a:pt x="148131" y="168696"/>
                  <a:pt x="150450" y="172454"/>
                  <a:pt x="153746" y="175227"/>
                </a:cubicBezTo>
                <a:cubicBezTo>
                  <a:pt x="186680" y="199413"/>
                  <a:pt x="223421" y="165077"/>
                  <a:pt x="204265" y="131925"/>
                </a:cubicBezTo>
                <a:cubicBezTo>
                  <a:pt x="199996" y="125506"/>
                  <a:pt x="193446" y="120950"/>
                  <a:pt x="185942" y="119182"/>
                </a:cubicBezTo>
                <a:cubicBezTo>
                  <a:pt x="183637" y="118473"/>
                  <a:pt x="182344" y="116030"/>
                  <a:pt x="183054" y="113725"/>
                </a:cubicBezTo>
                <a:cubicBezTo>
                  <a:pt x="183072" y="113665"/>
                  <a:pt x="183092" y="113605"/>
                  <a:pt x="183113" y="113546"/>
                </a:cubicBezTo>
                <a:cubicBezTo>
                  <a:pt x="197719" y="72678"/>
                  <a:pt x="176430" y="27708"/>
                  <a:pt x="135562" y="13102"/>
                </a:cubicBezTo>
                <a:cubicBezTo>
                  <a:pt x="94694" y="-1504"/>
                  <a:pt x="49725" y="19785"/>
                  <a:pt x="35118" y="60653"/>
                </a:cubicBezTo>
                <a:cubicBezTo>
                  <a:pt x="29007" y="77754"/>
                  <a:pt x="29007" y="96445"/>
                  <a:pt x="35118" y="113546"/>
                </a:cubicBezTo>
                <a:cubicBezTo>
                  <a:pt x="35924" y="115818"/>
                  <a:pt x="34735" y="118313"/>
                  <a:pt x="32462" y="119119"/>
                </a:cubicBezTo>
                <a:cubicBezTo>
                  <a:pt x="32400" y="119141"/>
                  <a:pt x="32336" y="119162"/>
                  <a:pt x="32272" y="119182"/>
                </a:cubicBezTo>
                <a:cubicBezTo>
                  <a:pt x="24766" y="120944"/>
                  <a:pt x="18211" y="125495"/>
                  <a:pt x="13936" y="131912"/>
                </a:cubicBezTo>
                <a:cubicBezTo>
                  <a:pt x="-5220" y="165064"/>
                  <a:pt x="31521" y="199400"/>
                  <a:pt x="64455" y="175214"/>
                </a:cubicBezTo>
                <a:cubicBezTo>
                  <a:pt x="67770" y="172453"/>
                  <a:pt x="70109" y="168698"/>
                  <a:pt x="71126" y="164505"/>
                </a:cubicBezTo>
                <a:cubicBezTo>
                  <a:pt x="71841" y="162203"/>
                  <a:pt x="74287" y="160915"/>
                  <a:pt x="76589" y="161630"/>
                </a:cubicBezTo>
                <a:cubicBezTo>
                  <a:pt x="77785" y="162000"/>
                  <a:pt x="78763" y="162867"/>
                  <a:pt x="79277" y="164008"/>
                </a:cubicBezTo>
                <a:cubicBezTo>
                  <a:pt x="86652" y="180495"/>
                  <a:pt x="105996" y="187881"/>
                  <a:pt x="122483" y="180506"/>
                </a:cubicBezTo>
                <a:cubicBezTo>
                  <a:pt x="129824" y="177222"/>
                  <a:pt x="135697" y="171349"/>
                  <a:pt x="138981" y="164008"/>
                </a:cubicBezTo>
                <a:cubicBezTo>
                  <a:pt x="139683" y="162449"/>
                  <a:pt x="141231" y="161444"/>
                  <a:pt x="142941" y="161436"/>
                </a:cubicBezTo>
                <a:close/>
              </a:path>
            </a:pathLst>
          </a:custGeom>
          <a:solidFill>
            <a:schemeClr val="accent4">
              <a:lumMod val="60000"/>
              <a:lumOff val="40000"/>
            </a:schemeClr>
          </a:solidFill>
          <a:ln w="4266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305804</xdr:colOff>
      <xdr:row>0</xdr:row>
      <xdr:rowOff>152401</xdr:rowOff>
    </xdr:from>
    <xdr:to>
      <xdr:col>6</xdr:col>
      <xdr:colOff>142875</xdr:colOff>
      <xdr:row>3</xdr:row>
      <xdr:rowOff>0</xdr:rowOff>
    </xdr:to>
    <xdr:pic>
      <xdr:nvPicPr>
        <xdr:cNvPr id="4" name="Gráfico 3" descr="Motocicleta com preenchimento sólido">
          <a:extLst>
            <a:ext uri="{FF2B5EF4-FFF2-40B4-BE49-F238E27FC236}">
              <a16:creationId xmlns:a16="http://schemas.microsoft.com/office/drawing/2014/main" id="{21A28913-8C5C-4703-8135-521EB8C11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906254" y="152401"/>
          <a:ext cx="446671" cy="419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042D-B097-4B54-A542-382A8ECB5242}">
  <dimension ref="B2:J23"/>
  <sheetViews>
    <sheetView zoomScaleNormal="100" workbookViewId="0">
      <selection activeCell="B2" sqref="B2:J3"/>
    </sheetView>
  </sheetViews>
  <sheetFormatPr defaultRowHeight="15" x14ac:dyDescent="0.25"/>
  <cols>
    <col min="2" max="2" width="5" customWidth="1"/>
    <col min="3" max="3" width="8.7109375" bestFit="1" customWidth="1"/>
    <col min="4" max="6" width="13.28515625" bestFit="1" customWidth="1"/>
    <col min="7" max="7" width="14.28515625" bestFit="1" customWidth="1"/>
    <col min="8" max="10" width="13.28515625" bestFit="1" customWidth="1"/>
    <col min="11" max="11" width="6.5703125" bestFit="1" customWidth="1"/>
  </cols>
  <sheetData>
    <row r="2" spans="2:10" ht="15" customHeight="1" x14ac:dyDescent="0.25">
      <c r="B2" s="3" t="s">
        <v>16</v>
      </c>
      <c r="C2" s="4"/>
      <c r="D2" s="4"/>
      <c r="E2" s="4"/>
      <c r="F2" s="4"/>
      <c r="G2" s="4"/>
      <c r="H2" s="4"/>
      <c r="I2" s="4"/>
      <c r="J2" s="5"/>
    </row>
    <row r="3" spans="2:10" ht="15.75" customHeight="1" thickBot="1" x14ac:dyDescent="0.3">
      <c r="B3" s="6"/>
      <c r="C3" s="2"/>
      <c r="D3" s="2"/>
      <c r="E3" s="2"/>
      <c r="F3" s="2"/>
      <c r="G3" s="2"/>
      <c r="H3" s="2"/>
      <c r="I3" s="2"/>
      <c r="J3" s="7"/>
    </row>
    <row r="4" spans="2:10" ht="16.5" thickTop="1" thickBot="1" x14ac:dyDescent="0.3">
      <c r="B4" s="21" t="s">
        <v>17</v>
      </c>
      <c r="C4" s="22" t="s">
        <v>0</v>
      </c>
      <c r="D4" s="23" t="s">
        <v>1</v>
      </c>
      <c r="E4" s="23" t="s">
        <v>2</v>
      </c>
      <c r="F4" s="23" t="s">
        <v>3</v>
      </c>
      <c r="G4" s="23" t="s">
        <v>4</v>
      </c>
      <c r="H4" s="23" t="s">
        <v>14</v>
      </c>
      <c r="I4" s="23" t="s">
        <v>15</v>
      </c>
      <c r="J4" s="23" t="s">
        <v>7</v>
      </c>
    </row>
    <row r="5" spans="2:10" x14ac:dyDescent="0.25">
      <c r="B5" s="12">
        <v>1</v>
      </c>
      <c r="C5" s="16" t="s">
        <v>8</v>
      </c>
      <c r="D5" s="8">
        <v>4500</v>
      </c>
      <c r="E5" s="8">
        <v>5040</v>
      </c>
      <c r="F5" s="8">
        <v>5696</v>
      </c>
      <c r="G5" s="14">
        <f>SUM(D5:F5)</f>
        <v>15236</v>
      </c>
      <c r="H5" s="14">
        <f>MAX(D5:F5)</f>
        <v>5696</v>
      </c>
      <c r="I5" s="14">
        <f>MIN(D5:F5)</f>
        <v>4500</v>
      </c>
      <c r="J5" s="14">
        <f>AVERAGE(D5:G5)</f>
        <v>7618</v>
      </c>
    </row>
    <row r="6" spans="2:10" x14ac:dyDescent="0.25">
      <c r="B6" s="13">
        <v>2</v>
      </c>
      <c r="C6" s="17" t="s">
        <v>9</v>
      </c>
      <c r="D6" s="11">
        <v>6250</v>
      </c>
      <c r="E6" s="11">
        <v>7000</v>
      </c>
      <c r="F6" s="11">
        <v>7910</v>
      </c>
      <c r="G6" s="15">
        <f t="shared" ref="G6:G10" si="0">SUM(D6:F6)</f>
        <v>21160</v>
      </c>
      <c r="H6" s="15">
        <f t="shared" ref="H6:H10" si="1">MAX(D6:F6)</f>
        <v>7910</v>
      </c>
      <c r="I6" s="15">
        <f t="shared" ref="I6:I10" si="2">MIN(D6:F6)</f>
        <v>6250</v>
      </c>
      <c r="J6" s="15">
        <f t="shared" ref="J6:J10" si="3">AVERAGE(D6:G6)</f>
        <v>10580</v>
      </c>
    </row>
    <row r="7" spans="2:10" x14ac:dyDescent="0.25">
      <c r="B7" s="13">
        <v>3</v>
      </c>
      <c r="C7" s="17" t="s">
        <v>10</v>
      </c>
      <c r="D7" s="11">
        <v>3300</v>
      </c>
      <c r="E7" s="11">
        <v>3696</v>
      </c>
      <c r="F7" s="11">
        <v>4176</v>
      </c>
      <c r="G7" s="15">
        <f t="shared" si="0"/>
        <v>11172</v>
      </c>
      <c r="H7" s="15">
        <f t="shared" si="1"/>
        <v>4176</v>
      </c>
      <c r="I7" s="15">
        <f t="shared" si="2"/>
        <v>3300</v>
      </c>
      <c r="J7" s="15">
        <f t="shared" si="3"/>
        <v>5586</v>
      </c>
    </row>
    <row r="8" spans="2:10" x14ac:dyDescent="0.25">
      <c r="B8" s="13">
        <v>4</v>
      </c>
      <c r="C8" s="17" t="s">
        <v>11</v>
      </c>
      <c r="D8" s="11">
        <v>8000</v>
      </c>
      <c r="E8" s="11">
        <v>8690</v>
      </c>
      <c r="F8" s="11">
        <v>10125</v>
      </c>
      <c r="G8" s="15">
        <f t="shared" si="0"/>
        <v>26815</v>
      </c>
      <c r="H8" s="15">
        <f t="shared" si="1"/>
        <v>10125</v>
      </c>
      <c r="I8" s="15">
        <f t="shared" si="2"/>
        <v>8000</v>
      </c>
      <c r="J8" s="15">
        <f t="shared" si="3"/>
        <v>13407.5</v>
      </c>
    </row>
    <row r="9" spans="2:10" x14ac:dyDescent="0.25">
      <c r="B9" s="13">
        <v>5</v>
      </c>
      <c r="C9" s="17" t="s">
        <v>12</v>
      </c>
      <c r="D9" s="11">
        <v>4557</v>
      </c>
      <c r="E9" s="11">
        <v>5104</v>
      </c>
      <c r="F9" s="11">
        <v>5676</v>
      </c>
      <c r="G9" s="15">
        <f t="shared" si="0"/>
        <v>15337</v>
      </c>
      <c r="H9" s="15">
        <f t="shared" si="1"/>
        <v>5676</v>
      </c>
      <c r="I9" s="15">
        <f t="shared" si="2"/>
        <v>4557</v>
      </c>
      <c r="J9" s="15">
        <f t="shared" si="3"/>
        <v>7668.5</v>
      </c>
    </row>
    <row r="10" spans="2:10" x14ac:dyDescent="0.25">
      <c r="B10" s="13">
        <v>6</v>
      </c>
      <c r="C10" s="17" t="s">
        <v>13</v>
      </c>
      <c r="D10" s="11">
        <v>3260</v>
      </c>
      <c r="E10" s="11">
        <v>3260</v>
      </c>
      <c r="F10" s="11">
        <v>4113</v>
      </c>
      <c r="G10" s="15">
        <f t="shared" si="0"/>
        <v>10633</v>
      </c>
      <c r="H10" s="15">
        <f t="shared" si="1"/>
        <v>4113</v>
      </c>
      <c r="I10" s="15">
        <f t="shared" si="2"/>
        <v>3260</v>
      </c>
      <c r="J10" s="15">
        <f t="shared" si="3"/>
        <v>5316.5</v>
      </c>
    </row>
    <row r="12" spans="2:10" ht="15.75" thickBot="1" x14ac:dyDescent="0.3">
      <c r="B12" s="25" t="s">
        <v>21</v>
      </c>
      <c r="C12" s="25"/>
      <c r="D12" s="26">
        <f>SUM(D5:D11)</f>
        <v>29867</v>
      </c>
      <c r="E12" s="26">
        <f t="shared" ref="E12:J12" si="4">SUM(E5:E11)</f>
        <v>32790</v>
      </c>
      <c r="F12" s="26">
        <f t="shared" si="4"/>
        <v>37696</v>
      </c>
      <c r="G12" s="26">
        <f t="shared" si="4"/>
        <v>100353</v>
      </c>
      <c r="H12" s="26">
        <f t="shared" si="4"/>
        <v>37696</v>
      </c>
      <c r="I12" s="26">
        <f t="shared" si="4"/>
        <v>29867</v>
      </c>
      <c r="J12" s="26">
        <f t="shared" si="4"/>
        <v>50176.5</v>
      </c>
    </row>
    <row r="13" spans="2:10" ht="15" customHeight="1" thickTop="1" x14ac:dyDescent="0.25"/>
    <row r="14" spans="2:10" ht="15.75" customHeight="1" thickBot="1" x14ac:dyDescent="0.3">
      <c r="B14" s="18" t="s">
        <v>17</v>
      </c>
      <c r="C14" s="19" t="s">
        <v>0</v>
      </c>
      <c r="D14" s="20" t="s">
        <v>18</v>
      </c>
      <c r="E14" s="20" t="s">
        <v>19</v>
      </c>
      <c r="F14" s="20" t="s">
        <v>20</v>
      </c>
      <c r="G14" s="20" t="s">
        <v>22</v>
      </c>
      <c r="H14" s="20" t="s">
        <v>14</v>
      </c>
      <c r="I14" s="20" t="s">
        <v>15</v>
      </c>
      <c r="J14" s="20" t="s">
        <v>7</v>
      </c>
    </row>
    <row r="15" spans="2:10" x14ac:dyDescent="0.25">
      <c r="B15" s="12">
        <v>1</v>
      </c>
      <c r="C15" s="16" t="s">
        <v>8</v>
      </c>
      <c r="D15" s="8">
        <v>6265</v>
      </c>
      <c r="E15" s="8">
        <v>6954</v>
      </c>
      <c r="F15" s="8">
        <v>7858</v>
      </c>
      <c r="G15" s="8">
        <f>SUM(D15:F15)</f>
        <v>21077</v>
      </c>
      <c r="H15" s="8">
        <f>MAX(D15:F15)</f>
        <v>7858</v>
      </c>
      <c r="I15" s="8">
        <f>MIN(D15:F15)</f>
        <v>6265</v>
      </c>
      <c r="J15" s="8">
        <f>AVERAGE(D15:F15)</f>
        <v>7025.666666666667</v>
      </c>
    </row>
    <row r="16" spans="2:10" x14ac:dyDescent="0.25">
      <c r="B16" s="13">
        <v>2</v>
      </c>
      <c r="C16" s="17" t="s">
        <v>9</v>
      </c>
      <c r="D16" s="11">
        <v>8701</v>
      </c>
      <c r="E16" s="11">
        <v>9658</v>
      </c>
      <c r="F16" s="11">
        <v>10197</v>
      </c>
      <c r="G16" s="11">
        <f t="shared" ref="G16:G20" si="5">SUM(D16:F16)</f>
        <v>28556</v>
      </c>
      <c r="H16" s="11">
        <f t="shared" ref="H16:H20" si="6">MAX(D16:F16)</f>
        <v>10197</v>
      </c>
      <c r="I16" s="11">
        <f t="shared" ref="I16:I20" si="7">MIN(D16:F16)</f>
        <v>8701</v>
      </c>
      <c r="J16" s="11">
        <f t="shared" ref="J16:J20" si="8">AVERAGE(D16:F16)</f>
        <v>9518.6666666666661</v>
      </c>
    </row>
    <row r="17" spans="2:10" x14ac:dyDescent="0.25">
      <c r="B17" s="13">
        <v>3</v>
      </c>
      <c r="C17" s="17" t="s">
        <v>10</v>
      </c>
      <c r="D17" s="11">
        <v>4569</v>
      </c>
      <c r="E17" s="11">
        <v>5099</v>
      </c>
      <c r="F17" s="11">
        <v>5769</v>
      </c>
      <c r="G17" s="11">
        <f t="shared" si="5"/>
        <v>15437</v>
      </c>
      <c r="H17" s="11">
        <f t="shared" si="6"/>
        <v>5769</v>
      </c>
      <c r="I17" s="11">
        <f t="shared" si="7"/>
        <v>4569</v>
      </c>
      <c r="J17" s="11">
        <f t="shared" si="8"/>
        <v>5145.666666666667</v>
      </c>
    </row>
    <row r="18" spans="2:10" x14ac:dyDescent="0.25">
      <c r="B18" s="13">
        <v>4</v>
      </c>
      <c r="C18" s="17" t="s">
        <v>11</v>
      </c>
      <c r="D18" s="11">
        <v>12341</v>
      </c>
      <c r="E18" s="11">
        <v>12365</v>
      </c>
      <c r="F18" s="11">
        <v>13969</v>
      </c>
      <c r="G18" s="11">
        <f t="shared" si="5"/>
        <v>38675</v>
      </c>
      <c r="H18" s="11">
        <f t="shared" si="6"/>
        <v>13969</v>
      </c>
      <c r="I18" s="11">
        <f t="shared" si="7"/>
        <v>12341</v>
      </c>
      <c r="J18" s="11">
        <f t="shared" si="8"/>
        <v>12891.666666666666</v>
      </c>
    </row>
    <row r="19" spans="2:10" x14ac:dyDescent="0.25">
      <c r="B19" s="13">
        <v>5</v>
      </c>
      <c r="C19" s="17" t="s">
        <v>12</v>
      </c>
      <c r="D19" s="11">
        <v>6344</v>
      </c>
      <c r="E19" s="11">
        <v>7042</v>
      </c>
      <c r="F19" s="11">
        <v>7957</v>
      </c>
      <c r="G19" s="11">
        <f t="shared" si="5"/>
        <v>21343</v>
      </c>
      <c r="H19" s="11">
        <f t="shared" si="6"/>
        <v>7957</v>
      </c>
      <c r="I19" s="11">
        <f t="shared" si="7"/>
        <v>6344</v>
      </c>
      <c r="J19" s="11">
        <f t="shared" si="8"/>
        <v>7114.333333333333</v>
      </c>
    </row>
    <row r="20" spans="2:10" x14ac:dyDescent="0.25">
      <c r="B20" s="13">
        <v>6</v>
      </c>
      <c r="C20" s="17" t="s">
        <v>13</v>
      </c>
      <c r="D20" s="11">
        <v>4525</v>
      </c>
      <c r="E20" s="11">
        <v>5022</v>
      </c>
      <c r="F20" s="11">
        <v>5671</v>
      </c>
      <c r="G20" s="11">
        <f t="shared" si="5"/>
        <v>15218</v>
      </c>
      <c r="H20" s="11">
        <f t="shared" si="6"/>
        <v>5671</v>
      </c>
      <c r="I20" s="11">
        <f t="shared" si="7"/>
        <v>4525</v>
      </c>
      <c r="J20" s="11">
        <f t="shared" si="8"/>
        <v>5072.666666666667</v>
      </c>
    </row>
    <row r="22" spans="2:10" ht="15.75" thickBot="1" x14ac:dyDescent="0.3">
      <c r="B22" s="25" t="s">
        <v>21</v>
      </c>
      <c r="C22" s="25"/>
      <c r="D22" s="26">
        <f>SUM(D15:D21)</f>
        <v>42745</v>
      </c>
      <c r="E22" s="26">
        <f t="shared" ref="E22" si="9">SUM(E15:E21)</f>
        <v>46140</v>
      </c>
      <c r="F22" s="26">
        <f t="shared" ref="F22" si="10">SUM(F15:F21)</f>
        <v>51421</v>
      </c>
      <c r="G22" s="26">
        <f t="shared" ref="G22" si="11">SUM(G15:G21)</f>
        <v>140306</v>
      </c>
      <c r="H22" s="26">
        <f t="shared" ref="H22" si="12">SUM(H15:H21)</f>
        <v>51421</v>
      </c>
      <c r="I22" s="26">
        <f t="shared" ref="I22" si="13">SUM(I15:I21)</f>
        <v>42745</v>
      </c>
      <c r="J22" s="26">
        <f t="shared" ref="J22" si="14">SUM(J15:J21)</f>
        <v>46768.666666666664</v>
      </c>
    </row>
    <row r="23" spans="2:10" ht="15.75" thickTop="1" x14ac:dyDescent="0.25"/>
  </sheetData>
  <mergeCells count="3">
    <mergeCell ref="B2:J3"/>
    <mergeCell ref="B12:C12"/>
    <mergeCell ref="B22:C2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B8C7-AA86-4F31-A829-C4306AEBFD8D}">
  <dimension ref="B6:M25"/>
  <sheetViews>
    <sheetView topLeftCell="A5" zoomScaleNormal="100" workbookViewId="0">
      <selection activeCell="J21" sqref="J21"/>
    </sheetView>
  </sheetViews>
  <sheetFormatPr defaultRowHeight="15" x14ac:dyDescent="0.25"/>
  <cols>
    <col min="2" max="2" width="18.7109375" bestFit="1" customWidth="1"/>
    <col min="6" max="6" width="12.85546875" bestFit="1" customWidth="1"/>
    <col min="9" max="9" width="10.5703125" bestFit="1" customWidth="1"/>
    <col min="13" max="13" width="32.140625" customWidth="1"/>
  </cols>
  <sheetData>
    <row r="6" spans="2:9" x14ac:dyDescent="0.25">
      <c r="B6" s="27" t="s">
        <v>23</v>
      </c>
      <c r="C6" s="27"/>
    </row>
    <row r="7" spans="2:9" ht="15.75" thickBot="1" x14ac:dyDescent="0.3">
      <c r="B7" s="28"/>
      <c r="C7" s="28"/>
    </row>
    <row r="8" spans="2:9" ht="15.75" thickTop="1" x14ac:dyDescent="0.25">
      <c r="B8" s="29" t="s">
        <v>24</v>
      </c>
      <c r="C8" s="31">
        <v>0.155</v>
      </c>
    </row>
    <row r="9" spans="2:9" x14ac:dyDescent="0.25">
      <c r="B9" s="30" t="s">
        <v>25</v>
      </c>
      <c r="C9" s="32">
        <v>1.85</v>
      </c>
    </row>
    <row r="10" spans="2:9" ht="15.75" thickBot="1" x14ac:dyDescent="0.3"/>
    <row r="11" spans="2:9" ht="15.75" thickTop="1" x14ac:dyDescent="0.25">
      <c r="D11" s="33" t="s">
        <v>64</v>
      </c>
      <c r="E11" s="34"/>
      <c r="F11" s="34"/>
      <c r="G11" s="34" t="s">
        <v>65</v>
      </c>
      <c r="H11" s="34"/>
      <c r="I11" s="35"/>
    </row>
    <row r="12" spans="2:9" ht="15.75" thickBot="1" x14ac:dyDescent="0.3">
      <c r="D12" s="36"/>
      <c r="E12" s="37"/>
      <c r="F12" s="37"/>
      <c r="G12" s="37"/>
      <c r="H12" s="37"/>
      <c r="I12" s="38"/>
    </row>
    <row r="13" spans="2:9" ht="16.5" thickTop="1" thickBot="1" x14ac:dyDescent="0.3">
      <c r="B13" s="56" t="s">
        <v>26</v>
      </c>
      <c r="C13" s="57" t="s">
        <v>27</v>
      </c>
      <c r="D13" s="51" t="s">
        <v>28</v>
      </c>
      <c r="E13" s="49" t="s">
        <v>29</v>
      </c>
      <c r="F13" s="49" t="s">
        <v>30</v>
      </c>
      <c r="G13" s="49" t="s">
        <v>28</v>
      </c>
      <c r="H13" s="49" t="s">
        <v>29</v>
      </c>
      <c r="I13" s="50" t="s">
        <v>30</v>
      </c>
    </row>
    <row r="14" spans="2:9" x14ac:dyDescent="0.25">
      <c r="B14" s="58" t="s">
        <v>31</v>
      </c>
      <c r="C14" s="59">
        <v>500</v>
      </c>
      <c r="D14" s="52">
        <v>0.5</v>
      </c>
      <c r="E14" s="39">
        <v>0.55000000000000004</v>
      </c>
      <c r="F14" s="48">
        <f>(E14-D14)*C14</f>
        <v>25.000000000000021</v>
      </c>
      <c r="G14" s="39">
        <f>0.5/$C$9</f>
        <v>0.27027027027027023</v>
      </c>
      <c r="H14" s="39">
        <f>0.55/C9</f>
        <v>0.29729729729729731</v>
      </c>
      <c r="I14" s="48">
        <f>(H14-G14)*C14</f>
        <v>13.513513513513542</v>
      </c>
    </row>
    <row r="15" spans="2:9" x14ac:dyDescent="0.25">
      <c r="B15" s="60" t="s">
        <v>33</v>
      </c>
      <c r="C15" s="61">
        <v>200</v>
      </c>
      <c r="D15" s="53">
        <v>2.57</v>
      </c>
      <c r="E15" s="11">
        <v>2.7</v>
      </c>
      <c r="F15" s="48">
        <f t="shared" ref="F15:F24" si="0">(E15-D15)*C15</f>
        <v>26.000000000000068</v>
      </c>
      <c r="G15" s="39">
        <f>2.57/C9</f>
        <v>1.389189189189189</v>
      </c>
      <c r="H15" s="11">
        <f>2.7/C9</f>
        <v>1.4594594594594594</v>
      </c>
      <c r="I15" s="48">
        <f t="shared" ref="I15:I24" si="1">(H15-G15)*C15</f>
        <v>14.054054054054088</v>
      </c>
    </row>
    <row r="16" spans="2:9" x14ac:dyDescent="0.25">
      <c r="B16" s="60" t="s">
        <v>32</v>
      </c>
      <c r="C16" s="61">
        <v>300</v>
      </c>
      <c r="D16" s="53">
        <v>5</v>
      </c>
      <c r="E16" s="11">
        <v>5.5</v>
      </c>
      <c r="F16" s="48">
        <f t="shared" si="0"/>
        <v>150</v>
      </c>
      <c r="G16" s="39">
        <f>5/C9</f>
        <v>2.7027027027027026</v>
      </c>
      <c r="H16" s="11">
        <f>5.5/C9</f>
        <v>2.9729729729729728</v>
      </c>
      <c r="I16" s="48">
        <f t="shared" si="1"/>
        <v>81.081081081081052</v>
      </c>
    </row>
    <row r="17" spans="2:13" x14ac:dyDescent="0.25">
      <c r="B17" s="60" t="s">
        <v>34</v>
      </c>
      <c r="C17" s="61">
        <v>1000</v>
      </c>
      <c r="D17" s="53">
        <v>0.15</v>
      </c>
      <c r="E17" s="40">
        <v>0.25</v>
      </c>
      <c r="F17" s="48">
        <f t="shared" si="0"/>
        <v>100</v>
      </c>
      <c r="G17" s="39">
        <f>0.15/C9</f>
        <v>8.1081081081081072E-2</v>
      </c>
      <c r="H17" s="40">
        <f>0.25/C9</f>
        <v>0.13513513513513511</v>
      </c>
      <c r="I17" s="48">
        <f t="shared" si="1"/>
        <v>54.054054054054042</v>
      </c>
    </row>
    <row r="18" spans="2:13" x14ac:dyDescent="0.25">
      <c r="B18" s="60" t="s">
        <v>35</v>
      </c>
      <c r="C18" s="61">
        <v>1000</v>
      </c>
      <c r="D18" s="54">
        <v>0.15</v>
      </c>
      <c r="E18" s="40">
        <v>0.25</v>
      </c>
      <c r="F18" s="48">
        <f t="shared" si="0"/>
        <v>100</v>
      </c>
      <c r="G18" s="39">
        <f>0.15/C9</f>
        <v>8.1081081081081072E-2</v>
      </c>
      <c r="H18" s="40">
        <f>0.25/C9</f>
        <v>0.13513513513513511</v>
      </c>
      <c r="I18" s="48">
        <f t="shared" si="1"/>
        <v>54.054054054054042</v>
      </c>
    </row>
    <row r="19" spans="2:13" x14ac:dyDescent="0.25">
      <c r="B19" s="60" t="s">
        <v>36</v>
      </c>
      <c r="C19" s="61">
        <v>200</v>
      </c>
      <c r="D19" s="53">
        <v>3</v>
      </c>
      <c r="E19" s="11">
        <v>3.5</v>
      </c>
      <c r="F19" s="48">
        <f t="shared" si="0"/>
        <v>100</v>
      </c>
      <c r="G19" s="39">
        <f>3/C9</f>
        <v>1.6216216216216215</v>
      </c>
      <c r="H19" s="11">
        <f>3.5/C9</f>
        <v>1.8918918918918919</v>
      </c>
      <c r="I19" s="48">
        <f t="shared" si="1"/>
        <v>54.054054054054077</v>
      </c>
    </row>
    <row r="20" spans="2:13" x14ac:dyDescent="0.25">
      <c r="B20" s="60" t="s">
        <v>37</v>
      </c>
      <c r="C20" s="61">
        <v>500</v>
      </c>
      <c r="D20" s="54">
        <v>0.25</v>
      </c>
      <c r="E20" s="40">
        <v>0.3</v>
      </c>
      <c r="F20" s="48">
        <f t="shared" si="0"/>
        <v>24.999999999999993</v>
      </c>
      <c r="G20" s="39">
        <f xml:space="preserve"> 0.25/C9</f>
        <v>0.13513513513513511</v>
      </c>
      <c r="H20" s="40">
        <f>0.3/C9</f>
        <v>0.16216216216216214</v>
      </c>
      <c r="I20" s="48">
        <f t="shared" si="1"/>
        <v>13.513513513513514</v>
      </c>
    </row>
    <row r="21" spans="2:13" x14ac:dyDescent="0.25">
      <c r="B21" s="60" t="s">
        <v>38</v>
      </c>
      <c r="C21" s="61">
        <v>500</v>
      </c>
      <c r="D21" s="54">
        <v>0.35</v>
      </c>
      <c r="E21" s="40">
        <v>0.45</v>
      </c>
      <c r="F21" s="48">
        <f t="shared" si="0"/>
        <v>50.000000000000014</v>
      </c>
      <c r="G21" s="40">
        <f>0.35/C9</f>
        <v>0.18918918918918917</v>
      </c>
      <c r="H21" s="40">
        <f>0.45/C9</f>
        <v>0.24324324324324323</v>
      </c>
      <c r="I21" s="48">
        <f t="shared" si="1"/>
        <v>27.027027027027028</v>
      </c>
    </row>
    <row r="22" spans="2:13" x14ac:dyDescent="0.25">
      <c r="B22" s="60" t="s">
        <v>39</v>
      </c>
      <c r="C22" s="61">
        <v>50</v>
      </c>
      <c r="D22" s="54">
        <v>6</v>
      </c>
      <c r="E22" s="40">
        <v>6.5</v>
      </c>
      <c r="F22" s="48">
        <f t="shared" si="0"/>
        <v>25</v>
      </c>
      <c r="G22" s="40">
        <f>6/C9</f>
        <v>3.243243243243243</v>
      </c>
      <c r="H22" s="40">
        <f>6.5/C9</f>
        <v>3.5135135135135132</v>
      </c>
      <c r="I22" s="48">
        <f t="shared" si="1"/>
        <v>13.513513513513509</v>
      </c>
    </row>
    <row r="23" spans="2:13" x14ac:dyDescent="0.25">
      <c r="B23" s="60" t="s">
        <v>40</v>
      </c>
      <c r="C23" s="61">
        <v>100</v>
      </c>
      <c r="D23" s="54">
        <v>3.14</v>
      </c>
      <c r="E23" s="40">
        <v>4</v>
      </c>
      <c r="F23" s="48">
        <f t="shared" si="0"/>
        <v>85.999999999999986</v>
      </c>
      <c r="G23" s="40">
        <f>3.14/C9</f>
        <v>1.6972972972972973</v>
      </c>
      <c r="H23" s="40">
        <f>4/C9</f>
        <v>2.1621621621621618</v>
      </c>
      <c r="I23" s="48">
        <f t="shared" si="1"/>
        <v>46.486486486486456</v>
      </c>
    </row>
    <row r="24" spans="2:13" ht="15.75" thickBot="1" x14ac:dyDescent="0.3">
      <c r="B24" s="62" t="s">
        <v>41</v>
      </c>
      <c r="C24" s="63">
        <v>100</v>
      </c>
      <c r="D24" s="55">
        <v>5.68</v>
      </c>
      <c r="E24" s="41">
        <v>6</v>
      </c>
      <c r="F24" s="64">
        <f t="shared" si="0"/>
        <v>32.000000000000028</v>
      </c>
      <c r="G24" s="41">
        <f>5.68/C9</f>
        <v>3.07027027027027</v>
      </c>
      <c r="H24" s="41">
        <f>6/C9</f>
        <v>3.243243243243243</v>
      </c>
      <c r="I24" s="64">
        <f t="shared" si="1"/>
        <v>17.297297297297298</v>
      </c>
    </row>
    <row r="25" spans="2:13" ht="15.75" thickTop="1" x14ac:dyDescent="0.25">
      <c r="M25" s="47"/>
    </row>
  </sheetData>
  <mergeCells count="3">
    <mergeCell ref="B6:C7"/>
    <mergeCell ref="G11:I12"/>
    <mergeCell ref="D11:F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3089-2E94-4E02-B410-109FD200A299}">
  <dimension ref="B2:H21"/>
  <sheetViews>
    <sheetView zoomScale="85" zoomScaleNormal="85" workbookViewId="0">
      <selection activeCell="I27" sqref="I27"/>
    </sheetView>
  </sheetViews>
  <sheetFormatPr defaultRowHeight="15" x14ac:dyDescent="0.25"/>
  <cols>
    <col min="2" max="2" width="12.140625" bestFit="1" customWidth="1"/>
    <col min="3" max="5" width="9.7109375" style="1" customWidth="1"/>
    <col min="6" max="6" width="13.42578125" bestFit="1" customWidth="1"/>
    <col min="7" max="7" width="7" bestFit="1" customWidth="1"/>
    <col min="8" max="8" width="15.85546875" bestFit="1" customWidth="1"/>
  </cols>
  <sheetData>
    <row r="2" spans="2:8" x14ac:dyDescent="0.25">
      <c r="B2" s="45" t="s">
        <v>63</v>
      </c>
      <c r="C2" s="45"/>
      <c r="D2" s="45"/>
      <c r="E2" s="45"/>
      <c r="F2" s="45"/>
      <c r="G2" s="45"/>
      <c r="H2" s="45"/>
    </row>
    <row r="3" spans="2:8" x14ac:dyDescent="0.25">
      <c r="B3" s="45"/>
      <c r="C3" s="45"/>
      <c r="D3" s="45"/>
      <c r="E3" s="45"/>
      <c r="F3" s="45"/>
      <c r="G3" s="45"/>
      <c r="H3" s="45"/>
    </row>
    <row r="4" spans="2:8" ht="4.5" customHeight="1" x14ac:dyDescent="0.25">
      <c r="B4" s="44"/>
      <c r="C4" s="46"/>
      <c r="D4" s="46"/>
      <c r="E4" s="46"/>
      <c r="F4" s="44"/>
      <c r="G4" s="44"/>
      <c r="H4" s="44"/>
    </row>
    <row r="6" spans="2:8" ht="15.75" thickBot="1" x14ac:dyDescent="0.3">
      <c r="B6" s="70" t="s">
        <v>42</v>
      </c>
      <c r="C6" s="71" t="s">
        <v>43</v>
      </c>
      <c r="D6" s="71" t="s">
        <v>44</v>
      </c>
      <c r="E6" s="71" t="s">
        <v>45</v>
      </c>
      <c r="F6" s="70" t="s">
        <v>46</v>
      </c>
      <c r="G6" s="70" t="s">
        <v>47</v>
      </c>
      <c r="H6" s="70" t="s">
        <v>48</v>
      </c>
    </row>
    <row r="7" spans="2:8" ht="15.75" thickTop="1" x14ac:dyDescent="0.25">
      <c r="B7" s="84" t="s">
        <v>49</v>
      </c>
      <c r="C7" s="81">
        <v>2.5099999999999998</v>
      </c>
      <c r="D7" s="67">
        <v>2.2000000000000002</v>
      </c>
      <c r="E7" s="67">
        <v>2.4</v>
      </c>
      <c r="F7" s="68">
        <f>MIN(C7:E7)</f>
        <v>2.2000000000000002</v>
      </c>
      <c r="G7" s="42">
        <v>5</v>
      </c>
      <c r="H7" s="69">
        <f>F7*G7</f>
        <v>11</v>
      </c>
    </row>
    <row r="8" spans="2:8" x14ac:dyDescent="0.25">
      <c r="B8" s="85" t="s">
        <v>50</v>
      </c>
      <c r="C8" s="82">
        <v>1.1200000000000001</v>
      </c>
      <c r="D8" s="65">
        <v>1.2</v>
      </c>
      <c r="E8" s="65">
        <v>1.35</v>
      </c>
      <c r="F8" s="66">
        <f t="shared" ref="F8:F20" si="0">MIN(C8:E8)</f>
        <v>1.1200000000000001</v>
      </c>
      <c r="G8" s="43">
        <v>4</v>
      </c>
      <c r="H8" s="24">
        <f t="shared" ref="H8:H20" si="1">F8*G8</f>
        <v>4.4800000000000004</v>
      </c>
    </row>
    <row r="9" spans="2:8" x14ac:dyDescent="0.25">
      <c r="B9" s="85" t="s">
        <v>51</v>
      </c>
      <c r="C9" s="82">
        <v>0.85</v>
      </c>
      <c r="D9" s="65">
        <v>0.87</v>
      </c>
      <c r="E9" s="65">
        <v>0.92</v>
      </c>
      <c r="F9" s="66">
        <f t="shared" si="0"/>
        <v>0.85</v>
      </c>
      <c r="G9" s="43">
        <v>2</v>
      </c>
      <c r="H9" s="24">
        <f t="shared" si="1"/>
        <v>1.7</v>
      </c>
    </row>
    <row r="10" spans="2:8" x14ac:dyDescent="0.25">
      <c r="B10" s="85" t="s">
        <v>52</v>
      </c>
      <c r="C10" s="82">
        <v>3.5</v>
      </c>
      <c r="D10" s="65">
        <v>3.42</v>
      </c>
      <c r="E10" s="65">
        <v>3.3</v>
      </c>
      <c r="F10" s="66">
        <f t="shared" si="0"/>
        <v>3.3</v>
      </c>
      <c r="G10" s="43">
        <v>2</v>
      </c>
      <c r="H10" s="24">
        <f t="shared" si="1"/>
        <v>6.6</v>
      </c>
    </row>
    <row r="11" spans="2:8" x14ac:dyDescent="0.25">
      <c r="B11" s="85" t="s">
        <v>53</v>
      </c>
      <c r="C11" s="82">
        <v>4.51</v>
      </c>
      <c r="D11" s="65">
        <v>4</v>
      </c>
      <c r="E11" s="65">
        <v>4.3499999999999996</v>
      </c>
      <c r="F11" s="66">
        <f t="shared" si="0"/>
        <v>4</v>
      </c>
      <c r="G11" s="43">
        <v>7</v>
      </c>
      <c r="H11" s="24">
        <f t="shared" si="1"/>
        <v>28</v>
      </c>
    </row>
    <row r="12" spans="2:8" x14ac:dyDescent="0.25">
      <c r="B12" s="85" t="s">
        <v>54</v>
      </c>
      <c r="C12" s="82">
        <v>0.87</v>
      </c>
      <c r="D12" s="65">
        <v>0.75</v>
      </c>
      <c r="E12" s="65">
        <v>0.8</v>
      </c>
      <c r="F12" s="66">
        <f t="shared" si="0"/>
        <v>0.75</v>
      </c>
      <c r="G12" s="43">
        <v>5</v>
      </c>
      <c r="H12" s="24">
        <f t="shared" si="1"/>
        <v>3.75</v>
      </c>
    </row>
    <row r="13" spans="2:8" x14ac:dyDescent="0.25">
      <c r="B13" s="85" t="s">
        <v>55</v>
      </c>
      <c r="C13" s="82">
        <v>2.11</v>
      </c>
      <c r="D13" s="65">
        <v>2.2999999999999998</v>
      </c>
      <c r="E13" s="65">
        <v>2.15</v>
      </c>
      <c r="F13" s="66">
        <f t="shared" si="0"/>
        <v>2.11</v>
      </c>
      <c r="G13" s="43">
        <v>1</v>
      </c>
      <c r="H13" s="24">
        <f t="shared" si="1"/>
        <v>2.11</v>
      </c>
    </row>
    <row r="14" spans="2:8" x14ac:dyDescent="0.25">
      <c r="B14" s="85" t="s">
        <v>56</v>
      </c>
      <c r="C14" s="82">
        <v>0.34</v>
      </c>
      <c r="D14" s="65">
        <v>0.5</v>
      </c>
      <c r="E14" s="65">
        <v>0.45</v>
      </c>
      <c r="F14" s="66">
        <f t="shared" si="0"/>
        <v>0.34</v>
      </c>
      <c r="G14" s="43">
        <v>9</v>
      </c>
      <c r="H14" s="24">
        <f t="shared" si="1"/>
        <v>3.06</v>
      </c>
    </row>
    <row r="15" spans="2:8" x14ac:dyDescent="0.25">
      <c r="B15" s="85" t="s">
        <v>57</v>
      </c>
      <c r="C15" s="82">
        <v>1.1200000000000001</v>
      </c>
      <c r="D15" s="65">
        <v>1.3</v>
      </c>
      <c r="E15" s="65">
        <v>1.45</v>
      </c>
      <c r="F15" s="66">
        <f t="shared" si="0"/>
        <v>1.1200000000000001</v>
      </c>
      <c r="G15" s="43">
        <v>3</v>
      </c>
      <c r="H15" s="24">
        <f t="shared" si="1"/>
        <v>3.3600000000000003</v>
      </c>
    </row>
    <row r="16" spans="2:8" x14ac:dyDescent="0.25">
      <c r="B16" s="85" t="s">
        <v>58</v>
      </c>
      <c r="C16" s="82">
        <v>1.75</v>
      </c>
      <c r="D16" s="65">
        <v>1.8</v>
      </c>
      <c r="E16" s="65">
        <v>1.6</v>
      </c>
      <c r="F16" s="66">
        <f t="shared" si="0"/>
        <v>1.6</v>
      </c>
      <c r="G16" s="43">
        <v>8</v>
      </c>
      <c r="H16" s="24">
        <f t="shared" si="1"/>
        <v>12.8</v>
      </c>
    </row>
    <row r="17" spans="2:8" x14ac:dyDescent="0.25">
      <c r="B17" s="85" t="s">
        <v>59</v>
      </c>
      <c r="C17" s="82">
        <v>1.95</v>
      </c>
      <c r="D17" s="65">
        <v>2</v>
      </c>
      <c r="E17" s="65">
        <v>2.2000000000000002</v>
      </c>
      <c r="F17" s="66">
        <f t="shared" si="0"/>
        <v>1.95</v>
      </c>
      <c r="G17" s="43">
        <v>15</v>
      </c>
      <c r="H17" s="24">
        <f t="shared" si="1"/>
        <v>29.25</v>
      </c>
    </row>
    <row r="18" spans="2:8" x14ac:dyDescent="0.25">
      <c r="B18" s="85" t="s">
        <v>60</v>
      </c>
      <c r="C18" s="82">
        <v>2.4500000000000002</v>
      </c>
      <c r="D18" s="65">
        <v>2.2999999999999998</v>
      </c>
      <c r="E18" s="65">
        <v>2.25</v>
      </c>
      <c r="F18" s="66">
        <f t="shared" si="0"/>
        <v>2.25</v>
      </c>
      <c r="G18" s="43">
        <v>3</v>
      </c>
      <c r="H18" s="24">
        <f t="shared" si="1"/>
        <v>6.75</v>
      </c>
    </row>
    <row r="19" spans="2:8" x14ac:dyDescent="0.25">
      <c r="B19" s="85" t="s">
        <v>61</v>
      </c>
      <c r="C19" s="82">
        <v>1.2</v>
      </c>
      <c r="D19" s="65">
        <v>1.35</v>
      </c>
      <c r="E19" s="65">
        <v>1.4</v>
      </c>
      <c r="F19" s="66">
        <f t="shared" si="0"/>
        <v>1.2</v>
      </c>
      <c r="G19" s="43">
        <v>5</v>
      </c>
      <c r="H19" s="24">
        <f t="shared" si="1"/>
        <v>6</v>
      </c>
    </row>
    <row r="20" spans="2:8" ht="15.75" thickBot="1" x14ac:dyDescent="0.3">
      <c r="B20" s="86" t="s">
        <v>62</v>
      </c>
      <c r="C20" s="83">
        <v>1.65</v>
      </c>
      <c r="D20" s="72">
        <v>1.78</v>
      </c>
      <c r="E20" s="72">
        <v>1.5</v>
      </c>
      <c r="F20" s="73">
        <f t="shared" si="0"/>
        <v>1.5</v>
      </c>
      <c r="G20" s="74">
        <v>4</v>
      </c>
      <c r="H20" s="75">
        <f t="shared" si="1"/>
        <v>6</v>
      </c>
    </row>
    <row r="21" spans="2:8" ht="15.75" thickTop="1" x14ac:dyDescent="0.25">
      <c r="B21" s="80" t="s">
        <v>21</v>
      </c>
      <c r="C21" s="79">
        <f>SUM(C7:C20)</f>
        <v>25.929999999999993</v>
      </c>
      <c r="D21" s="76">
        <f t="shared" ref="D21:F21" si="2">SUM(D7:D20)</f>
        <v>25.770000000000007</v>
      </c>
      <c r="E21" s="76">
        <f t="shared" si="2"/>
        <v>26.12</v>
      </c>
      <c r="F21" s="76">
        <f t="shared" si="2"/>
        <v>24.29</v>
      </c>
      <c r="G21" s="77"/>
      <c r="H21" s="78">
        <f>SUM(H7:H20)</f>
        <v>124.86</v>
      </c>
    </row>
  </sheetData>
  <mergeCells count="1">
    <mergeCell ref="B2:H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B24B-8BD6-4DDE-BAD1-EB5C8ABF90C6}">
  <dimension ref="B2:H13"/>
  <sheetViews>
    <sheetView workbookViewId="0">
      <selection activeCell="C2" sqref="C2:H13"/>
    </sheetView>
  </sheetViews>
  <sheetFormatPr defaultRowHeight="15" x14ac:dyDescent="0.25"/>
  <cols>
    <col min="3" max="3" width="28.28515625" bestFit="1" customWidth="1"/>
  </cols>
  <sheetData>
    <row r="2" spans="2:8" ht="15" customHeight="1" x14ac:dyDescent="0.25">
      <c r="B2" s="93" t="s">
        <v>67</v>
      </c>
      <c r="C2" s="89" t="s">
        <v>66</v>
      </c>
      <c r="D2" s="89"/>
      <c r="E2" s="89"/>
      <c r="F2" s="89"/>
      <c r="G2" s="89"/>
      <c r="H2" s="89"/>
    </row>
    <row r="3" spans="2:8" ht="15" customHeight="1" x14ac:dyDescent="0.25">
      <c r="B3" s="93"/>
      <c r="C3" s="89"/>
      <c r="D3" s="89"/>
      <c r="E3" s="89"/>
      <c r="F3" s="89"/>
      <c r="G3" s="89"/>
      <c r="H3" s="89"/>
    </row>
    <row r="4" spans="2:8" ht="9" customHeight="1" x14ac:dyDescent="0.3">
      <c r="B4" s="93"/>
      <c r="C4" s="87"/>
      <c r="D4" s="88"/>
      <c r="E4" s="88"/>
      <c r="F4" s="88"/>
      <c r="G4" s="94"/>
      <c r="H4" s="95"/>
    </row>
    <row r="5" spans="2:8" ht="15.75" thickBot="1" x14ac:dyDescent="0.3">
      <c r="B5" s="93"/>
      <c r="C5" s="92" t="s">
        <v>68</v>
      </c>
      <c r="D5" s="90" t="s">
        <v>77</v>
      </c>
      <c r="E5" s="90" t="s">
        <v>78</v>
      </c>
      <c r="F5" s="90" t="s">
        <v>79</v>
      </c>
      <c r="G5" s="90" t="s">
        <v>81</v>
      </c>
      <c r="H5" s="90" t="s">
        <v>80</v>
      </c>
    </row>
    <row r="6" spans="2:8" x14ac:dyDescent="0.25">
      <c r="B6" s="93"/>
      <c r="C6" s="97" t="s">
        <v>69</v>
      </c>
      <c r="D6" s="91">
        <v>13</v>
      </c>
      <c r="E6" s="91">
        <v>20</v>
      </c>
      <c r="F6" s="91">
        <v>19</v>
      </c>
      <c r="G6" s="91">
        <v>20</v>
      </c>
      <c r="H6" s="96">
        <f>AVERAGE(D6:G6)</f>
        <v>18</v>
      </c>
    </row>
    <row r="7" spans="2:8" x14ac:dyDescent="0.25">
      <c r="B7" s="93"/>
      <c r="C7" s="98" t="s">
        <v>70</v>
      </c>
      <c r="D7" s="9">
        <v>20</v>
      </c>
      <c r="E7" s="9">
        <v>19</v>
      </c>
      <c r="F7" s="9">
        <v>23</v>
      </c>
      <c r="G7" s="9">
        <v>15</v>
      </c>
      <c r="H7" s="96">
        <f t="shared" ref="H7:H13" si="0">AVERAGE(D7:G7)</f>
        <v>19.25</v>
      </c>
    </row>
    <row r="8" spans="2:8" x14ac:dyDescent="0.25">
      <c r="B8" s="93"/>
      <c r="C8" s="98" t="s">
        <v>71</v>
      </c>
      <c r="D8" s="9">
        <v>18</v>
      </c>
      <c r="E8" s="9">
        <v>19</v>
      </c>
      <c r="F8" s="9">
        <v>16</v>
      </c>
      <c r="G8" s="9">
        <v>20</v>
      </c>
      <c r="H8" s="96">
        <f t="shared" si="0"/>
        <v>18.25</v>
      </c>
    </row>
    <row r="9" spans="2:8" x14ac:dyDescent="0.25">
      <c r="B9" s="93"/>
      <c r="C9" s="98" t="s">
        <v>72</v>
      </c>
      <c r="D9" s="9">
        <v>17</v>
      </c>
      <c r="E9" s="9">
        <v>19</v>
      </c>
      <c r="F9" s="9">
        <v>22</v>
      </c>
      <c r="G9" s="9">
        <v>26</v>
      </c>
      <c r="H9" s="96">
        <f t="shared" si="0"/>
        <v>21</v>
      </c>
    </row>
    <row r="10" spans="2:8" x14ac:dyDescent="0.25">
      <c r="B10" s="93"/>
      <c r="C10" s="98" t="s">
        <v>73</v>
      </c>
      <c r="D10" s="9">
        <v>16</v>
      </c>
      <c r="E10" s="9">
        <v>17</v>
      </c>
      <c r="F10" s="9">
        <v>20</v>
      </c>
      <c r="G10" s="9">
        <v>18</v>
      </c>
      <c r="H10" s="96">
        <f t="shared" si="0"/>
        <v>17.75</v>
      </c>
    </row>
    <row r="11" spans="2:8" x14ac:dyDescent="0.25">
      <c r="B11" s="93"/>
      <c r="C11" s="98" t="s">
        <v>74</v>
      </c>
      <c r="D11" s="9">
        <v>10</v>
      </c>
      <c r="E11" s="9">
        <v>20</v>
      </c>
      <c r="F11" s="9">
        <v>16</v>
      </c>
      <c r="G11" s="9">
        <v>20</v>
      </c>
      <c r="H11" s="96">
        <f t="shared" si="0"/>
        <v>16.5</v>
      </c>
    </row>
    <row r="12" spans="2:8" x14ac:dyDescent="0.25">
      <c r="B12" s="93"/>
      <c r="C12" s="98" t="s">
        <v>75</v>
      </c>
      <c r="D12" s="9">
        <v>20</v>
      </c>
      <c r="E12" s="9">
        <v>17</v>
      </c>
      <c r="F12" s="9">
        <v>14</v>
      </c>
      <c r="G12" s="9">
        <v>29</v>
      </c>
      <c r="H12" s="96">
        <f t="shared" si="0"/>
        <v>20</v>
      </c>
    </row>
    <row r="13" spans="2:8" x14ac:dyDescent="0.25">
      <c r="B13" s="93"/>
      <c r="C13" s="98" t="s">
        <v>76</v>
      </c>
      <c r="D13" s="9">
        <v>15</v>
      </c>
      <c r="E13" s="9">
        <v>18</v>
      </c>
      <c r="F13" s="9">
        <v>19</v>
      </c>
      <c r="G13" s="9">
        <v>18</v>
      </c>
      <c r="H13" s="96">
        <f t="shared" si="0"/>
        <v>17.5</v>
      </c>
    </row>
  </sheetData>
  <mergeCells count="2">
    <mergeCell ref="B2:B13"/>
    <mergeCell ref="C2:H3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B5EF-9B6C-49EB-A91E-6E233CACCFA4}">
  <dimension ref="B3:J12"/>
  <sheetViews>
    <sheetView zoomScaleNormal="100" workbookViewId="0">
      <selection activeCell="B3" sqref="B3:J4"/>
    </sheetView>
  </sheetViews>
  <sheetFormatPr defaultRowHeight="15" x14ac:dyDescent="0.25"/>
  <cols>
    <col min="3" max="6" width="9.7109375" customWidth="1"/>
    <col min="7" max="7" width="2.7109375" customWidth="1"/>
  </cols>
  <sheetData>
    <row r="3" spans="2:10" ht="15" customHeight="1" x14ac:dyDescent="0.25">
      <c r="B3" s="89" t="s">
        <v>83</v>
      </c>
      <c r="C3" s="89"/>
      <c r="D3" s="89"/>
      <c r="E3" s="89"/>
      <c r="F3" s="89"/>
      <c r="G3" s="89"/>
      <c r="H3" s="89"/>
      <c r="I3" s="89"/>
      <c r="J3" s="89"/>
    </row>
    <row r="4" spans="2:10" ht="15" customHeight="1" x14ac:dyDescent="0.25">
      <c r="B4" s="89"/>
      <c r="C4" s="89"/>
      <c r="D4" s="89"/>
      <c r="E4" s="89"/>
      <c r="F4" s="89"/>
      <c r="G4" s="89"/>
      <c r="H4" s="89"/>
      <c r="I4" s="89"/>
      <c r="J4" s="89"/>
    </row>
    <row r="5" spans="2:10" ht="12.75" customHeight="1" thickBot="1" x14ac:dyDescent="0.3">
      <c r="B5" s="99" t="s">
        <v>82</v>
      </c>
      <c r="C5" s="99"/>
      <c r="D5" s="99"/>
      <c r="E5" s="99"/>
      <c r="F5" s="102"/>
      <c r="G5" s="99"/>
      <c r="H5" s="99"/>
      <c r="I5" s="99"/>
      <c r="J5" s="99"/>
    </row>
    <row r="6" spans="2:10" ht="15.75" thickBot="1" x14ac:dyDescent="0.3">
      <c r="B6" s="105" t="s">
        <v>84</v>
      </c>
      <c r="C6" s="105" t="s">
        <v>90</v>
      </c>
      <c r="D6" s="105" t="s">
        <v>91</v>
      </c>
      <c r="E6" s="119" t="s">
        <v>92</v>
      </c>
      <c r="F6" s="120" t="s">
        <v>30</v>
      </c>
      <c r="G6" s="118"/>
      <c r="H6" s="105" t="s">
        <v>6</v>
      </c>
      <c r="I6" s="105" t="s">
        <v>5</v>
      </c>
      <c r="J6" s="105" t="s">
        <v>7</v>
      </c>
    </row>
    <row r="7" spans="2:10" x14ac:dyDescent="0.25">
      <c r="B7" s="100" t="s">
        <v>85</v>
      </c>
      <c r="C7" s="96">
        <v>334.12299999999999</v>
      </c>
      <c r="D7" s="96">
        <v>321.11200000000002</v>
      </c>
      <c r="E7" s="106">
        <v>440.00299999999999</v>
      </c>
      <c r="F7" s="113">
        <f>SUM(C7:E7)</f>
        <v>1095.2380000000001</v>
      </c>
      <c r="G7" s="117"/>
      <c r="H7" s="112">
        <f>MIN(C7:E7)</f>
        <v>321.11200000000002</v>
      </c>
      <c r="I7" s="112">
        <f>MAX(C7:E7)</f>
        <v>440.00299999999999</v>
      </c>
      <c r="J7" s="112">
        <f>AVERAGE(C7:E7)</f>
        <v>365.07933333333335</v>
      </c>
    </row>
    <row r="8" spans="2:10" x14ac:dyDescent="0.25">
      <c r="B8" s="100" t="s">
        <v>86</v>
      </c>
      <c r="C8" s="101">
        <v>132.97999999999999</v>
      </c>
      <c r="D8" s="101">
        <v>150.006</v>
      </c>
      <c r="E8" s="107">
        <v>121.012</v>
      </c>
      <c r="F8" s="114">
        <f t="shared" ref="F8:F11" si="0">SUM(C8:E8)</f>
        <v>403.99799999999999</v>
      </c>
      <c r="G8" s="117"/>
      <c r="H8" s="112">
        <f t="shared" ref="H8:H11" si="1">MIN(C8:E8)</f>
        <v>121.012</v>
      </c>
      <c r="I8" s="112">
        <f t="shared" ref="I8:I11" si="2">MAX(C8:E8)</f>
        <v>150.006</v>
      </c>
      <c r="J8" s="112">
        <f t="shared" ref="J8:J11" si="3">AVERAGE(C8:E8)</f>
        <v>134.666</v>
      </c>
    </row>
    <row r="9" spans="2:10" x14ac:dyDescent="0.25">
      <c r="B9" s="100" t="s">
        <v>87</v>
      </c>
      <c r="C9" s="101">
        <v>421.66699999999997</v>
      </c>
      <c r="D9" s="101">
        <v>361.07799999999997</v>
      </c>
      <c r="E9" s="107">
        <v>287.00599999999997</v>
      </c>
      <c r="F9" s="114">
        <f t="shared" si="0"/>
        <v>1069.7509999999997</v>
      </c>
      <c r="G9" s="117"/>
      <c r="H9" s="112">
        <f t="shared" si="1"/>
        <v>287.00599999999997</v>
      </c>
      <c r="I9" s="112">
        <f t="shared" si="2"/>
        <v>421.66699999999997</v>
      </c>
      <c r="J9" s="112">
        <f t="shared" si="3"/>
        <v>356.5836666666666</v>
      </c>
    </row>
    <row r="10" spans="2:10" x14ac:dyDescent="0.25">
      <c r="B10" s="100" t="s">
        <v>88</v>
      </c>
      <c r="C10" s="101">
        <v>210.001</v>
      </c>
      <c r="D10" s="101">
        <v>240.44499999999999</v>
      </c>
      <c r="E10" s="107">
        <v>132.077</v>
      </c>
      <c r="F10" s="114">
        <f t="shared" si="0"/>
        <v>582.52300000000002</v>
      </c>
      <c r="G10" s="117"/>
      <c r="H10" s="112">
        <f t="shared" si="1"/>
        <v>132.077</v>
      </c>
      <c r="I10" s="112">
        <f t="shared" si="2"/>
        <v>240.44499999999999</v>
      </c>
      <c r="J10" s="112">
        <f t="shared" si="3"/>
        <v>194.17433333333335</v>
      </c>
    </row>
    <row r="11" spans="2:10" ht="15.75" thickBot="1" x14ac:dyDescent="0.3">
      <c r="B11" s="103" t="s">
        <v>89</v>
      </c>
      <c r="C11" s="108">
        <v>110.056</v>
      </c>
      <c r="D11" s="108">
        <v>132.00899999999999</v>
      </c>
      <c r="E11" s="109">
        <v>100.002</v>
      </c>
      <c r="F11" s="115">
        <f t="shared" si="0"/>
        <v>342.06700000000001</v>
      </c>
      <c r="G11" s="117"/>
      <c r="H11" s="112">
        <f t="shared" si="1"/>
        <v>100.002</v>
      </c>
      <c r="I11" s="112">
        <f t="shared" si="2"/>
        <v>132.00899999999999</v>
      </c>
      <c r="J11" s="112">
        <f t="shared" si="3"/>
        <v>114.02233333333334</v>
      </c>
    </row>
    <row r="12" spans="2:10" ht="15.75" thickBot="1" x14ac:dyDescent="0.3">
      <c r="B12" s="104" t="s">
        <v>30</v>
      </c>
      <c r="C12" s="110">
        <f>SUM(C7:C11)</f>
        <v>1208.827</v>
      </c>
      <c r="D12" s="110">
        <f t="shared" ref="D12:E12" si="4">SUM(D7:D11)</f>
        <v>1204.6500000000001</v>
      </c>
      <c r="E12" s="111">
        <f t="shared" si="4"/>
        <v>1080.0999999999999</v>
      </c>
      <c r="F12" s="116">
        <f>SUM(F7:F11,C12:E12)</f>
        <v>6987.1540000000005</v>
      </c>
      <c r="G12" s="117"/>
    </row>
  </sheetData>
  <mergeCells count="2">
    <mergeCell ref="B3:J4"/>
    <mergeCell ref="B5:J5"/>
  </mergeCells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7301-AAE1-49B1-9310-0857D8E5508F}">
  <dimension ref="B2:G18"/>
  <sheetViews>
    <sheetView tabSelected="1" workbookViewId="0">
      <selection activeCell="E14" sqref="E14"/>
    </sheetView>
  </sheetViews>
  <sheetFormatPr defaultRowHeight="15" x14ac:dyDescent="0.25"/>
  <cols>
    <col min="2" max="2" width="19.140625" bestFit="1" customWidth="1"/>
    <col min="7" max="7" width="11.5703125" customWidth="1"/>
  </cols>
  <sheetData>
    <row r="2" spans="2:7" x14ac:dyDescent="0.25">
      <c r="B2" s="128" t="s">
        <v>93</v>
      </c>
      <c r="C2" s="128"/>
      <c r="D2" s="128"/>
      <c r="E2" s="128"/>
      <c r="F2" s="128"/>
      <c r="G2" s="128"/>
    </row>
    <row r="3" spans="2:7" x14ac:dyDescent="0.25">
      <c r="B3" s="128"/>
      <c r="C3" s="128"/>
      <c r="D3" s="128"/>
      <c r="E3" s="128"/>
      <c r="F3" s="128"/>
      <c r="G3" s="128"/>
    </row>
    <row r="4" spans="2:7" ht="24" customHeight="1" x14ac:dyDescent="0.25">
      <c r="B4" s="122" t="s">
        <v>94</v>
      </c>
      <c r="C4" s="123" t="s">
        <v>95</v>
      </c>
      <c r="D4" s="123" t="s">
        <v>96</v>
      </c>
      <c r="E4" s="123" t="s">
        <v>97</v>
      </c>
      <c r="F4" s="123" t="s">
        <v>98</v>
      </c>
      <c r="G4" s="124" t="s">
        <v>99</v>
      </c>
    </row>
    <row r="5" spans="2:7" x14ac:dyDescent="0.25">
      <c r="B5" s="10" t="s">
        <v>100</v>
      </c>
      <c r="C5" s="9">
        <v>456</v>
      </c>
      <c r="D5" s="9">
        <v>376</v>
      </c>
      <c r="E5" s="9">
        <v>346</v>
      </c>
      <c r="F5" s="9">
        <v>365</v>
      </c>
      <c r="G5" s="121">
        <f>SUM(C5:F5)</f>
        <v>1543</v>
      </c>
    </row>
    <row r="6" spans="2:7" x14ac:dyDescent="0.25">
      <c r="B6" s="10" t="s">
        <v>101</v>
      </c>
      <c r="C6" s="9">
        <v>756</v>
      </c>
      <c r="D6" s="9">
        <v>758</v>
      </c>
      <c r="E6" s="9">
        <v>546</v>
      </c>
      <c r="F6" s="9">
        <v>536</v>
      </c>
      <c r="G6" s="121">
        <f t="shared" ref="G6:G12" si="0">SUM(C6:F6)</f>
        <v>2596</v>
      </c>
    </row>
    <row r="7" spans="2:7" x14ac:dyDescent="0.25">
      <c r="B7" s="10" t="s">
        <v>102</v>
      </c>
      <c r="C7" s="9">
        <v>658</v>
      </c>
      <c r="D7" s="9">
        <v>412</v>
      </c>
      <c r="E7" s="9">
        <v>321</v>
      </c>
      <c r="F7" s="9">
        <v>658</v>
      </c>
      <c r="G7" s="121">
        <f t="shared" si="0"/>
        <v>2049</v>
      </c>
    </row>
    <row r="8" spans="2:7" x14ac:dyDescent="0.25">
      <c r="B8" s="10" t="s">
        <v>103</v>
      </c>
      <c r="C8" s="9">
        <v>354</v>
      </c>
      <c r="D8" s="9">
        <v>963</v>
      </c>
      <c r="E8" s="9">
        <v>946</v>
      </c>
      <c r="F8" s="9">
        <v>765</v>
      </c>
      <c r="G8" s="121">
        <f t="shared" si="0"/>
        <v>3028</v>
      </c>
    </row>
    <row r="9" spans="2:7" x14ac:dyDescent="0.25">
      <c r="B9" s="10" t="s">
        <v>104</v>
      </c>
      <c r="C9" s="9">
        <v>687</v>
      </c>
      <c r="D9" s="9">
        <v>528</v>
      </c>
      <c r="E9" s="9">
        <v>368</v>
      </c>
      <c r="F9" s="9">
        <v>325</v>
      </c>
      <c r="G9" s="121">
        <f t="shared" si="0"/>
        <v>1908</v>
      </c>
    </row>
    <row r="10" spans="2:7" x14ac:dyDescent="0.25">
      <c r="B10" s="10" t="s">
        <v>105</v>
      </c>
      <c r="C10" s="9">
        <v>4652</v>
      </c>
      <c r="D10" s="9">
        <v>7648</v>
      </c>
      <c r="E10" s="9">
        <v>3652</v>
      </c>
      <c r="F10" s="9">
        <v>7812</v>
      </c>
      <c r="G10" s="121">
        <f t="shared" si="0"/>
        <v>23764</v>
      </c>
    </row>
    <row r="11" spans="2:7" x14ac:dyDescent="0.25">
      <c r="B11" s="10" t="s">
        <v>106</v>
      </c>
      <c r="C11" s="9">
        <v>326</v>
      </c>
      <c r="D11" s="9">
        <v>488</v>
      </c>
      <c r="E11" s="9">
        <v>953</v>
      </c>
      <c r="F11" s="9">
        <v>421</v>
      </c>
      <c r="G11" s="121">
        <f t="shared" si="0"/>
        <v>2188</v>
      </c>
    </row>
    <row r="12" spans="2:7" x14ac:dyDescent="0.25">
      <c r="B12" s="10" t="s">
        <v>107</v>
      </c>
      <c r="C12" s="9">
        <v>564</v>
      </c>
      <c r="D12" s="9">
        <v>465</v>
      </c>
      <c r="E12" s="9">
        <v>386</v>
      </c>
      <c r="F12" s="9">
        <v>752</v>
      </c>
      <c r="G12" s="121">
        <f t="shared" si="0"/>
        <v>2167</v>
      </c>
    </row>
    <row r="14" spans="2:7" x14ac:dyDescent="0.25">
      <c r="B14" s="10" t="s">
        <v>108</v>
      </c>
      <c r="C14" s="125">
        <f>MAX(G5:G12)</f>
        <v>23764</v>
      </c>
    </row>
    <row r="15" spans="2:7" x14ac:dyDescent="0.25">
      <c r="B15" s="10" t="s">
        <v>109</v>
      </c>
      <c r="C15" s="126">
        <f>LARGE(G6:G13, 2)</f>
        <v>3028</v>
      </c>
    </row>
    <row r="16" spans="2:7" x14ac:dyDescent="0.25">
      <c r="B16" s="10" t="s">
        <v>110</v>
      </c>
      <c r="C16" s="127">
        <f>LARGE(G5:G12, 3)</f>
        <v>2596</v>
      </c>
    </row>
    <row r="17" spans="2:3" x14ac:dyDescent="0.25">
      <c r="B17" s="10" t="s">
        <v>111</v>
      </c>
      <c r="C17" s="121">
        <f>SMALL(G5:G12, 7)</f>
        <v>3028</v>
      </c>
    </row>
    <row r="18" spans="2:3" x14ac:dyDescent="0.25">
      <c r="B18" s="10" t="s">
        <v>112</v>
      </c>
      <c r="C18" s="121">
        <f>MIN(G5:G12)</f>
        <v>1543</v>
      </c>
    </row>
  </sheetData>
  <mergeCells count="1">
    <mergeCell ref="B2:G3"/>
  </mergeCells>
  <phoneticPr fontId="5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52BD244194DF4CB7E0305D41DFCE76" ma:contentTypeVersion="2" ma:contentTypeDescription="Create a new document." ma:contentTypeScope="" ma:versionID="a2572161355df563ceb3ac7e4e277318">
  <xsd:schema xmlns:xsd="http://www.w3.org/2001/XMLSchema" xmlns:xs="http://www.w3.org/2001/XMLSchema" xmlns:p="http://schemas.microsoft.com/office/2006/metadata/properties" xmlns:ns3="7ac4c39a-2ec1-4a9e-961f-e8149bb09019" targetNamespace="http://schemas.microsoft.com/office/2006/metadata/properties" ma:root="true" ma:fieldsID="2aa8b89632e7b7d692342b4bf6747c6a" ns3:_="">
    <xsd:import namespace="7ac4c39a-2ec1-4a9e-961f-e8149bb090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4c39a-2ec1-4a9e-961f-e8149bb09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DD4512-1AE5-45DB-B358-591A6E8751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4c39a-2ec1-4a9e-961f-e8149bb090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74359F-84AF-4736-8B8B-5AE789BAD7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80CD71-41C0-4937-AEB4-69EC4D6AE941}">
  <ds:schemaRefs>
    <ds:schemaRef ds:uri="http://schemas.microsoft.com/office/2006/metadata/properties"/>
    <ds:schemaRef ds:uri="http://schemas.microsoft.com/office/infopath/2007/PartnerControls"/>
    <ds:schemaRef ds:uri="7ac4c39a-2ec1-4a9e-961f-e8149bb09019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Empresa Nacional S N</vt:lpstr>
      <vt:lpstr>Papelaria Livro Caro</vt:lpstr>
      <vt:lpstr>Lista de Compras de Supermercad</vt:lpstr>
      <vt:lpstr>Cálculo da Média dos alunos</vt:lpstr>
      <vt:lpstr>Consumo de Sorvetes</vt:lpstr>
      <vt:lpstr>Competição Ciclística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Nascimento</dc:creator>
  <cp:lastModifiedBy>Felipe Nascimento</cp:lastModifiedBy>
  <cp:lastPrinted>2022-03-18T14:26:29Z</cp:lastPrinted>
  <dcterms:created xsi:type="dcterms:W3CDTF">2022-03-18T14:19:24Z</dcterms:created>
  <dcterms:modified xsi:type="dcterms:W3CDTF">2022-03-18T16:35:54Z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0x0101003F52BD244194DF4CB7E0305D41DFCE76</vt:lpwstr>
  </property>
</Properties>
</file>