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4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r.lores/Desktop/"/>
    </mc:Choice>
  </mc:AlternateContent>
  <xr:revisionPtr revIDLastSave="0" documentId="8_{036D556C-E5B8-4237-9D02-8A8B0CD4E5D8}" xr6:coauthVersionLast="47" xr6:coauthVersionMax="47" xr10:uidLastSave="{00000000-0000-0000-0000-000000000000}"/>
  <bookViews>
    <workbookView xWindow="38400" yWindow="500" windowWidth="38400" windowHeight="23500" tabRatio="788" xr2:uid="{00000000-000D-0000-FFFF-FFFF00000000}"/>
  </bookViews>
  <sheets>
    <sheet name="Dev Web" sheetId="23" r:id="rId1"/>
    <sheet name="Temas-específicos" sheetId="24" r:id="rId2"/>
    <sheet name="Datas" sheetId="16" state="hidden" r:id="rId3"/>
  </sheets>
  <externalReferences>
    <externalReference r:id="rId4"/>
  </externalReferences>
  <definedNames>
    <definedName name="_xlnm.Print_Area" localSheetId="0">'Dev Web'!$B$6:$H$381</definedName>
    <definedName name="CalendárioAno1" localSheetId="0">'Dev Web'!$B$6</definedName>
    <definedName name="CalendárioAno1">#REF!</definedName>
    <definedName name="CalendárioAno10" localSheetId="0">'Dev Web'!$B$290</definedName>
    <definedName name="CalendárioAno10" localSheetId="1">#REF!</definedName>
    <definedName name="CalendárioAno10">#REF!</definedName>
    <definedName name="CalendárioAno11" localSheetId="0">'Dev Web'!$B$321</definedName>
    <definedName name="CalendárioAno11" localSheetId="1">#REF!</definedName>
    <definedName name="CalendárioAno11">#REF!</definedName>
    <definedName name="CalendárioAno12" localSheetId="0">'Dev Web'!$B$352</definedName>
    <definedName name="CalendárioAno12" localSheetId="1">#REF!</definedName>
    <definedName name="CalendárioAno12">#REF!</definedName>
    <definedName name="CalendárioAno2" localSheetId="0">'Dev Web'!$B$38</definedName>
    <definedName name="CalendárioAno2">#REF!</definedName>
    <definedName name="CalendárioAno3" localSheetId="0">'Dev Web'!$B$70</definedName>
    <definedName name="CalendárioAno3">#REF!</definedName>
    <definedName name="CalendárioAno4" localSheetId="0">'Dev Web'!$B$102</definedName>
    <definedName name="CalendárioAno4">#REF!</definedName>
    <definedName name="CalendárioAno5" localSheetId="0">'Dev Web'!$B$133</definedName>
    <definedName name="CalendárioAno5" localSheetId="1">#REF!</definedName>
    <definedName name="CalendárioAno5">#REF!</definedName>
    <definedName name="CalendárioAno6" localSheetId="0">'Dev Web'!$B$165</definedName>
    <definedName name="CalendárioAno6" localSheetId="1">#REF!</definedName>
    <definedName name="CalendárioAno6">#REF!</definedName>
    <definedName name="CalendárioAno7" localSheetId="0">'Dev Web'!$B$196</definedName>
    <definedName name="CalendárioAno7" localSheetId="1">#REF!</definedName>
    <definedName name="CalendárioAno7">#REF!</definedName>
    <definedName name="CalendárioAno8" localSheetId="0">'Dev Web'!$B$228</definedName>
    <definedName name="CalendárioAno8" localSheetId="1">#REF!</definedName>
    <definedName name="CalendárioAno8">#REF!</definedName>
    <definedName name="CalendárioAno9" localSheetId="0">'Dev Web'!$B$259</definedName>
    <definedName name="CalendárioAno9" localSheetId="1">#REF!</definedName>
    <definedName name="CalendárioAno9">#REF!</definedName>
    <definedName name="CaléndárioMês1" localSheetId="0">'Dev Web'!$C$6</definedName>
    <definedName name="CaléndárioMês1">#REF!</definedName>
    <definedName name="CaléndárioMês10" localSheetId="0">'Dev Web'!$C$290</definedName>
    <definedName name="CaléndárioMês10" localSheetId="1">#REF!</definedName>
    <definedName name="CaléndárioMês10">#REF!</definedName>
    <definedName name="CaléndárioMês10Opção" localSheetId="0">MATCH('Dev Web'!CaléndárioMês10,Meses,0)</definedName>
    <definedName name="CaléndárioMês10Opção" localSheetId="1">MATCH('Temas-específicos'!CaléndárioMês10,'Temas-específicos'!Meses,0)</definedName>
    <definedName name="CaléndárioMês10Opção">MATCH(CaléndárioMês10,Meses,0)</definedName>
    <definedName name="CaléndárioMês11" localSheetId="0">'Dev Web'!$C$321</definedName>
    <definedName name="CaléndárioMês11" localSheetId="1">#REF!</definedName>
    <definedName name="CaléndárioMês11">#REF!</definedName>
    <definedName name="CaléndárioMês11Opção" localSheetId="0">MATCH('Dev Web'!CaléndárioMês11,Meses,0)</definedName>
    <definedName name="CaléndárioMês11Opção" localSheetId="1">MATCH('Temas-específicos'!CaléndárioMês11,'Temas-específicos'!Meses,0)</definedName>
    <definedName name="CaléndárioMês11Opção">MATCH(CaléndárioMês11,Meses,0)</definedName>
    <definedName name="CaléndárioMês12" localSheetId="0">'Dev Web'!$C$352</definedName>
    <definedName name="CaléndárioMês12" localSheetId="1">#REF!</definedName>
    <definedName name="CaléndárioMês12">#REF!</definedName>
    <definedName name="CaléndárioMês12Opção" localSheetId="0">MATCH('Dev Web'!CaléndárioMês12,Meses,0)</definedName>
    <definedName name="CaléndárioMês12Opção" localSheetId="1">MATCH('Temas-específicos'!CaléndárioMês12,'Temas-específicos'!Meses,0)</definedName>
    <definedName name="CaléndárioMês12Opção">MATCH(CaléndárioMês12,Meses,0)</definedName>
    <definedName name="CaléndárioMês1Opção" localSheetId="0">MATCH('Dev Web'!CaléndárioMês1,Meses,0)</definedName>
    <definedName name="CaléndárioMês1Opção" localSheetId="1">MATCH(CaléndárioMês1,'Temas-específicos'!Meses,0)</definedName>
    <definedName name="CaléndárioMês1Opção">MATCH(CaléndárioMês1,Meses,0)</definedName>
    <definedName name="CaléndárioMês2" localSheetId="0">'Dev Web'!$C$38</definedName>
    <definedName name="CaléndárioMês2">#REF!</definedName>
    <definedName name="CaléndárioMês2Opção" localSheetId="0">MATCH('Dev Web'!CaléndárioMês2,Meses,0)</definedName>
    <definedName name="CaléndárioMês2Opção" localSheetId="1">MATCH(CaléndárioMês2,'Temas-específicos'!Meses,0)</definedName>
    <definedName name="CaléndárioMês2Opção">MATCH(CaléndárioMês2,Meses,0)</definedName>
    <definedName name="CaléndárioMês3" localSheetId="0">'Dev Web'!$C$70</definedName>
    <definedName name="CaléndárioMês3">#REF!</definedName>
    <definedName name="CaléndárioMês3Opção" localSheetId="0">MATCH('Dev Web'!CaléndárioMês3,Meses,0)</definedName>
    <definedName name="CaléndárioMês3Opção" localSheetId="1">MATCH(CaléndárioMês3,'Temas-específicos'!Meses,0)</definedName>
    <definedName name="CaléndárioMês3Opção">MATCH(CaléndárioMês3,Meses,0)</definedName>
    <definedName name="CaléndárioMês4" localSheetId="0">'Dev Web'!$C$102</definedName>
    <definedName name="CaléndárioMês4">#REF!</definedName>
    <definedName name="CaléndárioMês4Opção" localSheetId="0">MATCH('Dev Web'!CaléndárioMês4,Meses,0)</definedName>
    <definedName name="CaléndárioMês4Opção" localSheetId="1">MATCH(CaléndárioMês4,'Temas-específicos'!Meses,0)</definedName>
    <definedName name="CaléndárioMês4Opção">MATCH(CaléndárioMês4,Meses,0)</definedName>
    <definedName name="CaléndárioMês5" localSheetId="0">'Dev Web'!$C$133</definedName>
    <definedName name="CaléndárioMês5" localSheetId="1">#REF!</definedName>
    <definedName name="CaléndárioMês5">#REF!</definedName>
    <definedName name="CaléndárioMês5Opção" localSheetId="0">MATCH('Dev Web'!CaléndárioMês5,Meses,0)</definedName>
    <definedName name="CaléndárioMês5Opção" localSheetId="1">MATCH('Temas-específicos'!CaléndárioMês5,'Temas-específicos'!Meses,0)</definedName>
    <definedName name="CaléndárioMês5Opção">MATCH(CaléndárioMês5,Meses,0)</definedName>
    <definedName name="CaléndárioMês6" localSheetId="0">'Dev Web'!$C$165</definedName>
    <definedName name="CaléndárioMês6" localSheetId="1">#REF!</definedName>
    <definedName name="CaléndárioMês6">#REF!</definedName>
    <definedName name="CaléndárioMês6Opção" localSheetId="0">MATCH('Dev Web'!CaléndárioMês6,Meses,0)</definedName>
    <definedName name="CaléndárioMês6Opção" localSheetId="1">MATCH('Temas-específicos'!CaléndárioMês6,'Temas-específicos'!Meses,0)</definedName>
    <definedName name="CaléndárioMês6Opção">MATCH(CaléndárioMês6,Meses,0)</definedName>
    <definedName name="CaléndárioMês7" localSheetId="0">'Dev Web'!$C$196</definedName>
    <definedName name="CaléndárioMês7" localSheetId="1">#REF!</definedName>
    <definedName name="CaléndárioMês7">#REF!</definedName>
    <definedName name="CaléndárioMês7Opção" localSheetId="0">MATCH('Dev Web'!CaléndárioMês7,Meses,0)</definedName>
    <definedName name="CaléndárioMês7Opção" localSheetId="1">MATCH('Temas-específicos'!CaléndárioMês7,'Temas-específicos'!Meses,0)</definedName>
    <definedName name="CaléndárioMês7Opção">MATCH(CaléndárioMês7,Meses,0)</definedName>
    <definedName name="CaléndárioMês8" localSheetId="0">'Dev Web'!$C$228</definedName>
    <definedName name="CaléndárioMês8" localSheetId="1">#REF!</definedName>
    <definedName name="CaléndárioMês8">#REF!</definedName>
    <definedName name="CaléndárioMês8Opção" localSheetId="0">MATCH('Dev Web'!CaléndárioMês8,Meses,0)</definedName>
    <definedName name="CaléndárioMês8Opção" localSheetId="1">MATCH('Temas-específicos'!CaléndárioMês8,'Temas-específicos'!Meses,0)</definedName>
    <definedName name="CaléndárioMês8Opção">MATCH(CaléndárioMês8,Meses,0)</definedName>
    <definedName name="CaléndárioMês9" localSheetId="0">'Dev Web'!$C$259</definedName>
    <definedName name="CaléndárioMês9" localSheetId="1">#REF!</definedName>
    <definedName name="CaléndárioMês9">#REF!</definedName>
    <definedName name="CaléndárioMês9Opção" localSheetId="0">MATCH('Dev Web'!CaléndárioMês9,Meses,0)</definedName>
    <definedName name="CaléndárioMês9Opção" localSheetId="1">MATCH('Temas-específicos'!CaléndárioMês9,'Temas-específicos'!Meses,0)</definedName>
    <definedName name="CaléndárioMês9Opção">MATCH(CaléndárioMês9,Meses,0)</definedName>
    <definedName name="DiaDaSemanaOpção" localSheetId="0">MATCH('Dev Web'!InícioDaSemana,DiasDaSemana,0)+10</definedName>
    <definedName name="DiaDaSemanaOpção" localSheetId="1">MATCH(InícioDaSemana,'Temas-específicos'!DiasDaSemana,0)+10</definedName>
    <definedName name="DiaDaSemanaOpção">MATCH(InícioDaSemana,DiasDaSemana,0)+10</definedName>
    <definedName name="Dias" localSheetId="2">{0,1,2,3,4,5,6} + {0;1;2;3;4;5}*7</definedName>
    <definedName name="Dias" localSheetId="1">{0,1,2,3,4,5,6}</definedName>
    <definedName name="Dias">{0,1,2,3,4,5,6}</definedName>
    <definedName name="DiasDaSemana" localSheetId="1">{"SEGUNDA-FEIRA","TERÇA-FEIRA","QUARTA-FEIRA","QUINTA-FEIRA","SEXTA-FEIRA","SÁBADO","DOMINGO"}</definedName>
    <definedName name="DiasDaSemana">{"SEGUNDA-FEIRA","TERÇA-FEIRA","QUARTA-FEIRA","QUINTA-FEIRA","SEXTA-FEIRA","SÁBADO","DOMINGO"}</definedName>
    <definedName name="InícioDaSemana" localSheetId="2">[1]Configurações!$I$4</definedName>
    <definedName name="InícioDaSemana" localSheetId="0">'Dev Web'!$B$7</definedName>
    <definedName name="InícioDaSemana">#REF!</definedName>
    <definedName name="Meses" localSheetId="1">{"janeiro","fevereiro","março","abril","maio","junho","julho","agosto","setembro","outubro","novembro","dezembro"}</definedName>
    <definedName name="Meses">{"janeiro","fevereiro","março","abril","maio","junho","julho","agosto","setembro","outubro","novembro","dezembro"}</definedName>
    <definedName name="MostrarFeriados" localSheetId="2">[1]Configurações!$I$5</definedName>
    <definedName name="MostrarFeriados">#REF!</definedName>
    <definedName name="MostrarObservados" localSheetId="2">[1]Configurações!$I$7</definedName>
    <definedName name="MostrarObservados">#REF!</definedName>
    <definedName name="Observado" localSheetId="2">[1]Configurações!$I$6</definedName>
    <definedName name="Observado">#REF!</definedName>
    <definedName name="RegiãoTítuloColuna1..H12.1" localSheetId="0">'Dev Web'!$B$7</definedName>
    <definedName name="RegiãoTítuloColuna1..H12.1">#REF!</definedName>
    <definedName name="RegiãoTítuloColuna10..H54.1" localSheetId="0">'Dev Web'!$B$103</definedName>
    <definedName name="RegiãoTítuloColuna10..H54.1">#REF!</definedName>
    <definedName name="RegiãoTítuloColuna11..C56.1" localSheetId="0">'Dev Web'!$B$103</definedName>
    <definedName name="RegiãoTítuloColuna11..C56.1">#REF!</definedName>
    <definedName name="RegiãoTítuloColuna12..D56.1" localSheetId="0">'Dev Web'!$D$127</definedName>
    <definedName name="RegiãoTítuloColuna12..D56.1" localSheetId="1">#REF!</definedName>
    <definedName name="RegiãoTítuloColuna12..D56.1">#REF!</definedName>
    <definedName name="RegiãoTítuloColuna13..H68.1" localSheetId="0">'Dev Web'!$B$134</definedName>
    <definedName name="RegiãoTítuloColuna13..H68.1" localSheetId="1">#REF!</definedName>
    <definedName name="RegiãoTítuloColuna13..H68.1">#REF!</definedName>
    <definedName name="RegiãoTítuloColuna14..C70.1" localSheetId="0">'Dev Web'!$B$134</definedName>
    <definedName name="RegiãoTítuloColuna14..C70.1" localSheetId="1">#REF!</definedName>
    <definedName name="RegiãoTítuloColuna14..C70.1">#REF!</definedName>
    <definedName name="RegiãoTítuloColuna15..D70.1" localSheetId="0">'Dev Web'!$D$159</definedName>
    <definedName name="RegiãoTítuloColuna15..D70.1" localSheetId="1">#REF!</definedName>
    <definedName name="RegiãoTítuloColuna15..D70.1">#REF!</definedName>
    <definedName name="RegiãoTítuloColuna16..H82.1" localSheetId="0">'Dev Web'!$B$166</definedName>
    <definedName name="RegiãoTítuloColuna16..H82.1" localSheetId="1">#REF!</definedName>
    <definedName name="RegiãoTítuloColuna16..H82.1">#REF!</definedName>
    <definedName name="RegiãoTítuloColuna17..C84.1" localSheetId="0">'Dev Web'!$B$166</definedName>
    <definedName name="RegiãoTítuloColuna17..C84.1" localSheetId="1">#REF!</definedName>
    <definedName name="RegiãoTítuloColuna17..C84.1">#REF!</definedName>
    <definedName name="RegiãoTítuloColuna18..D84.1" localSheetId="0">'Dev Web'!$D$191</definedName>
    <definedName name="RegiãoTítuloColuna18..D84.1" localSheetId="1">#REF!</definedName>
    <definedName name="RegiãoTítuloColuna18..D84.1">#REF!</definedName>
    <definedName name="RegiãoTítuloColuna19..H96.1" localSheetId="0">'Dev Web'!$B$197</definedName>
    <definedName name="RegiãoTítuloColuna19..H96.1" localSheetId="1">#REF!</definedName>
    <definedName name="RegiãoTítuloColuna19..H96.1">#REF!</definedName>
    <definedName name="RegiãoTítuloColuna2..C14.1" localSheetId="0">'Dev Web'!$B$7</definedName>
    <definedName name="RegiãoTítuloColuna2..C14.1">#REF!</definedName>
    <definedName name="RegiãoTítuloColuna20..C98.1" localSheetId="0">'Dev Web'!$B$197</definedName>
    <definedName name="RegiãoTítuloColuna20..C98.1" localSheetId="1">#REF!</definedName>
    <definedName name="RegiãoTítuloColuna20..C98.1">#REF!</definedName>
    <definedName name="RegiãoTítuloColuna21..D98.1" localSheetId="0">'Dev Web'!$D$223</definedName>
    <definedName name="RegiãoTítuloColuna21..D98.1" localSheetId="1">#REF!</definedName>
    <definedName name="RegiãoTítuloColuna21..D98.1">#REF!</definedName>
    <definedName name="RegiãoTítuloColuna22..H110.1" localSheetId="0">'Dev Web'!$B$229</definedName>
    <definedName name="RegiãoTítuloColuna22..H110.1" localSheetId="1">#REF!</definedName>
    <definedName name="RegiãoTítuloColuna22..H110.1">#REF!</definedName>
    <definedName name="RegiãoTítuloColuna23..C112.1" localSheetId="0">'Dev Web'!$B$229</definedName>
    <definedName name="RegiãoTítuloColuna23..C112.1" localSheetId="1">#REF!</definedName>
    <definedName name="RegiãoTítuloColuna23..C112.1">#REF!</definedName>
    <definedName name="RegiãoTítuloColuna24..D112.1" localSheetId="0">'Dev Web'!$D$254</definedName>
    <definedName name="RegiãoTítuloColuna24..D112.1" localSheetId="1">#REF!</definedName>
    <definedName name="RegiãoTítuloColuna24..D112.1">#REF!</definedName>
    <definedName name="RegiãoTítuloColuna25..H124.1" localSheetId="0">'Dev Web'!$B$260</definedName>
    <definedName name="RegiãoTítuloColuna25..H124.1" localSheetId="1">#REF!</definedName>
    <definedName name="RegiãoTítuloColuna25..H124.1">#REF!</definedName>
    <definedName name="RegiãoTítuloColuna26..C126.1" localSheetId="0">'Dev Web'!$B$260</definedName>
    <definedName name="RegiãoTítuloColuna26..C126.1" localSheetId="1">#REF!</definedName>
    <definedName name="RegiãoTítuloColuna26..C126.1">#REF!</definedName>
    <definedName name="RegiãoTítuloColuna27..D126.1" localSheetId="0">'Dev Web'!$D$285</definedName>
    <definedName name="RegiãoTítuloColuna27..D126.1" localSheetId="1">#REF!</definedName>
    <definedName name="RegiãoTítuloColuna27..D126.1">#REF!</definedName>
    <definedName name="RegiãoTítuloColuna28..H138.1" localSheetId="0">'Dev Web'!$B$291</definedName>
    <definedName name="RegiãoTítuloColuna28..H138.1" localSheetId="1">#REF!</definedName>
    <definedName name="RegiãoTítuloColuna28..H138.1">#REF!</definedName>
    <definedName name="RegiãoTítuloColuna29..C140.1" localSheetId="0">'Dev Web'!$B$291</definedName>
    <definedName name="RegiãoTítuloColuna29..C140.1" localSheetId="1">#REF!</definedName>
    <definedName name="RegiãoTítuloColuna29..C140.1">#REF!</definedName>
    <definedName name="RegiãoTítuloColuna3..D14.1" localSheetId="0">'Dev Web'!$D$32</definedName>
    <definedName name="RegiãoTítuloColuna3..D14.1">#REF!</definedName>
    <definedName name="RegiãoTítuloColuna30..D140.1" localSheetId="0">'Dev Web'!$D$317</definedName>
    <definedName name="RegiãoTítuloColuna30..D140.1" localSheetId="1">#REF!</definedName>
    <definedName name="RegiãoTítuloColuna30..D140.1">#REF!</definedName>
    <definedName name="RegiãoTítuloColuna31..H152.1" localSheetId="0">'Dev Web'!$B$322</definedName>
    <definedName name="RegiãoTítuloColuna31..H152.1" localSheetId="1">#REF!</definedName>
    <definedName name="RegiãoTítuloColuna31..H152.1">#REF!</definedName>
    <definedName name="RegiãoTítuloColuna32..C154.1" localSheetId="0">'Dev Web'!$B$322</definedName>
    <definedName name="RegiãoTítuloColuna32..C154.1" localSheetId="1">#REF!</definedName>
    <definedName name="RegiãoTítuloColuna32..C154.1">#REF!</definedName>
    <definedName name="RegiãoTítuloColuna33..D154.1" localSheetId="0">'Dev Web'!$D$347</definedName>
    <definedName name="RegiãoTítuloColuna33..D154.1" localSheetId="1">#REF!</definedName>
    <definedName name="RegiãoTítuloColuna33..D154.1">#REF!</definedName>
    <definedName name="RegiãoTítuloColuna34..H166.1" localSheetId="0">'Dev Web'!$B$353</definedName>
    <definedName name="RegiãoTítuloColuna34..H166.1" localSheetId="1">#REF!</definedName>
    <definedName name="RegiãoTítuloColuna34..H166.1">#REF!</definedName>
    <definedName name="RegiãoTítuloColuna35..C168.1" localSheetId="0">'Dev Web'!$B$353</definedName>
    <definedName name="RegiãoTítuloColuna35..C168.1" localSheetId="1">#REF!</definedName>
    <definedName name="RegiãoTítuloColuna35..C168.1">#REF!</definedName>
    <definedName name="RegiãoTítuloColuna36..D168.1" localSheetId="0">'Dev Web'!$D$379</definedName>
    <definedName name="RegiãoTítuloColuna36..D168.1" localSheetId="1">#REF!</definedName>
    <definedName name="RegiãoTítuloColuna36..D168.1">#REF!</definedName>
    <definedName name="RegiãoTítuloColuna4..H26.1" localSheetId="0">'Dev Web'!$B$39</definedName>
    <definedName name="RegiãoTítuloColuna4..H26.1">#REF!</definedName>
    <definedName name="RegiãoTítuloColuna5..C28.1" localSheetId="0">'Dev Web'!$B$39</definedName>
    <definedName name="RegiãoTítuloColuna5..C28.1">#REF!</definedName>
    <definedName name="RegiãoTítuloColuna6..D28.1" localSheetId="0">'Dev Web'!$D$64</definedName>
    <definedName name="RegiãoTítuloColuna6..D28.1">#REF!</definedName>
    <definedName name="RegiãoTítuloColuna7..H40.1" localSheetId="0">'Dev Web'!$B$71</definedName>
    <definedName name="RegiãoTítuloColuna7..H40.1">#REF!</definedName>
    <definedName name="RegiãoTítuloColuna8..C42.1" localSheetId="0">'Dev Web'!$B$71</definedName>
    <definedName name="RegiãoTítuloColuna8..C42.1">#REF!</definedName>
    <definedName name="RegiãoTítuloColuna9..D42.1" localSheetId="0">'Dev Web'!$D$96</definedName>
    <definedName name="RegiãoTítuloColuna9..D42.1">#REF!</definedName>
    <definedName name="SegundasDeMaio" localSheetId="2">SUM((WEEKDAY(DATE(AnoDoCal,5,(ROW(INDIRECT("1:"&amp;DAY(DATE(AnoDoCal,5+1,0)))))))=2)*1)</definedName>
    <definedName name="SegundasDeMaio" localSheetId="0">SUM((WEEKDAY(DATE(AnoDoCal,5,(ROW(INDIRECT("1:"&amp;DAY(DATE(AnoDoCal,5+1,0)))))))=2)*1)</definedName>
    <definedName name="SegundasDeMaio" localSheetId="1">SUM((WEEKDAY(DATE(AnoDoCal,5,(ROW(INDIRECT("1:"&amp;DAY(DATE(AnoDoCal,5+1,0)))))))=2)*1)</definedName>
    <definedName name="SegundasDeMaio">SUM((WEEKDAY(DATE(AnoDoCal,5,(ROW(INDIRECT("1:"&amp;DAY(DATE(AnoDoCal,5+1,0)))))))=2)*1)</definedName>
    <definedName name="ValorDoInícioDaSemana" localSheetId="0">IF('Dev Web'!InícioDaSemana="SEGUNDA-FEIRA",2,1)</definedName>
    <definedName name="ValorDoInícioDaSemana" localSheetId="1">IF(InícioDaSemana="SEGUNDA-FEIRA",2,1)</definedName>
    <definedName name="ValorDoInícioDaSemana">IF(InícioDaSemana="SEGUNDA-FEIRA",2,1)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8" i="16" l="1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8" i="16" l="1"/>
  <c r="B23" i="16"/>
  <c r="B21" i="16"/>
  <c r="B19" i="16"/>
  <c r="B22" i="16"/>
  <c r="B20" i="16"/>
  <c r="B18" i="16"/>
  <c r="B17" i="16"/>
  <c r="B16" i="16"/>
  <c r="B15" i="16"/>
  <c r="B24" i="16"/>
  <c r="B14" i="16"/>
  <c r="B13" i="16"/>
  <c r="B12" i="16"/>
  <c r="B11" i="16"/>
  <c r="B10" i="16"/>
  <c r="B9" i="16"/>
  <c r="B7" i="16"/>
  <c r="B6" i="16"/>
  <c r="B5" i="16"/>
  <c r="B4" i="16"/>
  <c r="B3" i="16"/>
  <c r="B2" i="16"/>
  <c r="C38" i="23" l="1"/>
  <c r="B38" i="23"/>
  <c r="B33" i="23" a="1"/>
  <c r="B28" i="23" a="1"/>
  <c r="E28" i="23" s="1"/>
  <c r="B23" i="23" a="1"/>
  <c r="E23" i="23" s="1"/>
  <c r="E22" i="23" s="1"/>
  <c r="B18" i="23" a="1"/>
  <c r="F18" i="23" s="1"/>
  <c r="B13" i="23" a="1"/>
  <c r="B13" i="23" s="1"/>
  <c r="B8" i="23" a="1"/>
  <c r="F8" i="23" s="1"/>
  <c r="G18" i="23" l="1"/>
  <c r="G17" i="23" s="1"/>
  <c r="B60" i="23" a="1"/>
  <c r="F60" i="23" s="1"/>
  <c r="F23" i="23"/>
  <c r="F22" i="23" s="1"/>
  <c r="C8" i="23"/>
  <c r="C7" i="23" s="1"/>
  <c r="H18" i="23"/>
  <c r="H17" i="23" s="1"/>
  <c r="B28" i="23"/>
  <c r="B27" i="23" s="1"/>
  <c r="G28" i="23"/>
  <c r="G27" i="23" s="1"/>
  <c r="D8" i="23"/>
  <c r="D7" i="23" s="1"/>
  <c r="C18" i="23"/>
  <c r="C17" i="23" s="1"/>
  <c r="B23" i="23"/>
  <c r="B22" i="23" s="1"/>
  <c r="C28" i="23"/>
  <c r="C27" i="23" s="1"/>
  <c r="H28" i="23"/>
  <c r="H27" i="23" s="1"/>
  <c r="B45" i="23" a="1"/>
  <c r="F45" i="23" s="1"/>
  <c r="G8" i="23"/>
  <c r="G7" i="23" s="1"/>
  <c r="D18" i="23"/>
  <c r="D17" i="23" s="1"/>
  <c r="D28" i="23"/>
  <c r="D27" i="23" s="1"/>
  <c r="H8" i="23"/>
  <c r="H7" i="23" s="1"/>
  <c r="F28" i="23"/>
  <c r="F27" i="23" s="1"/>
  <c r="B12" i="23"/>
  <c r="F17" i="23"/>
  <c r="E27" i="23"/>
  <c r="B33" i="23"/>
  <c r="C33" i="23"/>
  <c r="H13" i="23"/>
  <c r="D13" i="23"/>
  <c r="G13" i="23"/>
  <c r="C13" i="23"/>
  <c r="F7" i="23"/>
  <c r="E13" i="23"/>
  <c r="F13" i="23"/>
  <c r="H23" i="23"/>
  <c r="D23" i="23"/>
  <c r="G23" i="23"/>
  <c r="C23" i="23"/>
  <c r="C70" i="23"/>
  <c r="B70" i="23"/>
  <c r="B55" i="23" a="1"/>
  <c r="B50" i="23" a="1"/>
  <c r="E8" i="23"/>
  <c r="E18" i="23"/>
  <c r="B40" i="23" a="1"/>
  <c r="B65" i="23" a="1"/>
  <c r="B8" i="23"/>
  <c r="B18" i="23"/>
  <c r="C60" i="23" l="1"/>
  <c r="C59" i="23" s="1"/>
  <c r="E60" i="23"/>
  <c r="E59" i="23" s="1"/>
  <c r="G60" i="23"/>
  <c r="G59" i="23" s="1"/>
  <c r="D60" i="23"/>
  <c r="D59" i="23" s="1"/>
  <c r="B60" i="23"/>
  <c r="B59" i="23" s="1"/>
  <c r="H60" i="23"/>
  <c r="H59" i="23" s="1"/>
  <c r="E45" i="23"/>
  <c r="E44" i="23" s="1"/>
  <c r="C45" i="23"/>
  <c r="C44" i="23" s="1"/>
  <c r="B45" i="23"/>
  <c r="B44" i="23" s="1"/>
  <c r="D45" i="23"/>
  <c r="D44" i="23" s="1"/>
  <c r="G45" i="23"/>
  <c r="G44" i="23" s="1"/>
  <c r="H45" i="23"/>
  <c r="H44" i="23" s="1"/>
  <c r="F40" i="23"/>
  <c r="B40" i="23"/>
  <c r="H40" i="23"/>
  <c r="D40" i="23"/>
  <c r="E40" i="23"/>
  <c r="C40" i="23"/>
  <c r="G40" i="23"/>
  <c r="E7" i="23"/>
  <c r="D22" i="23"/>
  <c r="F12" i="23"/>
  <c r="H12" i="23"/>
  <c r="C65" i="23"/>
  <c r="B65" i="23"/>
  <c r="H50" i="23"/>
  <c r="D50" i="23"/>
  <c r="C50" i="23"/>
  <c r="G50" i="23"/>
  <c r="B50" i="23"/>
  <c r="F50" i="23"/>
  <c r="E50" i="23"/>
  <c r="H22" i="23"/>
  <c r="C12" i="23"/>
  <c r="F44" i="23"/>
  <c r="F55" i="23"/>
  <c r="B55" i="23"/>
  <c r="E55" i="23"/>
  <c r="D55" i="23"/>
  <c r="C55" i="23"/>
  <c r="H55" i="23"/>
  <c r="G55" i="23"/>
  <c r="C22" i="23"/>
  <c r="E12" i="23"/>
  <c r="F59" i="23"/>
  <c r="G12" i="23"/>
  <c r="C32" i="23"/>
  <c r="B17" i="23"/>
  <c r="E17" i="23"/>
  <c r="B92" i="23" a="1"/>
  <c r="B82" i="23" a="1"/>
  <c r="B72" i="23" a="1"/>
  <c r="C102" i="23"/>
  <c r="B102" i="23"/>
  <c r="B77" i="23" a="1"/>
  <c r="B87" i="23" a="1"/>
  <c r="B97" i="23" a="1"/>
  <c r="G22" i="23"/>
  <c r="D12" i="23"/>
  <c r="B32" i="23"/>
  <c r="B128" i="23" l="1" a="1"/>
  <c r="B124" i="23" a="1"/>
  <c r="B114" i="23" a="1"/>
  <c r="B104" i="23" a="1"/>
  <c r="C133" i="23"/>
  <c r="B133" i="23"/>
  <c r="B109" i="23" a="1"/>
  <c r="B119" i="23" a="1"/>
  <c r="C54" i="23"/>
  <c r="F54" i="23"/>
  <c r="G49" i="23"/>
  <c r="B64" i="23"/>
  <c r="D39" i="23"/>
  <c r="C97" i="23"/>
  <c r="C98" i="23" s="1"/>
  <c r="B97" i="23"/>
  <c r="B98" i="23" s="1"/>
  <c r="D54" i="23"/>
  <c r="E49" i="23"/>
  <c r="C49" i="23"/>
  <c r="C64" i="23"/>
  <c r="G39" i="23"/>
  <c r="H39" i="23"/>
  <c r="E92" i="23"/>
  <c r="H92" i="23"/>
  <c r="D92" i="23"/>
  <c r="G92" i="23"/>
  <c r="F92" i="23"/>
  <c r="C92" i="23"/>
  <c r="B92" i="23"/>
  <c r="G87" i="23"/>
  <c r="C87" i="23"/>
  <c r="F87" i="23"/>
  <c r="B87" i="23"/>
  <c r="E87" i="23"/>
  <c r="D87" i="23"/>
  <c r="H87" i="23"/>
  <c r="E72" i="23"/>
  <c r="H72" i="23"/>
  <c r="D72" i="23"/>
  <c r="G72" i="23"/>
  <c r="C72" i="23"/>
  <c r="F72" i="23"/>
  <c r="B72" i="23"/>
  <c r="G54" i="23"/>
  <c r="E54" i="23"/>
  <c r="F49" i="23"/>
  <c r="D49" i="23"/>
  <c r="C39" i="23"/>
  <c r="B39" i="23"/>
  <c r="G77" i="23"/>
  <c r="C77" i="23"/>
  <c r="F77" i="23"/>
  <c r="B77" i="23"/>
  <c r="E77" i="23"/>
  <c r="H77" i="23"/>
  <c r="D77" i="23"/>
  <c r="D76" i="23" s="1"/>
  <c r="E82" i="23"/>
  <c r="H82" i="23"/>
  <c r="D82" i="23"/>
  <c r="D81" i="23" s="1"/>
  <c r="C82" i="23"/>
  <c r="G82" i="23"/>
  <c r="B82" i="23"/>
  <c r="F82" i="23"/>
  <c r="H54" i="23"/>
  <c r="B54" i="23"/>
  <c r="B49" i="23"/>
  <c r="H49" i="23"/>
  <c r="E39" i="23"/>
  <c r="F39" i="23"/>
  <c r="C81" i="23" l="1"/>
  <c r="F76" i="23"/>
  <c r="F71" i="23"/>
  <c r="H71" i="23"/>
  <c r="E86" i="23"/>
  <c r="G86" i="23"/>
  <c r="G91" i="23"/>
  <c r="B96" i="23"/>
  <c r="F104" i="23"/>
  <c r="B104" i="23"/>
  <c r="E104" i="23"/>
  <c r="H104" i="23"/>
  <c r="D104" i="23"/>
  <c r="G104" i="23"/>
  <c r="G105" i="23" s="1"/>
  <c r="C104" i="23"/>
  <c r="F81" i="23"/>
  <c r="H76" i="23"/>
  <c r="C76" i="23"/>
  <c r="C71" i="23"/>
  <c r="E71" i="23"/>
  <c r="B86" i="23"/>
  <c r="B91" i="23"/>
  <c r="D91" i="23"/>
  <c r="C96" i="23"/>
  <c r="H109" i="23"/>
  <c r="D109" i="23"/>
  <c r="G109" i="23"/>
  <c r="C109" i="23"/>
  <c r="B109" i="23"/>
  <c r="F109" i="23"/>
  <c r="E109" i="23"/>
  <c r="F114" i="23"/>
  <c r="F108" i="23" s="1"/>
  <c r="B114" i="23"/>
  <c r="E114" i="23"/>
  <c r="E108" i="23" s="1"/>
  <c r="D114" i="23"/>
  <c r="D108" i="23" s="1"/>
  <c r="C114" i="23"/>
  <c r="C108" i="23" s="1"/>
  <c r="H114" i="23"/>
  <c r="G114" i="23"/>
  <c r="H119" i="23"/>
  <c r="D119" i="23"/>
  <c r="G119" i="23"/>
  <c r="C119" i="23"/>
  <c r="F119" i="23"/>
  <c r="B119" i="23"/>
  <c r="E119" i="23"/>
  <c r="B81" i="23"/>
  <c r="H81" i="23"/>
  <c r="E76" i="23"/>
  <c r="G76" i="23"/>
  <c r="G71" i="23"/>
  <c r="H86" i="23"/>
  <c r="F86" i="23"/>
  <c r="C91" i="23"/>
  <c r="H91" i="23"/>
  <c r="B165" i="23"/>
  <c r="B151" i="23" a="1"/>
  <c r="B141" i="23" a="1"/>
  <c r="B160" i="23" a="1"/>
  <c r="B156" i="23" a="1"/>
  <c r="B135" i="23" a="1"/>
  <c r="C165" i="23"/>
  <c r="B146" i="23" a="1"/>
  <c r="F124" i="23"/>
  <c r="F123" i="23" s="1"/>
  <c r="B124" i="23"/>
  <c r="E124" i="23"/>
  <c r="E123" i="23" s="1"/>
  <c r="H124" i="23"/>
  <c r="G124" i="23"/>
  <c r="D124" i="23"/>
  <c r="D123" i="23" s="1"/>
  <c r="C124" i="23"/>
  <c r="C123" i="23" s="1"/>
  <c r="G81" i="23"/>
  <c r="E81" i="23"/>
  <c r="B76" i="23"/>
  <c r="B71" i="23"/>
  <c r="D71" i="23"/>
  <c r="D86" i="23"/>
  <c r="C86" i="23"/>
  <c r="F91" i="23"/>
  <c r="E91" i="23"/>
  <c r="C128" i="23"/>
  <c r="C127" i="23" s="1"/>
  <c r="B128" i="23"/>
  <c r="F113" i="23" l="1"/>
  <c r="F118" i="23"/>
  <c r="D113" i="23"/>
  <c r="D118" i="23"/>
  <c r="C113" i="23"/>
  <c r="C118" i="23"/>
  <c r="E113" i="23"/>
  <c r="E118" i="23"/>
  <c r="G73" i="23"/>
  <c r="G146" i="23"/>
  <c r="C146" i="23"/>
  <c r="C145" i="23" s="1"/>
  <c r="F146" i="23"/>
  <c r="F145" i="23" s="1"/>
  <c r="B146" i="23"/>
  <c r="E146" i="23"/>
  <c r="E145" i="23" s="1"/>
  <c r="D146" i="23"/>
  <c r="D145" i="23" s="1"/>
  <c r="H146" i="23"/>
  <c r="H118" i="23"/>
  <c r="H113" i="23"/>
  <c r="G103" i="23"/>
  <c r="B103" i="23"/>
  <c r="B129" i="23"/>
  <c r="B127" i="23"/>
  <c r="E141" i="23"/>
  <c r="E140" i="23" s="1"/>
  <c r="H141" i="23"/>
  <c r="D141" i="23"/>
  <c r="D140" i="23" s="1"/>
  <c r="C141" i="23"/>
  <c r="C140" i="23" s="1"/>
  <c r="G141" i="23"/>
  <c r="B141" i="23"/>
  <c r="F141" i="23"/>
  <c r="F140" i="23" s="1"/>
  <c r="G108" i="23"/>
  <c r="D103" i="23"/>
  <c r="F103" i="23"/>
  <c r="B160" i="23"/>
  <c r="C160" i="23"/>
  <c r="D29" i="23"/>
  <c r="F24" i="23"/>
  <c r="C29" i="23"/>
  <c r="D9" i="23"/>
  <c r="D19" i="23"/>
  <c r="H9" i="23"/>
  <c r="B14" i="23"/>
  <c r="G9" i="23"/>
  <c r="E24" i="23"/>
  <c r="F9" i="23"/>
  <c r="C9" i="23"/>
  <c r="G19" i="23"/>
  <c r="H19" i="23"/>
  <c r="F19" i="23"/>
  <c r="E29" i="23"/>
  <c r="B24" i="23"/>
  <c r="C19" i="23"/>
  <c r="B29" i="23"/>
  <c r="H24" i="23"/>
  <c r="D61" i="23"/>
  <c r="E14" i="23"/>
  <c r="B19" i="23"/>
  <c r="G24" i="23"/>
  <c r="D14" i="23"/>
  <c r="E9" i="23"/>
  <c r="F14" i="23"/>
  <c r="B46" i="23"/>
  <c r="E61" i="23"/>
  <c r="C34" i="23"/>
  <c r="D46" i="23"/>
  <c r="B34" i="23"/>
  <c r="C14" i="23"/>
  <c r="F46" i="23"/>
  <c r="C46" i="23"/>
  <c r="B25" i="23"/>
  <c r="E19" i="23"/>
  <c r="C61" i="23"/>
  <c r="H46" i="23"/>
  <c r="B9" i="23"/>
  <c r="D24" i="23"/>
  <c r="B61" i="23"/>
  <c r="H14" i="23"/>
  <c r="E46" i="23"/>
  <c r="C24" i="23"/>
  <c r="F61" i="23"/>
  <c r="G14" i="23"/>
  <c r="G46" i="23"/>
  <c r="C56" i="23"/>
  <c r="G51" i="23"/>
  <c r="D56" i="23"/>
  <c r="C51" i="23"/>
  <c r="G41" i="23"/>
  <c r="D51" i="23"/>
  <c r="B41" i="23"/>
  <c r="H56" i="23"/>
  <c r="E41" i="23"/>
  <c r="F56" i="23"/>
  <c r="H41" i="23"/>
  <c r="B51" i="23"/>
  <c r="G56" i="23"/>
  <c r="E51" i="23"/>
  <c r="C66" i="23"/>
  <c r="F51" i="23"/>
  <c r="B56" i="23"/>
  <c r="H51" i="23"/>
  <c r="F41" i="23"/>
  <c r="B66" i="23"/>
  <c r="E56" i="23"/>
  <c r="C129" i="23"/>
  <c r="B73" i="23"/>
  <c r="B123" i="23"/>
  <c r="G135" i="23"/>
  <c r="C135" i="23"/>
  <c r="F135" i="23"/>
  <c r="B135" i="23"/>
  <c r="E135" i="23"/>
  <c r="H135" i="23"/>
  <c r="D135" i="23"/>
  <c r="E151" i="23"/>
  <c r="E150" i="23" s="1"/>
  <c r="H151" i="23"/>
  <c r="D151" i="23"/>
  <c r="D150" i="23" s="1"/>
  <c r="G151" i="23"/>
  <c r="C151" i="23"/>
  <c r="C150" i="23" s="1"/>
  <c r="F151" i="23"/>
  <c r="F150" i="23" s="1"/>
  <c r="B151" i="23"/>
  <c r="G118" i="23"/>
  <c r="G113" i="23"/>
  <c r="H108" i="23"/>
  <c r="B108" i="23"/>
  <c r="H103" i="23"/>
  <c r="H105" i="23"/>
  <c r="H73" i="23"/>
  <c r="H123" i="23"/>
  <c r="G123" i="23"/>
  <c r="G156" i="23"/>
  <c r="C156" i="23"/>
  <c r="C155" i="23" s="1"/>
  <c r="F156" i="23"/>
  <c r="B156" i="23"/>
  <c r="E156" i="23"/>
  <c r="H156" i="23"/>
  <c r="D156" i="23"/>
  <c r="D155" i="23" s="1"/>
  <c r="B196" i="23"/>
  <c r="B182" i="23" a="1"/>
  <c r="B191" i="23" a="1"/>
  <c r="B177" i="23" a="1"/>
  <c r="B172" i="23" a="1"/>
  <c r="B187" i="23" a="1"/>
  <c r="B167" i="23" a="1"/>
  <c r="C196" i="23"/>
  <c r="B113" i="23"/>
  <c r="B118" i="23"/>
  <c r="C103" i="23"/>
  <c r="E103" i="23"/>
  <c r="E155" i="23" l="1"/>
  <c r="F155" i="23"/>
  <c r="G177" i="23"/>
  <c r="C177" i="23"/>
  <c r="C176" i="23" s="1"/>
  <c r="F177" i="23"/>
  <c r="E177" i="23"/>
  <c r="D177" i="23"/>
  <c r="B177" i="23"/>
  <c r="H177" i="23"/>
  <c r="G150" i="23"/>
  <c r="D134" i="23"/>
  <c r="F134" i="23"/>
  <c r="B145" i="23"/>
  <c r="H167" i="23"/>
  <c r="D167" i="23"/>
  <c r="G167" i="23"/>
  <c r="C167" i="23"/>
  <c r="C166" i="23" s="1"/>
  <c r="B167" i="23"/>
  <c r="F167" i="23"/>
  <c r="E167" i="23"/>
  <c r="B191" i="23"/>
  <c r="C191" i="23"/>
  <c r="C190" i="23" s="1"/>
  <c r="H155" i="23"/>
  <c r="B150" i="23"/>
  <c r="H136" i="23"/>
  <c r="H134" i="23"/>
  <c r="C134" i="23"/>
  <c r="B161" i="23"/>
  <c r="B159" i="23"/>
  <c r="B140" i="23"/>
  <c r="H140" i="23"/>
  <c r="H145" i="23"/>
  <c r="G187" i="23"/>
  <c r="C187" i="23"/>
  <c r="C186" i="23" s="1"/>
  <c r="F187" i="23"/>
  <c r="E187" i="23"/>
  <c r="D187" i="23"/>
  <c r="B187" i="23"/>
  <c r="H187" i="23"/>
  <c r="E182" i="23"/>
  <c r="F182" i="23"/>
  <c r="D182" i="23"/>
  <c r="C182" i="23"/>
  <c r="C181" i="23" s="1"/>
  <c r="B182" i="23"/>
  <c r="H182" i="23"/>
  <c r="G182" i="23"/>
  <c r="G155" i="23"/>
  <c r="H150" i="23"/>
  <c r="E134" i="23"/>
  <c r="G134" i="23"/>
  <c r="G136" i="23"/>
  <c r="G140" i="23"/>
  <c r="C161" i="23"/>
  <c r="C159" i="23"/>
  <c r="E172" i="23"/>
  <c r="G172" i="23"/>
  <c r="B172" i="23"/>
  <c r="F172" i="23"/>
  <c r="D172" i="23"/>
  <c r="D171" i="23" s="1"/>
  <c r="C172" i="23"/>
  <c r="C171" i="23" s="1"/>
  <c r="H172" i="23"/>
  <c r="C228" i="23"/>
  <c r="B213" i="23" a="1"/>
  <c r="B203" i="23" a="1"/>
  <c r="B208" i="23" a="1"/>
  <c r="B198" i="23" a="1"/>
  <c r="B223" i="23" a="1"/>
  <c r="B218" i="23" a="1"/>
  <c r="B155" i="23"/>
  <c r="B134" i="23"/>
  <c r="B136" i="23"/>
  <c r="G145" i="23"/>
  <c r="H208" i="23" l="1"/>
  <c r="D208" i="23"/>
  <c r="G208" i="23"/>
  <c r="C208" i="23"/>
  <c r="B208" i="23"/>
  <c r="F208" i="23"/>
  <c r="E208" i="23"/>
  <c r="F171" i="23"/>
  <c r="B181" i="23"/>
  <c r="E181" i="23"/>
  <c r="E186" i="23"/>
  <c r="B192" i="23"/>
  <c r="B190" i="23"/>
  <c r="H176" i="23"/>
  <c r="F176" i="23"/>
  <c r="H198" i="23"/>
  <c r="D198" i="23"/>
  <c r="G198" i="23"/>
  <c r="C198" i="23"/>
  <c r="F198" i="23"/>
  <c r="E198" i="23"/>
  <c r="B198" i="23"/>
  <c r="C192" i="23"/>
  <c r="B166" i="23"/>
  <c r="B168" i="23"/>
  <c r="H166" i="23"/>
  <c r="H168" i="23"/>
  <c r="E176" i="23"/>
  <c r="H218" i="23"/>
  <c r="D218" i="23"/>
  <c r="G218" i="23"/>
  <c r="C218" i="23"/>
  <c r="F218" i="23"/>
  <c r="E218" i="23"/>
  <c r="B218" i="23"/>
  <c r="F203" i="23"/>
  <c r="B203" i="23"/>
  <c r="E203" i="23"/>
  <c r="H203" i="23"/>
  <c r="G203" i="23"/>
  <c r="D203" i="23"/>
  <c r="C203" i="23"/>
  <c r="H171" i="23"/>
  <c r="B171" i="23"/>
  <c r="H186" i="23"/>
  <c r="F186" i="23"/>
  <c r="E166" i="23"/>
  <c r="G166" i="23"/>
  <c r="G168" i="23"/>
  <c r="B176" i="23"/>
  <c r="B259" i="23"/>
  <c r="B245" i="23" a="1"/>
  <c r="B235" i="23" a="1"/>
  <c r="B254" i="23" a="1"/>
  <c r="B240" i="23" a="1"/>
  <c r="B230" i="23" a="1"/>
  <c r="C259" i="23"/>
  <c r="B250" i="23" a="1"/>
  <c r="E171" i="23"/>
  <c r="H181" i="23"/>
  <c r="F181" i="23"/>
  <c r="D186" i="23"/>
  <c r="G186" i="23"/>
  <c r="C223" i="23"/>
  <c r="B223" i="23"/>
  <c r="F213" i="23"/>
  <c r="B213" i="23"/>
  <c r="E213" i="23"/>
  <c r="D213" i="23"/>
  <c r="C213" i="23"/>
  <c r="H213" i="23"/>
  <c r="G213" i="23"/>
  <c r="G171" i="23"/>
  <c r="G181" i="23"/>
  <c r="D181" i="23"/>
  <c r="B186" i="23"/>
  <c r="F166" i="23"/>
  <c r="D166" i="23"/>
  <c r="D176" i="23"/>
  <c r="G176" i="23"/>
  <c r="D212" i="23" l="1"/>
  <c r="B222" i="23"/>
  <c r="B224" i="23"/>
  <c r="E230" i="23"/>
  <c r="H230" i="23"/>
  <c r="D230" i="23"/>
  <c r="G230" i="23"/>
  <c r="F230" i="23"/>
  <c r="C230" i="23"/>
  <c r="B230" i="23"/>
  <c r="E245" i="23"/>
  <c r="H245" i="23"/>
  <c r="D245" i="23"/>
  <c r="C245" i="23"/>
  <c r="B245" i="23"/>
  <c r="G245" i="23"/>
  <c r="F245" i="23"/>
  <c r="C202" i="23"/>
  <c r="E202" i="23"/>
  <c r="E217" i="23"/>
  <c r="D217" i="23"/>
  <c r="F197" i="23"/>
  <c r="H197" i="23"/>
  <c r="C207" i="23"/>
  <c r="G212" i="23"/>
  <c r="E212" i="23"/>
  <c r="C224" i="23"/>
  <c r="C222" i="23"/>
  <c r="G240" i="23"/>
  <c r="C240" i="23"/>
  <c r="F240" i="23"/>
  <c r="B240" i="23"/>
  <c r="H240" i="23"/>
  <c r="E240" i="23"/>
  <c r="D240" i="23"/>
  <c r="C290" i="23"/>
  <c r="B290" i="23"/>
  <c r="B276" i="23" a="1"/>
  <c r="B266" i="23" a="1"/>
  <c r="B271" i="23" a="1"/>
  <c r="B285" i="23" a="1"/>
  <c r="B281" i="23" a="1"/>
  <c r="B261" i="23" a="1"/>
  <c r="D202" i="23"/>
  <c r="B202" i="23"/>
  <c r="F217" i="23"/>
  <c r="H217" i="23"/>
  <c r="C197" i="23"/>
  <c r="E207" i="23"/>
  <c r="G207" i="23"/>
  <c r="H212" i="23"/>
  <c r="B212" i="23"/>
  <c r="G250" i="23"/>
  <c r="C250" i="23"/>
  <c r="F250" i="23"/>
  <c r="B250" i="23"/>
  <c r="E250" i="23"/>
  <c r="D250" i="23"/>
  <c r="H250" i="23"/>
  <c r="B254" i="23"/>
  <c r="C254" i="23"/>
  <c r="G202" i="23"/>
  <c r="F202" i="23"/>
  <c r="C217" i="23"/>
  <c r="B197" i="23"/>
  <c r="G197" i="23"/>
  <c r="F207" i="23"/>
  <c r="D207" i="23"/>
  <c r="C212" i="23"/>
  <c r="F212" i="23"/>
  <c r="E235" i="23"/>
  <c r="D235" i="23"/>
  <c r="H235" i="23"/>
  <c r="C235" i="23"/>
  <c r="B235" i="23"/>
  <c r="G235" i="23"/>
  <c r="F235" i="23"/>
  <c r="H202" i="23"/>
  <c r="B217" i="23"/>
  <c r="G217" i="23"/>
  <c r="E197" i="23"/>
  <c r="D197" i="23"/>
  <c r="B207" i="23"/>
  <c r="H207" i="23"/>
  <c r="B234" i="23" l="1"/>
  <c r="E234" i="23"/>
  <c r="C255" i="23"/>
  <c r="C253" i="23"/>
  <c r="E249" i="23"/>
  <c r="G249" i="23"/>
  <c r="H281" i="23"/>
  <c r="D281" i="23"/>
  <c r="G281" i="23"/>
  <c r="C281" i="23"/>
  <c r="F281" i="23"/>
  <c r="E281" i="23"/>
  <c r="B281" i="23"/>
  <c r="F276" i="23"/>
  <c r="B276" i="23"/>
  <c r="E276" i="23"/>
  <c r="D276" i="23"/>
  <c r="C276" i="23"/>
  <c r="H276" i="23"/>
  <c r="G276" i="23"/>
  <c r="E239" i="23"/>
  <c r="C239" i="23"/>
  <c r="B244" i="23"/>
  <c r="E244" i="23"/>
  <c r="G229" i="23"/>
  <c r="C234" i="23"/>
  <c r="B255" i="23"/>
  <c r="B253" i="23"/>
  <c r="B249" i="23"/>
  <c r="C285" i="23"/>
  <c r="B285" i="23"/>
  <c r="B286" i="23" s="1"/>
  <c r="C321" i="23"/>
  <c r="B321" i="23"/>
  <c r="B307" i="23" a="1"/>
  <c r="B297" i="23" a="1"/>
  <c r="B317" i="23" a="1"/>
  <c r="B292" i="23" a="1"/>
  <c r="B312" i="23" a="1"/>
  <c r="B302" i="23" a="1"/>
  <c r="H239" i="23"/>
  <c r="G239" i="23"/>
  <c r="C244" i="23"/>
  <c r="B229" i="23"/>
  <c r="D229" i="23"/>
  <c r="F234" i="23"/>
  <c r="H234" i="23"/>
  <c r="H249" i="23"/>
  <c r="F249" i="23"/>
  <c r="H271" i="23"/>
  <c r="D271" i="23"/>
  <c r="G271" i="23"/>
  <c r="C271" i="23"/>
  <c r="B271" i="23"/>
  <c r="F271" i="23"/>
  <c r="E271" i="23"/>
  <c r="B239" i="23"/>
  <c r="F244" i="23"/>
  <c r="D244" i="23"/>
  <c r="C229" i="23"/>
  <c r="H229" i="23"/>
  <c r="G234" i="23"/>
  <c r="D234" i="23"/>
  <c r="D249" i="23"/>
  <c r="C249" i="23"/>
  <c r="H261" i="23"/>
  <c r="D261" i="23"/>
  <c r="G261" i="23"/>
  <c r="C261" i="23"/>
  <c r="F261" i="23"/>
  <c r="E261" i="23"/>
  <c r="B261" i="23"/>
  <c r="F266" i="23"/>
  <c r="B266" i="23"/>
  <c r="E266" i="23"/>
  <c r="H266" i="23"/>
  <c r="G266" i="23"/>
  <c r="D266" i="23"/>
  <c r="C266" i="23"/>
  <c r="D239" i="23"/>
  <c r="F239" i="23"/>
  <c r="G244" i="23"/>
  <c r="H244" i="23"/>
  <c r="F229" i="23"/>
  <c r="E229" i="23"/>
  <c r="H265" i="23" l="1"/>
  <c r="B260" i="23"/>
  <c r="G260" i="23"/>
  <c r="C270" i="23"/>
  <c r="E292" i="23"/>
  <c r="H292" i="23"/>
  <c r="D292" i="23"/>
  <c r="G292" i="23"/>
  <c r="F292" i="23"/>
  <c r="C292" i="23"/>
  <c r="B292" i="23"/>
  <c r="B343" i="23" a="1"/>
  <c r="B333" i="23" a="1"/>
  <c r="B323" i="23" a="1"/>
  <c r="C352" i="23"/>
  <c r="B352" i="23"/>
  <c r="B338" i="23" a="1"/>
  <c r="B328" i="23" a="1"/>
  <c r="B347" i="23" a="1"/>
  <c r="G275" i="23"/>
  <c r="E275" i="23"/>
  <c r="E280" i="23"/>
  <c r="D280" i="23"/>
  <c r="C265" i="23"/>
  <c r="E265" i="23"/>
  <c r="E260" i="23"/>
  <c r="D260" i="23"/>
  <c r="E270" i="23"/>
  <c r="G270" i="23"/>
  <c r="B317" i="23"/>
  <c r="C317" i="23"/>
  <c r="H275" i="23"/>
  <c r="B275" i="23"/>
  <c r="F280" i="23"/>
  <c r="H280" i="23"/>
  <c r="D265" i="23"/>
  <c r="B265" i="23"/>
  <c r="F260" i="23"/>
  <c r="H260" i="23"/>
  <c r="F270" i="23"/>
  <c r="D270" i="23"/>
  <c r="G302" i="23"/>
  <c r="C302" i="23"/>
  <c r="F302" i="23"/>
  <c r="B302" i="23"/>
  <c r="H302" i="23"/>
  <c r="E302" i="23"/>
  <c r="D302" i="23"/>
  <c r="E297" i="23"/>
  <c r="H297" i="23"/>
  <c r="D297" i="23"/>
  <c r="F297" i="23"/>
  <c r="C297" i="23"/>
  <c r="G297" i="23"/>
  <c r="B297" i="23"/>
  <c r="B284" i="23"/>
  <c r="C275" i="23"/>
  <c r="F275" i="23"/>
  <c r="C280" i="23"/>
  <c r="G265" i="23"/>
  <c r="F265" i="23"/>
  <c r="C260" i="23"/>
  <c r="B270" i="23"/>
  <c r="H270" i="23"/>
  <c r="G312" i="23"/>
  <c r="C312" i="23"/>
  <c r="F312" i="23"/>
  <c r="B312" i="23"/>
  <c r="D312" i="23"/>
  <c r="H312" i="23"/>
  <c r="E312" i="23"/>
  <c r="E307" i="23"/>
  <c r="H307" i="23"/>
  <c r="D307" i="23"/>
  <c r="B307" i="23"/>
  <c r="G307" i="23"/>
  <c r="F307" i="23"/>
  <c r="C307" i="23"/>
  <c r="C286" i="23"/>
  <c r="C284" i="23"/>
  <c r="D275" i="23"/>
  <c r="B280" i="23"/>
  <c r="G280" i="23"/>
  <c r="B306" i="23" l="1"/>
  <c r="E311" i="23"/>
  <c r="F311" i="23"/>
  <c r="F296" i="23"/>
  <c r="D301" i="23"/>
  <c r="F301" i="23"/>
  <c r="B316" i="23"/>
  <c r="B379" i="23" a="1"/>
  <c r="B374" i="23" a="1"/>
  <c r="B364" i="23" a="1"/>
  <c r="B354" i="23" a="1"/>
  <c r="B359" i="23" a="1"/>
  <c r="B369" i="23" a="1"/>
  <c r="E343" i="23"/>
  <c r="H343" i="23"/>
  <c r="D343" i="23"/>
  <c r="D342" i="23" s="1"/>
  <c r="G343" i="23"/>
  <c r="C343" i="23"/>
  <c r="F343" i="23"/>
  <c r="B343" i="23"/>
  <c r="G291" i="23"/>
  <c r="C306" i="23"/>
  <c r="D306" i="23"/>
  <c r="H311" i="23"/>
  <c r="C311" i="23"/>
  <c r="B296" i="23"/>
  <c r="D296" i="23"/>
  <c r="E301" i="23"/>
  <c r="C301" i="23"/>
  <c r="C347" i="23"/>
  <c r="B347" i="23"/>
  <c r="B291" i="23"/>
  <c r="D291" i="23"/>
  <c r="F306" i="23"/>
  <c r="H306" i="23"/>
  <c r="D311" i="23"/>
  <c r="G311" i="23"/>
  <c r="G296" i="23"/>
  <c r="H296" i="23"/>
  <c r="H301" i="23"/>
  <c r="G301" i="23"/>
  <c r="G328" i="23"/>
  <c r="C328" i="23"/>
  <c r="F328" i="23"/>
  <c r="B328" i="23"/>
  <c r="E328" i="23"/>
  <c r="H328" i="23"/>
  <c r="D328" i="23"/>
  <c r="D327" i="23" s="1"/>
  <c r="E323" i="23"/>
  <c r="H323" i="23"/>
  <c r="D323" i="23"/>
  <c r="G323" i="23"/>
  <c r="C323" i="23"/>
  <c r="B323" i="23"/>
  <c r="F323" i="23"/>
  <c r="C291" i="23"/>
  <c r="H291" i="23"/>
  <c r="G306" i="23"/>
  <c r="E306" i="23"/>
  <c r="B311" i="23"/>
  <c r="C296" i="23"/>
  <c r="E296" i="23"/>
  <c r="B301" i="23"/>
  <c r="C316" i="23"/>
  <c r="G338" i="23"/>
  <c r="C338" i="23"/>
  <c r="F338" i="23"/>
  <c r="B338" i="23"/>
  <c r="E338" i="23"/>
  <c r="H338" i="23"/>
  <c r="D338" i="23"/>
  <c r="D337" i="23" s="1"/>
  <c r="E333" i="23"/>
  <c r="H333" i="23"/>
  <c r="D333" i="23"/>
  <c r="D332" i="23" s="1"/>
  <c r="G333" i="23"/>
  <c r="C333" i="23"/>
  <c r="F333" i="23"/>
  <c r="B333" i="23"/>
  <c r="F291" i="23"/>
  <c r="E291" i="23"/>
  <c r="F332" i="23" l="1"/>
  <c r="H332" i="23"/>
  <c r="E337" i="23"/>
  <c r="G337" i="23"/>
  <c r="B322" i="23"/>
  <c r="H322" i="23"/>
  <c r="E327" i="23"/>
  <c r="G327" i="23"/>
  <c r="G342" i="23"/>
  <c r="H369" i="23"/>
  <c r="D369" i="23"/>
  <c r="G369" i="23"/>
  <c r="C369" i="23"/>
  <c r="F369" i="23"/>
  <c r="B369" i="23"/>
  <c r="E369" i="23"/>
  <c r="F374" i="23"/>
  <c r="B374" i="23"/>
  <c r="E374" i="23"/>
  <c r="H374" i="23"/>
  <c r="D374" i="23"/>
  <c r="C374" i="23"/>
  <c r="G374" i="23"/>
  <c r="C332" i="23"/>
  <c r="E332" i="23"/>
  <c r="B337" i="23"/>
  <c r="C322" i="23"/>
  <c r="E322" i="23"/>
  <c r="B327" i="23"/>
  <c r="B348" i="23"/>
  <c r="B346" i="23"/>
  <c r="B342" i="23"/>
  <c r="H359" i="23"/>
  <c r="D359" i="23"/>
  <c r="D358" i="23" s="1"/>
  <c r="G359" i="23"/>
  <c r="C359" i="23"/>
  <c r="F359" i="23"/>
  <c r="B359" i="23"/>
  <c r="E359" i="23"/>
  <c r="C379" i="23"/>
  <c r="B379" i="23"/>
  <c r="B380" i="23" s="1"/>
  <c r="G332" i="23"/>
  <c r="F337" i="23"/>
  <c r="G322" i="23"/>
  <c r="F327" i="23"/>
  <c r="C346" i="23"/>
  <c r="C348" i="23"/>
  <c r="F342" i="23"/>
  <c r="H342" i="23"/>
  <c r="F354" i="23"/>
  <c r="B354" i="23"/>
  <c r="E354" i="23"/>
  <c r="H354" i="23"/>
  <c r="D354" i="23"/>
  <c r="D353" i="23" s="1"/>
  <c r="G354" i="23"/>
  <c r="C354" i="23"/>
  <c r="B332" i="23"/>
  <c r="H337" i="23"/>
  <c r="C337" i="23"/>
  <c r="F322" i="23"/>
  <c r="D322" i="23"/>
  <c r="H327" i="23"/>
  <c r="C327" i="23"/>
  <c r="C342" i="23"/>
  <c r="E342" i="23"/>
  <c r="F364" i="23"/>
  <c r="B364" i="23"/>
  <c r="E364" i="23"/>
  <c r="H364" i="23"/>
  <c r="D364" i="23"/>
  <c r="D363" i="23" s="1"/>
  <c r="G364" i="23"/>
  <c r="C364" i="23"/>
  <c r="H363" i="23" l="1"/>
  <c r="C353" i="23"/>
  <c r="E353" i="23"/>
  <c r="B358" i="23"/>
  <c r="G373" i="23"/>
  <c r="E373" i="23"/>
  <c r="B368" i="23"/>
  <c r="D368" i="23"/>
  <c r="C363" i="23"/>
  <c r="E363" i="23"/>
  <c r="G353" i="23"/>
  <c r="B353" i="23"/>
  <c r="B378" i="23"/>
  <c r="F358" i="23"/>
  <c r="H358" i="23"/>
  <c r="C373" i="23"/>
  <c r="B373" i="23"/>
  <c r="F368" i="23"/>
  <c r="H368" i="23"/>
  <c r="G363" i="23"/>
  <c r="B363" i="23"/>
  <c r="F353" i="23"/>
  <c r="C380" i="23"/>
  <c r="C378" i="23"/>
  <c r="C358" i="23"/>
  <c r="D373" i="23"/>
  <c r="F373" i="23"/>
  <c r="C368" i="23"/>
  <c r="F363" i="23"/>
  <c r="H353" i="23"/>
  <c r="E358" i="23"/>
  <c r="G358" i="23"/>
  <c r="H373" i="23"/>
  <c r="E368" i="23"/>
  <c r="G368" i="23"/>
</calcChain>
</file>

<file path=xl/sharedStrings.xml><?xml version="1.0" encoding="utf-8"?>
<sst xmlns="http://schemas.openxmlformats.org/spreadsheetml/2006/main" count="322" uniqueCount="223">
  <si>
    <t>Desenvolvimento WEB - SEDE - NOITE
1º semestre de 2024</t>
  </si>
  <si>
    <t>Legenda</t>
  </si>
  <si>
    <t>Encontro presencial</t>
  </si>
  <si>
    <t>Moodle</t>
  </si>
  <si>
    <t>janeiro</t>
  </si>
  <si>
    <t>SEGUNDA-FEIRA</t>
  </si>
  <si>
    <t>Anotações:</t>
  </si>
  <si>
    <t>Convocação para Matricula na Unidade.</t>
  </si>
  <si>
    <t>Reunião de responsáveis e Familía em foco</t>
  </si>
  <si>
    <t>E-mail + Cadastro Moodle</t>
  </si>
  <si>
    <t>HTML: 01</t>
  </si>
  <si>
    <t>Moodle:01</t>
  </si>
  <si>
    <t>HTML: 02</t>
  </si>
  <si>
    <t>HTML: 03</t>
  </si>
  <si>
    <t>HTML: 04</t>
  </si>
  <si>
    <t>HTML: 05</t>
  </si>
  <si>
    <t>Moodle:02</t>
  </si>
  <si>
    <t>Workshop: 01</t>
  </si>
  <si>
    <t>HTML: 06</t>
  </si>
  <si>
    <t>HTML: 07</t>
  </si>
  <si>
    <t>Git e Github: 01</t>
  </si>
  <si>
    <t>Git e Github: 02</t>
  </si>
  <si>
    <t>Moodle:03</t>
  </si>
  <si>
    <t>Workshop: 02</t>
  </si>
  <si>
    <t>Git e Github: 03</t>
  </si>
  <si>
    <t>Git e Github: 04</t>
  </si>
  <si>
    <t>CSS: 01</t>
  </si>
  <si>
    <t>CSS: 02</t>
  </si>
  <si>
    <t>Feriado: Sexta-feira da Paixão</t>
  </si>
  <si>
    <t>Workshop: 03</t>
  </si>
  <si>
    <t>Psicossocial: Reconhecer</t>
  </si>
  <si>
    <t>CSS: 03</t>
  </si>
  <si>
    <t>CSS: 04</t>
  </si>
  <si>
    <t>CSS: 05</t>
  </si>
  <si>
    <t>CSS: 06</t>
  </si>
  <si>
    <t>Moodle:04</t>
  </si>
  <si>
    <t>Workshop: 04</t>
  </si>
  <si>
    <t>CSS: 07</t>
  </si>
  <si>
    <t>CSS: 08</t>
  </si>
  <si>
    <t>CSS: 09</t>
  </si>
  <si>
    <t>CSS: 10</t>
  </si>
  <si>
    <t>Moodle:05</t>
  </si>
  <si>
    <t>Workshop: 05</t>
  </si>
  <si>
    <t>CSS: 11</t>
  </si>
  <si>
    <t>CSS: 12</t>
  </si>
  <si>
    <t>CSS: 13</t>
  </si>
  <si>
    <t>CSS: 14</t>
  </si>
  <si>
    <t>Moodle:06</t>
  </si>
  <si>
    <t>Feriado: Tiradentes</t>
  </si>
  <si>
    <t>Workshop: 06</t>
  </si>
  <si>
    <t>Oportunidade de Workshop de Voluntariado</t>
  </si>
  <si>
    <t>CSS: 15</t>
  </si>
  <si>
    <t>CSS: 16</t>
  </si>
  <si>
    <t>JavaScript: 01</t>
  </si>
  <si>
    <t>JavaScript: 02</t>
  </si>
  <si>
    <t>Moodle:07</t>
  </si>
  <si>
    <t>Workshop: 07</t>
  </si>
  <si>
    <t>JavaScript: 03</t>
  </si>
  <si>
    <t>JavaScript: 04</t>
  </si>
  <si>
    <t>Workshop: 08</t>
  </si>
  <si>
    <t>Feriado: Dia do Trabalho</t>
  </si>
  <si>
    <t>JavaScript: 05</t>
  </si>
  <si>
    <t>Moodle:08</t>
  </si>
  <si>
    <t>JavaScript: 06</t>
  </si>
  <si>
    <t>JavaScript: 07</t>
  </si>
  <si>
    <t>JavaScript: 08</t>
  </si>
  <si>
    <t>JavaScript: 09</t>
  </si>
  <si>
    <t>Moodle:09</t>
  </si>
  <si>
    <t>Workshop: 09</t>
  </si>
  <si>
    <t>Semana da Juventude e Cidadania (psicossocial)</t>
  </si>
  <si>
    <t>JavaScript: 10</t>
  </si>
  <si>
    <t>JavaScript: 11</t>
  </si>
  <si>
    <t>JavaScript: 12</t>
  </si>
  <si>
    <t>JavaScript: 13</t>
  </si>
  <si>
    <t>Moodle:10</t>
  </si>
  <si>
    <t>Feriado Hortolândia: Aniversário de Hortolândia</t>
  </si>
  <si>
    <t>Workshop: 10</t>
  </si>
  <si>
    <t>JavaScript: 14</t>
  </si>
  <si>
    <t>JavaScript: 15</t>
  </si>
  <si>
    <t>JavaScript: 16</t>
  </si>
  <si>
    <t>JavaScript: 17</t>
  </si>
  <si>
    <t>IBM Week</t>
  </si>
  <si>
    <t>Workshop: 11</t>
  </si>
  <si>
    <t>JavaScript: 18</t>
  </si>
  <si>
    <t>JavaScript: 19</t>
  </si>
  <si>
    <t>JavaScript: 20</t>
  </si>
  <si>
    <t>Feriado: Corpus Christi</t>
  </si>
  <si>
    <t>Workshop: 12</t>
  </si>
  <si>
    <t>JavaScript: 21</t>
  </si>
  <si>
    <t>JavaScript: 22</t>
  </si>
  <si>
    <t>JavaScript: 23</t>
  </si>
  <si>
    <t>JavaScript: 24</t>
  </si>
  <si>
    <t>JavaScript: 25</t>
  </si>
  <si>
    <t xml:space="preserve">Semana de Oportunidades </t>
  </si>
  <si>
    <t>Criação de Currículo / Como se candidatar em vagas on-line</t>
  </si>
  <si>
    <t>JavaScript: 26</t>
  </si>
  <si>
    <t>Aplicação Pesquisa de Satisfação na unidade.</t>
  </si>
  <si>
    <t>JavaScript: 27</t>
  </si>
  <si>
    <t>JavaScript: 28</t>
  </si>
  <si>
    <t>TCC: 01</t>
  </si>
  <si>
    <t>TCC: 02</t>
  </si>
  <si>
    <t>TCC: 03</t>
  </si>
  <si>
    <t>TCC: 04</t>
  </si>
  <si>
    <t>TCC: 05</t>
  </si>
  <si>
    <t>TCC: 06</t>
  </si>
  <si>
    <t>TCC: 07</t>
  </si>
  <si>
    <t>TCC: 08</t>
  </si>
  <si>
    <t>TCC: 09</t>
  </si>
  <si>
    <t>TCC: 10</t>
  </si>
  <si>
    <t>Ensaio TCC</t>
  </si>
  <si>
    <t>Apresentação TCC</t>
  </si>
  <si>
    <t>Ensaio - Melhores PIs</t>
  </si>
  <si>
    <t>Reunião Parcial de Responsáveis</t>
  </si>
  <si>
    <t>Feriado em São Paulo: Revolução de 1932</t>
  </si>
  <si>
    <t>Apresentação - Melhores PIs</t>
  </si>
  <si>
    <t>Formatura</t>
  </si>
  <si>
    <t>RH Conecta</t>
  </si>
  <si>
    <t>Feriado em BH: N.S. Aparecida</t>
  </si>
  <si>
    <t>Feriado: Independência do Brasil</t>
  </si>
  <si>
    <t>Feriado: Nossa Senhora Aparecida</t>
  </si>
  <si>
    <t>Feriado: Finados</t>
  </si>
  <si>
    <t>Feriado: Proclamação da Republica</t>
  </si>
  <si>
    <t>Feriado: Consciência Negra</t>
  </si>
  <si>
    <t>Feriado Recife e BH: Imaculada Conceição</t>
  </si>
  <si>
    <t>Feriado: Natal</t>
  </si>
  <si>
    <t>Nº</t>
  </si>
  <si>
    <t>Módulo</t>
  </si>
  <si>
    <t>Aula</t>
  </si>
  <si>
    <t>HTML5</t>
  </si>
  <si>
    <t>Introdução à Internet</t>
  </si>
  <si>
    <t>Introdução à HTML</t>
  </si>
  <si>
    <t>Elementos heading, parágrafos, caracteres especiais e listas</t>
  </si>
  <si>
    <t>Elementos estruturais e textuais</t>
  </si>
  <si>
    <t>Elementos link e imagem e hiperlink</t>
  </si>
  <si>
    <t>Elemento table</t>
  </si>
  <si>
    <t>Elemento form</t>
  </si>
  <si>
    <t>Git e Github</t>
  </si>
  <si>
    <t>Versionamento de código - Parte 01</t>
  </si>
  <si>
    <t>Versionamento de código - Parte 02</t>
  </si>
  <si>
    <t>Comandos do Git - Parte 01</t>
  </si>
  <si>
    <t>Comandos do Git - Parte 02</t>
  </si>
  <si>
    <t>CSS</t>
  </si>
  <si>
    <t>Introdução às CSS</t>
  </si>
  <si>
    <t>Configuração de texto</t>
  </si>
  <si>
    <t>Class</t>
  </si>
  <si>
    <t>ID e outros seletores</t>
  </si>
  <si>
    <t>Elementos Visuais</t>
  </si>
  <si>
    <t>Margin versus Padding</t>
  </si>
  <si>
    <t>Medidas no CSS</t>
  </si>
  <si>
    <t>Float display e box sizing</t>
  </si>
  <si>
    <t>Pseudoclasses e Pseudoelementos</t>
  </si>
  <si>
    <t>Media Query</t>
  </si>
  <si>
    <t>Flexbox</t>
  </si>
  <si>
    <t>Grid CSS Layout - Parte 01</t>
  </si>
  <si>
    <t>Grid CSS Layout - Parte 02</t>
  </si>
  <si>
    <t>Grid e Flexbox</t>
  </si>
  <si>
    <t>Bootstrap-1</t>
  </si>
  <si>
    <t>Bootstrap-2</t>
  </si>
  <si>
    <t>JAVASCRIPT</t>
  </si>
  <si>
    <t>Introdução ao JavaScript</t>
  </si>
  <si>
    <t>Console, variáveis e operadores</t>
  </si>
  <si>
    <t>Objetos, Funções e Eventos</t>
  </si>
  <si>
    <t>Array</t>
  </si>
  <si>
    <t>Strings</t>
  </si>
  <si>
    <t>Array de Objetos</t>
  </si>
  <si>
    <t>Estruturas condicionais</t>
  </si>
  <si>
    <t>Laços de repetição</t>
  </si>
  <si>
    <t>Métodos de alto nível para manipular arrays</t>
  </si>
  <si>
    <t>Classes e Funções</t>
  </si>
  <si>
    <t>JavaScript HTML DOM – Parte 01</t>
  </si>
  <si>
    <t>JavaScript HTML DOM – Parte 02</t>
  </si>
  <si>
    <t>JavaScript HTML DOM – Parte 03</t>
  </si>
  <si>
    <t>JavaScript HTML DOM – Parte 04</t>
  </si>
  <si>
    <t>JavaScript HTML DOM – Parte 05</t>
  </si>
  <si>
    <t>SoftSkills</t>
  </si>
  <si>
    <t>Ética, Direitos e Deveres</t>
  </si>
  <si>
    <t>Sustentabilidade</t>
  </si>
  <si>
    <t>Pensamento Crítico</t>
  </si>
  <si>
    <t>Comunicação</t>
  </si>
  <si>
    <t>Liderança</t>
  </si>
  <si>
    <t>Trabalho em Equipe</t>
  </si>
  <si>
    <t>Relacionamento Interpessoal</t>
  </si>
  <si>
    <t>Marketing Pessoal</t>
  </si>
  <si>
    <t>Processo Seletivos</t>
  </si>
  <si>
    <t>Teatro - Parte01</t>
  </si>
  <si>
    <t>Teatro - Parte02</t>
  </si>
  <si>
    <t>Teatro - Parte03</t>
  </si>
  <si>
    <t>Teatro - Parte04</t>
  </si>
  <si>
    <t>Home Office</t>
  </si>
  <si>
    <t>Dia</t>
  </si>
  <si>
    <t>Feriado/Atividade</t>
  </si>
  <si>
    <t>Ano Novo</t>
  </si>
  <si>
    <t>Aniversário da Cidade</t>
  </si>
  <si>
    <t>Sexta Feira Santa</t>
  </si>
  <si>
    <t>Páscoa</t>
  </si>
  <si>
    <t>Tiradentes</t>
  </si>
  <si>
    <t>Dia do Trabalho</t>
  </si>
  <si>
    <t>Início das Aulas</t>
  </si>
  <si>
    <t>Revolução Constitucionalista</t>
  </si>
  <si>
    <t>Independência do Brasil</t>
  </si>
  <si>
    <t>Nossa Senhora Aparecida</t>
  </si>
  <si>
    <t>Finados</t>
  </si>
  <si>
    <t>Proclamação da República</t>
  </si>
  <si>
    <t>Dia da Consciência Negra</t>
  </si>
  <si>
    <t>Brasil x Sérvia (Copa do mundo) - 16h</t>
  </si>
  <si>
    <t>Brasil x Suíça (Copa do mundo) - 10h</t>
  </si>
  <si>
    <t>Brasil x Camarões (Copa do mundo) - 16h</t>
  </si>
  <si>
    <t>Possível jogo do Brasil (Oitavas da Copa) - 16h</t>
  </si>
  <si>
    <t>Possível jogo do Brasil (Quartas da Copa) - 10h</t>
  </si>
  <si>
    <t>Possível jogo do Brasil (Semi da Copa) - 16h</t>
  </si>
  <si>
    <t>Natal</t>
  </si>
  <si>
    <t>Gui da TCCs</t>
  </si>
  <si>
    <t>DELL Conecta</t>
  </si>
  <si>
    <t>Confraternização do IOS</t>
  </si>
  <si>
    <t>Reunição e Responsáveis Parcial</t>
  </si>
  <si>
    <t xml:space="preserve">Aplicação do Questionário Social </t>
  </si>
  <si>
    <t>Semana Social: Projeto Crescer</t>
  </si>
  <si>
    <t>Oficina de Oportunidades</t>
  </si>
  <si>
    <t>Aplicação da Pesquisa de Satisfação</t>
  </si>
  <si>
    <t>Avaliação Diagnóstica Final</t>
  </si>
  <si>
    <t>Avaliação Diagnóstica Inicial</t>
  </si>
  <si>
    <t>Período de Matrícula</t>
  </si>
  <si>
    <t>Reunição e Responsáveis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</si>
</sst>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42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28"/>
      <color theme="0"/>
      <name val="Trebuchet MS"/>
      <family val="2"/>
      <scheme val="minor"/>
    </font>
    <font>
      <sz val="36"/>
      <color rgb="FF49176D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b/>
      <sz val="12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0"/>
      <color theme="1" tint="0.34998626667073579"/>
      <name val="Trebuchet MS"/>
      <family val="2"/>
      <scheme val="minor"/>
    </font>
    <font>
      <sz val="12"/>
      <color theme="3"/>
      <name val="Arial"/>
      <family val="2"/>
      <scheme val="major"/>
    </font>
    <font>
      <b/>
      <sz val="100"/>
      <color theme="3"/>
      <name val="Arial"/>
      <family val="2"/>
      <scheme val="major"/>
    </font>
    <font>
      <b/>
      <sz val="20"/>
      <color theme="4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12"/>
      <color rgb="FFFFFFF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1"/>
      <color rgb="FF000000"/>
      <name val="Trebuchet MS"/>
      <family val="2"/>
    </font>
    <font>
      <b/>
      <sz val="12"/>
      <color rgb="FF000000"/>
      <name val="Trebuchet MS"/>
      <family val="2"/>
      <scheme val="minor"/>
    </font>
    <font>
      <b/>
      <sz val="12"/>
      <color rgb="FFFFFFFF"/>
      <name val="Trebuchet MS"/>
      <family val="2"/>
    </font>
    <font>
      <sz val="11"/>
      <name val="Trebuchet MS"/>
      <family val="2"/>
    </font>
    <font>
      <b/>
      <sz val="12"/>
      <name val="Trebuchet MS"/>
      <family val="2"/>
    </font>
    <font>
      <b/>
      <sz val="11"/>
      <color rgb="FF000000"/>
      <name val="Trebuchet MS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9176D"/>
        <bgColor indexed="64"/>
      </patternFill>
    </fill>
    <fill>
      <patternFill patternType="solid">
        <fgColor rgb="FFFAB72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1277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9176D"/>
        <bgColor rgb="FF000000"/>
      </patternFill>
    </fill>
    <fill>
      <patternFill patternType="solid">
        <fgColor rgb="FF2C58B6"/>
        <bgColor rgb="FF000000"/>
      </patternFill>
    </fill>
    <fill>
      <patternFill patternType="solid">
        <fgColor rgb="FFFF812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29E95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38600"/>
        <bgColor rgb="FF000000"/>
      </patternFill>
    </fill>
    <fill>
      <patternFill patternType="solid">
        <fgColor rgb="FFFAB728"/>
        <bgColor rgb="FF000000"/>
      </patternFill>
    </fill>
    <fill>
      <patternFill patternType="solid">
        <fgColor rgb="FFEF8B58"/>
        <bgColor rgb="FF000000"/>
      </patternFill>
    </fill>
    <fill>
      <patternFill patternType="solid">
        <fgColor rgb="FFB181B4"/>
        <bgColor rgb="FF000000"/>
      </patternFill>
    </fill>
    <fill>
      <patternFill patternType="solid">
        <fgColor rgb="FFFFD75B"/>
        <bgColor rgb="FF000000"/>
      </patternFill>
    </fill>
  </fills>
  <borders count="12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/>
      </right>
      <top style="medium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0.249977111117893"/>
      </top>
      <bottom style="thin">
        <color theme="0"/>
      </bottom>
      <diagonal/>
    </border>
    <border>
      <left style="thin">
        <color theme="0"/>
      </left>
      <right style="medium">
        <color theme="0" tint="-0.249977111117893"/>
      </right>
      <top style="medium">
        <color theme="0" tint="-0.249977111117893"/>
      </top>
      <bottom style="thin">
        <color theme="0"/>
      </bottom>
      <diagonal/>
    </border>
    <border>
      <left style="medium">
        <color theme="0" tint="-0.249977111117893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medium">
        <color theme="0" tint="-0.249977111117893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medium">
        <color theme="0" tint="-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77111117893"/>
      </left>
      <right style="thin">
        <color theme="0" tint="-0.14996795556505021"/>
      </right>
      <top style="thin">
        <color theme="0" tint="-0.14996795556505021"/>
      </top>
      <bottom style="medium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249977111117893"/>
      </bottom>
      <diagonal/>
    </border>
    <border>
      <left style="thin">
        <color theme="0" tint="-0.14996795556505021"/>
      </left>
      <right style="medium">
        <color theme="0" tint="-0.249977111117893"/>
      </right>
      <top style="thin">
        <color theme="0" tint="-0.14996795556505021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14996795556505021"/>
      </right>
      <top style="medium">
        <color theme="0" tint="-0.249977111117893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249977111117893"/>
      </top>
      <bottom/>
      <diagonal/>
    </border>
    <border>
      <left style="thin">
        <color theme="0" tint="-0.14996795556505021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thick">
        <color theme="3"/>
      </bottom>
      <diagonal/>
    </border>
    <border>
      <left/>
      <right/>
      <top style="dotted">
        <color theme="4"/>
      </top>
      <bottom style="thick">
        <color theme="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249977111117893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theme="0" tint="-0.249977111117893"/>
      </right>
      <top/>
      <bottom style="thin">
        <color theme="0" tint="-0.149967955565050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 style="medium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249977111117893"/>
      </left>
      <right/>
      <top style="thin">
        <color theme="0" tint="-0.14996795556505021"/>
      </top>
      <bottom/>
      <diagonal/>
    </border>
    <border>
      <left style="medium">
        <color theme="0" tint="-0.249977111117893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A6A6A6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rgb="FFA6A6A6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rgb="FFA6A6A6"/>
      </top>
      <bottom/>
      <diagonal/>
    </border>
  </borders>
  <cellStyleXfs count="58">
    <xf numFmtId="0" fontId="0" fillId="0" borderId="0" applyFill="0" applyBorder="0" applyProtection="0"/>
    <xf numFmtId="0" fontId="11" fillId="3" borderId="0" applyNumberFormat="0" applyBorder="0" applyAlignment="0" applyProtection="0"/>
    <xf numFmtId="0" fontId="24" fillId="0" borderId="12" applyNumberFormat="0" applyFill="0" applyProtection="0">
      <alignment horizontal="center" vertical="center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6" fontId="8" fillId="37" borderId="5" applyBorder="0" applyProtection="0">
      <alignment horizontal="center" vertical="center" wrapText="1"/>
    </xf>
    <xf numFmtId="0" fontId="10" fillId="0" borderId="3" applyFill="0" applyProtection="0">
      <alignment horizontal="left" vertical="top" wrapText="1" indent="1"/>
    </xf>
    <xf numFmtId="0" fontId="27" fillId="0" borderId="12" applyFill="0" applyProtection="0">
      <alignment horizontal="center" vertical="center" wrapText="1"/>
    </xf>
    <xf numFmtId="0" fontId="9" fillId="0" borderId="4" applyFill="0" applyProtection="0">
      <alignment horizontal="left" vertical="center" wrapText="1" indent="1"/>
    </xf>
    <xf numFmtId="0" fontId="23" fillId="34" borderId="12" applyNumberFormat="0" applyProtection="0">
      <alignment horizontal="center" vertical="center"/>
    </xf>
    <xf numFmtId="0" fontId="26" fillId="35" borderId="13" applyNumberFormat="0" applyProtection="0">
      <alignment horizontal="center" vertical="center"/>
    </xf>
    <xf numFmtId="0" fontId="25" fillId="36" borderId="13" applyNumberFormat="0" applyProtection="0">
      <alignment horizontal="center" vertical="center"/>
    </xf>
    <xf numFmtId="0" fontId="7" fillId="0" borderId="0" applyNumberFormat="0" applyFill="0" applyBorder="0" applyAlignment="0" applyProtection="0"/>
    <xf numFmtId="0" fontId="9" fillId="6" borderId="6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7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8" applyNumberFormat="0" applyAlignment="0" applyProtection="0"/>
    <xf numFmtId="0" fontId="18" fillId="11" borderId="9" applyNumberFormat="0" applyAlignment="0" applyProtection="0"/>
    <xf numFmtId="0" fontId="19" fillId="11" borderId="8" applyNumberFormat="0" applyAlignment="0" applyProtection="0"/>
    <xf numFmtId="0" fontId="20" fillId="0" borderId="10" applyNumberFormat="0" applyFill="0" applyAlignment="0" applyProtection="0"/>
    <xf numFmtId="0" fontId="5" fillId="12" borderId="11" applyNumberFormat="0" applyAlignment="0" applyProtection="0"/>
    <xf numFmtId="0" fontId="21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2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2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2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2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8" fillId="38" borderId="0">
      <alignment vertical="center"/>
    </xf>
    <xf numFmtId="0" fontId="31" fillId="38" borderId="41" applyNumberFormat="0" applyProtection="0">
      <alignment vertical="center"/>
    </xf>
    <xf numFmtId="0" fontId="29" fillId="38" borderId="0" applyNumberFormat="0" applyBorder="0" applyProtection="0">
      <alignment vertical="center"/>
    </xf>
    <xf numFmtId="0" fontId="30" fillId="38" borderId="0" applyNumberFormat="0" applyBorder="0" applyProtection="0"/>
    <xf numFmtId="0" fontId="7" fillId="38" borderId="42" applyNumberFormat="0" applyProtection="0">
      <alignment horizontal="center" vertical="center"/>
    </xf>
    <xf numFmtId="0" fontId="3" fillId="0" borderId="0"/>
    <xf numFmtId="0" fontId="1" fillId="0" borderId="0"/>
  </cellStyleXfs>
  <cellXfs count="227">
    <xf numFmtId="0" fontId="0" fillId="0" borderId="0" xfId="0"/>
    <xf numFmtId="0" fontId="0" fillId="2" borderId="0" xfId="0" applyFill="1"/>
    <xf numFmtId="0" fontId="27" fillId="0" borderId="12" xfId="7" applyFill="1">
      <alignment horizontal="center" vertical="center" wrapText="1"/>
    </xf>
    <xf numFmtId="0" fontId="26" fillId="35" borderId="13" xfId="10">
      <alignment horizontal="center" vertical="center"/>
    </xf>
    <xf numFmtId="0" fontId="25" fillId="36" borderId="13" xfId="11">
      <alignment horizontal="center" vertical="center"/>
    </xf>
    <xf numFmtId="0" fontId="26" fillId="35" borderId="17" xfId="10" applyBorder="1">
      <alignment horizontal="center" vertical="center"/>
    </xf>
    <xf numFmtId="0" fontId="26" fillId="35" borderId="18" xfId="10" applyBorder="1">
      <alignment horizontal="center" vertical="center"/>
    </xf>
    <xf numFmtId="0" fontId="25" fillId="36" borderId="18" xfId="11" applyBorder="1">
      <alignment horizontal="center" vertical="center"/>
    </xf>
    <xf numFmtId="0" fontId="25" fillId="36" borderId="19" xfId="11" applyBorder="1">
      <alignment horizontal="center" vertical="center"/>
    </xf>
    <xf numFmtId="166" fontId="8" fillId="37" borderId="20" xfId="5" applyBorder="1">
      <alignment horizontal="center" vertical="center" wrapText="1"/>
    </xf>
    <xf numFmtId="0" fontId="27" fillId="0" borderId="21" xfId="7" applyFill="1" applyBorder="1">
      <alignment horizontal="center" vertical="center" wrapText="1"/>
    </xf>
    <xf numFmtId="0" fontId="27" fillId="0" borderId="22" xfId="7" applyFill="1" applyBorder="1">
      <alignment horizontal="center" vertical="center" wrapText="1"/>
    </xf>
    <xf numFmtId="0" fontId="26" fillId="35" borderId="23" xfId="10" applyBorder="1">
      <alignment horizontal="center" vertical="center"/>
    </xf>
    <xf numFmtId="0" fontId="25" fillId="36" borderId="24" xfId="11" applyBorder="1">
      <alignment horizontal="center" vertical="center"/>
    </xf>
    <xf numFmtId="0" fontId="27" fillId="0" borderId="26" xfId="7" applyFill="1" applyBorder="1">
      <alignment horizontal="center" vertical="center" wrapText="1"/>
    </xf>
    <xf numFmtId="0" fontId="27" fillId="0" borderId="27" xfId="7" applyFill="1" applyBorder="1">
      <alignment horizontal="center" vertical="center" wrapText="1"/>
    </xf>
    <xf numFmtId="0" fontId="23" fillId="34" borderId="16" xfId="9" applyBorder="1">
      <alignment horizontal="center" vertical="center"/>
    </xf>
    <xf numFmtId="0" fontId="23" fillId="34" borderId="34" xfId="9" applyBorder="1">
      <alignment horizontal="center" vertical="center"/>
    </xf>
    <xf numFmtId="0" fontId="27" fillId="0" borderId="0" xfId="7" applyBorder="1">
      <alignment horizontal="center" vertical="center" wrapText="1"/>
    </xf>
    <xf numFmtId="0" fontId="28" fillId="38" borderId="0" xfId="51" applyAlignment="1">
      <alignment horizontal="left"/>
    </xf>
    <xf numFmtId="0" fontId="28" fillId="38" borderId="43" xfId="51" applyBorder="1" applyAlignment="1">
      <alignment horizontal="left"/>
    </xf>
    <xf numFmtId="14" fontId="28" fillId="38" borderId="43" xfId="51" applyNumberFormat="1" applyBorder="1" applyAlignment="1">
      <alignment horizontal="left"/>
    </xf>
    <xf numFmtId="0" fontId="25" fillId="34" borderId="43" xfId="51" applyFont="1" applyFill="1" applyBorder="1" applyAlignment="1">
      <alignment horizontal="left" vertical="center"/>
    </xf>
    <xf numFmtId="0" fontId="26" fillId="35" borderId="44" xfId="10" applyBorder="1">
      <alignment horizontal="center" vertical="center"/>
    </xf>
    <xf numFmtId="0" fontId="25" fillId="36" borderId="44" xfId="11" applyBorder="1">
      <alignment horizontal="center" vertical="center"/>
    </xf>
    <xf numFmtId="166" fontId="8" fillId="37" borderId="44" xfId="5" applyBorder="1">
      <alignment horizontal="center" vertical="center" wrapText="1"/>
    </xf>
    <xf numFmtId="0" fontId="27" fillId="0" borderId="44" xfId="7" applyFill="1" applyBorder="1">
      <alignment horizontal="center" vertical="center" wrapText="1"/>
    </xf>
    <xf numFmtId="0" fontId="26" fillId="35" borderId="45" xfId="10" applyBorder="1">
      <alignment horizontal="center" vertical="center"/>
    </xf>
    <xf numFmtId="0" fontId="26" fillId="35" borderId="46" xfId="10" applyBorder="1">
      <alignment horizontal="center" vertical="center"/>
    </xf>
    <xf numFmtId="0" fontId="25" fillId="36" borderId="46" xfId="11" applyBorder="1">
      <alignment horizontal="center" vertical="center"/>
    </xf>
    <xf numFmtId="0" fontId="25" fillId="36" borderId="47" xfId="11" applyBorder="1">
      <alignment horizontal="center" vertical="center"/>
    </xf>
    <xf numFmtId="166" fontId="8" fillId="37" borderId="48" xfId="5" applyBorder="1">
      <alignment horizontal="center" vertical="center" wrapText="1"/>
    </xf>
    <xf numFmtId="166" fontId="8" fillId="37" borderId="49" xfId="5" applyBorder="1">
      <alignment horizontal="center" vertical="center" wrapText="1"/>
    </xf>
    <xf numFmtId="0" fontId="27" fillId="0" borderId="49" xfId="7" applyFill="1" applyBorder="1">
      <alignment horizontal="center" vertical="center" wrapText="1"/>
    </xf>
    <xf numFmtId="0" fontId="26" fillId="35" borderId="48" xfId="10" applyBorder="1">
      <alignment horizontal="center" vertical="center"/>
    </xf>
    <xf numFmtId="0" fontId="25" fillId="36" borderId="49" xfId="11" applyBorder="1">
      <alignment horizontal="center" vertical="center"/>
    </xf>
    <xf numFmtId="0" fontId="27" fillId="0" borderId="50" xfId="7" applyFill="1" applyBorder="1">
      <alignment horizontal="center" vertical="center" wrapText="1"/>
    </xf>
    <xf numFmtId="0" fontId="25" fillId="34" borderId="44" xfId="10" applyFont="1" applyFill="1" applyBorder="1">
      <alignment horizontal="center" vertical="center"/>
    </xf>
    <xf numFmtId="0" fontId="0" fillId="35" borderId="54" xfId="0" applyFill="1" applyBorder="1"/>
    <xf numFmtId="0" fontId="0" fillId="34" borderId="54" xfId="0" applyFill="1" applyBorder="1"/>
    <xf numFmtId="0" fontId="33" fillId="0" borderId="55" xfId="0" applyFont="1" applyBorder="1" applyAlignment="1">
      <alignment horizontal="left" vertical="center"/>
    </xf>
    <xf numFmtId="0" fontId="26" fillId="35" borderId="43" xfId="10" applyBorder="1">
      <alignment horizontal="center" vertical="center"/>
    </xf>
    <xf numFmtId="0" fontId="25" fillId="36" borderId="43" xfId="11" applyBorder="1">
      <alignment horizontal="center" vertical="center"/>
    </xf>
    <xf numFmtId="166" fontId="8" fillId="37" borderId="43" xfId="5" applyBorder="1">
      <alignment horizontal="center" vertical="center" wrapText="1"/>
    </xf>
    <xf numFmtId="0" fontId="27" fillId="0" borderId="43" xfId="7" applyFill="1" applyBorder="1">
      <alignment horizontal="center" vertical="center" wrapText="1"/>
    </xf>
    <xf numFmtId="0" fontId="23" fillId="34" borderId="43" xfId="9" applyBorder="1">
      <alignment horizontal="center" vertical="center"/>
    </xf>
    <xf numFmtId="0" fontId="0" fillId="2" borderId="43" xfId="0" applyFill="1" applyBorder="1"/>
    <xf numFmtId="0" fontId="25" fillId="34" borderId="13" xfId="10" applyFont="1" applyFill="1">
      <alignment horizontal="center" vertical="center"/>
    </xf>
    <xf numFmtId="0" fontId="25" fillId="34" borderId="46" xfId="10" applyFont="1" applyFill="1" applyBorder="1">
      <alignment horizontal="center" vertical="center"/>
    </xf>
    <xf numFmtId="0" fontId="27" fillId="0" borderId="57" xfId="7" applyFill="1" applyBorder="1" applyAlignment="1">
      <alignment vertical="center" wrapText="1"/>
    </xf>
    <xf numFmtId="0" fontId="27" fillId="0" borderId="66" xfId="7" applyFill="1" applyBorder="1" applyAlignment="1">
      <alignment vertical="center" wrapText="1"/>
    </xf>
    <xf numFmtId="0" fontId="25" fillId="42" borderId="12" xfId="7" applyFont="1" applyFill="1">
      <alignment horizontal="center" vertical="center" wrapText="1"/>
    </xf>
    <xf numFmtId="0" fontId="25" fillId="0" borderId="0" xfId="10" applyFont="1" applyFill="1" applyBorder="1" applyAlignment="1">
      <alignment vertical="center"/>
    </xf>
    <xf numFmtId="0" fontId="25" fillId="0" borderId="31" xfId="10" applyFont="1" applyFill="1" applyBorder="1" applyAlignment="1">
      <alignment vertical="center"/>
    </xf>
    <xf numFmtId="0" fontId="25" fillId="0" borderId="0" xfId="10" applyFont="1" applyFill="1" applyBorder="1">
      <alignment horizontal="center" vertical="center"/>
    </xf>
    <xf numFmtId="0" fontId="0" fillId="0" borderId="31" xfId="0" applyBorder="1"/>
    <xf numFmtId="0" fontId="25" fillId="34" borderId="43" xfId="10" applyFont="1" applyFill="1" applyBorder="1">
      <alignment horizontal="center" vertical="center"/>
    </xf>
    <xf numFmtId="0" fontId="25" fillId="0" borderId="57" xfId="10" applyFont="1" applyFill="1" applyBorder="1" applyAlignment="1">
      <alignment vertical="center"/>
    </xf>
    <xf numFmtId="0" fontId="26" fillId="35" borderId="97" xfId="10" applyBorder="1">
      <alignment horizontal="center" vertical="center"/>
    </xf>
    <xf numFmtId="166" fontId="8" fillId="37" borderId="97" xfId="5" applyBorder="1">
      <alignment horizontal="center" vertical="center" wrapText="1"/>
    </xf>
    <xf numFmtId="0" fontId="27" fillId="0" borderId="97" xfId="7" applyFill="1" applyBorder="1">
      <alignment horizontal="center" vertical="center" wrapText="1"/>
    </xf>
    <xf numFmtId="0" fontId="26" fillId="0" borderId="0" xfId="10" applyFill="1" applyBorder="1" applyAlignment="1">
      <alignment vertical="center"/>
    </xf>
    <xf numFmtId="0" fontId="0" fillId="0" borderId="0" xfId="0" applyFill="1" applyBorder="1"/>
    <xf numFmtId="0" fontId="23" fillId="34" borderId="30" xfId="9" applyBorder="1">
      <alignment horizontal="center" vertical="center"/>
    </xf>
    <xf numFmtId="0" fontId="26" fillId="35" borderId="100" xfId="10" applyBorder="1">
      <alignment horizontal="center" vertical="center"/>
    </xf>
    <xf numFmtId="0" fontId="22" fillId="0" borderId="0" xfId="0" applyFont="1" applyFill="1"/>
    <xf numFmtId="0" fontId="22" fillId="0" borderId="57" xfId="0" applyFont="1" applyFill="1" applyBorder="1"/>
    <xf numFmtId="0" fontId="22" fillId="0" borderId="0" xfId="0" applyFont="1" applyFill="1" applyBorder="1"/>
    <xf numFmtId="0" fontId="25" fillId="34" borderId="18" xfId="10" applyFont="1" applyFill="1" applyBorder="1">
      <alignment horizontal="center" vertical="center"/>
    </xf>
    <xf numFmtId="166" fontId="8" fillId="37" borderId="60" xfId="5" applyBorder="1">
      <alignment horizontal="center" vertical="center" wrapText="1"/>
    </xf>
    <xf numFmtId="166" fontId="8" fillId="37" borderId="58" xfId="5" applyBorder="1">
      <alignment horizontal="center" vertical="center" wrapText="1"/>
    </xf>
    <xf numFmtId="0" fontId="27" fillId="0" borderId="63" xfId="7" applyFill="1" applyBorder="1" applyAlignment="1">
      <alignment vertical="center" wrapText="1"/>
    </xf>
    <xf numFmtId="0" fontId="27" fillId="0" borderId="64" xfId="7" applyFill="1" applyBorder="1" applyAlignment="1">
      <alignment vertical="center" wrapText="1"/>
    </xf>
    <xf numFmtId="0" fontId="27" fillId="0" borderId="65" xfId="7" applyFill="1" applyBorder="1" applyAlignment="1">
      <alignment vertical="center" wrapText="1"/>
    </xf>
    <xf numFmtId="166" fontId="8" fillId="37" borderId="101" xfId="5" applyBorder="1">
      <alignment horizontal="center" vertical="center" wrapText="1"/>
    </xf>
    <xf numFmtId="0" fontId="25" fillId="42" borderId="102" xfId="0" applyFont="1" applyFill="1" applyBorder="1" applyAlignment="1">
      <alignment horizontal="center" vertical="center"/>
    </xf>
    <xf numFmtId="0" fontId="25" fillId="34" borderId="102" xfId="0" applyFont="1" applyFill="1" applyBorder="1" applyAlignment="1">
      <alignment horizontal="center" vertical="center" wrapText="1"/>
    </xf>
    <xf numFmtId="0" fontId="35" fillId="40" borderId="43" xfId="7" applyFont="1" applyFill="1" applyBorder="1">
      <alignment horizontal="center" vertical="center" wrapText="1"/>
    </xf>
    <xf numFmtId="0" fontId="34" fillId="50" borderId="90" xfId="0" applyFont="1" applyFill="1" applyBorder="1" applyAlignment="1">
      <alignment horizontal="center" vertical="center"/>
    </xf>
    <xf numFmtId="0" fontId="37" fillId="48" borderId="106" xfId="0" applyFont="1" applyFill="1" applyBorder="1" applyAlignment="1">
      <alignment horizontal="center" vertical="center" wrapText="1"/>
    </xf>
    <xf numFmtId="0" fontId="35" fillId="40" borderId="56" xfId="7" applyFont="1" applyFill="1" applyBorder="1">
      <alignment horizontal="center" vertical="center" wrapText="1"/>
    </xf>
    <xf numFmtId="0" fontId="34" fillId="46" borderId="112" xfId="0" applyFont="1" applyFill="1" applyBorder="1" applyAlignment="1">
      <alignment horizontal="center" vertical="center"/>
    </xf>
    <xf numFmtId="0" fontId="34" fillId="51" borderId="115" xfId="0" applyFont="1" applyFill="1" applyBorder="1" applyAlignment="1">
      <alignment horizontal="center" vertical="center"/>
    </xf>
    <xf numFmtId="0" fontId="34" fillId="52" borderId="112" xfId="0" applyFont="1" applyFill="1" applyBorder="1" applyAlignment="1">
      <alignment horizontal="center" vertical="center"/>
    </xf>
    <xf numFmtId="0" fontId="26" fillId="53" borderId="112" xfId="0" applyFont="1" applyFill="1" applyBorder="1" applyAlignment="1">
      <alignment horizontal="center" vertical="center"/>
    </xf>
    <xf numFmtId="0" fontId="26" fillId="53" borderId="116" xfId="0" applyFont="1" applyFill="1" applyBorder="1" applyAlignment="1">
      <alignment horizontal="center" vertical="center"/>
    </xf>
    <xf numFmtId="0" fontId="38" fillId="43" borderId="117" xfId="0" applyFont="1" applyFill="1" applyBorder="1" applyAlignment="1">
      <alignment horizontal="center" vertical="center"/>
    </xf>
    <xf numFmtId="0" fontId="38" fillId="43" borderId="117" xfId="0" applyFont="1" applyFill="1" applyBorder="1" applyAlignment="1">
      <alignment horizontal="center" vertical="center" wrapText="1"/>
    </xf>
    <xf numFmtId="0" fontId="1" fillId="0" borderId="0" xfId="57" applyAlignment="1">
      <alignment horizontal="center" vertical="center"/>
    </xf>
    <xf numFmtId="0" fontId="36" fillId="0" borderId="117" xfId="0" applyFont="1" applyBorder="1" applyAlignment="1">
      <alignment horizontal="center" vertical="center"/>
    </xf>
    <xf numFmtId="0" fontId="38" fillId="54" borderId="117" xfId="0" applyFont="1" applyFill="1" applyBorder="1" applyAlignment="1">
      <alignment horizontal="center" vertical="center"/>
    </xf>
    <xf numFmtId="0" fontId="38" fillId="51" borderId="117" xfId="0" applyFont="1" applyFill="1" applyBorder="1" applyAlignment="1">
      <alignment horizontal="center" vertical="center"/>
    </xf>
    <xf numFmtId="0" fontId="38" fillId="55" borderId="117" xfId="0" applyFont="1" applyFill="1" applyBorder="1" applyAlignment="1">
      <alignment horizontal="center" vertical="center"/>
    </xf>
    <xf numFmtId="0" fontId="39" fillId="0" borderId="117" xfId="0" applyFont="1" applyBorder="1" applyAlignment="1">
      <alignment horizontal="center" vertical="center"/>
    </xf>
    <xf numFmtId="0" fontId="40" fillId="53" borderId="117" xfId="0" applyFont="1" applyFill="1" applyBorder="1" applyAlignment="1">
      <alignment horizontal="center" vertical="center"/>
    </xf>
    <xf numFmtId="0" fontId="38" fillId="43" borderId="118" xfId="0" applyFont="1" applyFill="1" applyBorder="1" applyAlignment="1">
      <alignment horizontal="center" vertical="center" wrapText="1"/>
    </xf>
    <xf numFmtId="0" fontId="38" fillId="43" borderId="119" xfId="0" applyFont="1" applyFill="1" applyBorder="1" applyAlignment="1">
      <alignment horizontal="center" vertical="center" wrapText="1"/>
    </xf>
    <xf numFmtId="0" fontId="41" fillId="56" borderId="117" xfId="0" applyFont="1" applyFill="1" applyBorder="1" applyAlignment="1">
      <alignment horizontal="center" vertical="center"/>
    </xf>
    <xf numFmtId="0" fontId="41" fillId="56" borderId="120" xfId="0" applyFont="1" applyFill="1" applyBorder="1" applyAlignment="1">
      <alignment horizontal="center" vertical="center"/>
    </xf>
    <xf numFmtId="0" fontId="36" fillId="0" borderId="120" xfId="0" applyFont="1" applyBorder="1" applyAlignment="1">
      <alignment horizontal="center" vertical="center"/>
    </xf>
    <xf numFmtId="0" fontId="34" fillId="52" borderId="122" xfId="0" applyFont="1" applyFill="1" applyBorder="1" applyAlignment="1">
      <alignment horizontal="center" vertical="center"/>
    </xf>
    <xf numFmtId="0" fontId="34" fillId="52" borderId="108" xfId="0" applyFont="1" applyFill="1" applyBorder="1" applyAlignment="1">
      <alignment horizontal="center" vertical="center"/>
    </xf>
    <xf numFmtId="0" fontId="34" fillId="51" borderId="112" xfId="0" applyFont="1" applyFill="1" applyBorder="1" applyAlignment="1">
      <alignment horizontal="center" vertical="center"/>
    </xf>
    <xf numFmtId="0" fontId="34" fillId="51" borderId="113" xfId="0" applyFont="1" applyFill="1" applyBorder="1" applyAlignment="1">
      <alignment horizontal="center" vertical="center"/>
    </xf>
    <xf numFmtId="0" fontId="34" fillId="52" borderId="112" xfId="0" applyFont="1" applyFill="1" applyBorder="1" applyAlignment="1">
      <alignment horizontal="center" vertical="center"/>
    </xf>
    <xf numFmtId="0" fontId="34" fillId="52" borderId="113" xfId="0" applyFont="1" applyFill="1" applyBorder="1" applyAlignment="1">
      <alignment horizontal="center" vertical="center"/>
    </xf>
    <xf numFmtId="0" fontId="34" fillId="52" borderId="115" xfId="0" applyFont="1" applyFill="1" applyBorder="1" applyAlignment="1">
      <alignment horizontal="center" vertical="center"/>
    </xf>
    <xf numFmtId="0" fontId="34" fillId="52" borderId="121" xfId="0" applyFont="1" applyFill="1" applyBorder="1" applyAlignment="1">
      <alignment horizontal="center" vertical="center"/>
    </xf>
    <xf numFmtId="0" fontId="26" fillId="53" borderId="112" xfId="0" applyFont="1" applyFill="1" applyBorder="1" applyAlignment="1">
      <alignment horizontal="center" vertical="center"/>
    </xf>
    <xf numFmtId="0" fontId="26" fillId="53" borderId="1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9" xfId="0" applyFill="1" applyBorder="1" applyAlignment="1">
      <alignment horizontal="center"/>
    </xf>
    <xf numFmtId="0" fontId="31" fillId="38" borderId="52" xfId="52" applyBorder="1" applyAlignment="1">
      <alignment horizontal="center" vertical="center"/>
    </xf>
    <xf numFmtId="0" fontId="31" fillId="38" borderId="53" xfId="52" applyBorder="1" applyAlignment="1">
      <alignment horizontal="center" vertical="center"/>
    </xf>
    <xf numFmtId="0" fontId="23" fillId="34" borderId="38" xfId="9" applyBorder="1" applyAlignment="1">
      <alignment horizontal="center" vertical="center" wrapText="1"/>
    </xf>
    <xf numFmtId="0" fontId="23" fillId="34" borderId="29" xfId="9" applyBorder="1" applyAlignment="1">
      <alignment horizontal="center" vertical="center" wrapText="1"/>
    </xf>
    <xf numFmtId="0" fontId="23" fillId="34" borderId="30" xfId="9" applyBorder="1" applyAlignment="1">
      <alignment horizontal="center" vertical="center" wrapText="1"/>
    </xf>
    <xf numFmtId="0" fontId="23" fillId="34" borderId="39" xfId="9" applyBorder="1" applyAlignment="1">
      <alignment horizontal="center" vertical="center" wrapText="1"/>
    </xf>
    <xf numFmtId="0" fontId="23" fillId="34" borderId="0" xfId="9" applyBorder="1" applyAlignment="1">
      <alignment horizontal="center" vertical="center" wrapText="1"/>
    </xf>
    <xf numFmtId="0" fontId="23" fillId="34" borderId="31" xfId="9" applyBorder="1" applyAlignment="1">
      <alignment horizontal="center" vertical="center" wrapText="1"/>
    </xf>
    <xf numFmtId="0" fontId="23" fillId="34" borderId="40" xfId="9" applyBorder="1" applyAlignment="1">
      <alignment horizontal="center" vertical="center" wrapText="1"/>
    </xf>
    <xf numFmtId="0" fontId="23" fillId="34" borderId="32" xfId="9" applyBorder="1" applyAlignment="1">
      <alignment horizontal="center" vertical="center" wrapText="1"/>
    </xf>
    <xf numFmtId="0" fontId="23" fillId="34" borderId="33" xfId="9" applyBorder="1" applyAlignment="1">
      <alignment horizontal="center" vertical="center" wrapText="1"/>
    </xf>
    <xf numFmtId="0" fontId="34" fillId="44" borderId="102" xfId="0" applyFont="1" applyFill="1" applyBorder="1" applyAlignment="1">
      <alignment horizontal="center" vertical="center" wrapText="1"/>
    </xf>
    <xf numFmtId="0" fontId="25" fillId="34" borderId="109" xfId="0" applyFont="1" applyFill="1" applyBorder="1" applyAlignment="1">
      <alignment horizontal="center" vertical="center" wrapText="1"/>
    </xf>
    <xf numFmtId="0" fontId="25" fillId="34" borderId="82" xfId="0" applyFont="1" applyFill="1" applyBorder="1" applyAlignment="1">
      <alignment horizontal="center" vertical="center" wrapText="1"/>
    </xf>
    <xf numFmtId="0" fontId="34" fillId="46" borderId="112" xfId="0" applyFont="1" applyFill="1" applyBorder="1" applyAlignment="1">
      <alignment horizontal="center" vertical="center"/>
    </xf>
    <xf numFmtId="0" fontId="34" fillId="46" borderId="113" xfId="0" applyFont="1" applyFill="1" applyBorder="1" applyAlignment="1">
      <alignment horizontal="center" vertical="center"/>
    </xf>
    <xf numFmtId="0" fontId="34" fillId="45" borderId="103" xfId="0" applyFont="1" applyFill="1" applyBorder="1" applyAlignment="1">
      <alignment horizontal="center" vertical="center"/>
    </xf>
    <xf numFmtId="0" fontId="34" fillId="45" borderId="114" xfId="0" applyFont="1" applyFill="1" applyBorder="1" applyAlignment="1">
      <alignment horizontal="center" vertical="center"/>
    </xf>
    <xf numFmtId="0" fontId="24" fillId="0" borderId="35" xfId="2" applyBorder="1" applyAlignment="1">
      <alignment horizontal="center" vertical="center"/>
    </xf>
    <xf numFmtId="0" fontId="24" fillId="0" borderId="36" xfId="2" applyBorder="1" applyAlignment="1">
      <alignment horizontal="center" vertical="center"/>
    </xf>
    <xf numFmtId="0" fontId="24" fillId="0" borderId="37" xfId="2" applyBorder="1" applyAlignment="1">
      <alignment horizontal="center" vertical="center"/>
    </xf>
    <xf numFmtId="0" fontId="27" fillId="0" borderId="76" xfId="7" applyFill="1" applyBorder="1" applyAlignment="1">
      <alignment horizontal="center" vertical="center" wrapText="1"/>
    </xf>
    <xf numFmtId="0" fontId="27" fillId="0" borderId="77" xfId="7" applyFill="1" applyBorder="1" applyAlignment="1">
      <alignment horizontal="center" vertical="center" wrapText="1"/>
    </xf>
    <xf numFmtId="0" fontId="27" fillId="0" borderId="78" xfId="7" applyFill="1" applyBorder="1" applyAlignment="1">
      <alignment horizontal="center" vertical="center" wrapText="1"/>
    </xf>
    <xf numFmtId="0" fontId="27" fillId="0" borderId="79" xfId="7" applyFill="1" applyBorder="1" applyAlignment="1">
      <alignment horizontal="center" vertical="center" wrapText="1"/>
    </xf>
    <xf numFmtId="0" fontId="27" fillId="0" borderId="0" xfId="7" applyFill="1" applyBorder="1" applyAlignment="1">
      <alignment horizontal="center" vertical="center" wrapText="1"/>
    </xf>
    <xf numFmtId="0" fontId="27" fillId="0" borderId="80" xfId="7" applyFill="1" applyBorder="1" applyAlignment="1">
      <alignment horizontal="center" vertical="center" wrapText="1"/>
    </xf>
    <xf numFmtId="0" fontId="27" fillId="0" borderId="92" xfId="7" applyFill="1" applyBorder="1" applyAlignment="1">
      <alignment horizontal="center" vertical="center" wrapText="1"/>
    </xf>
    <xf numFmtId="0" fontId="27" fillId="0" borderId="93" xfId="7" applyFill="1" applyBorder="1" applyAlignment="1">
      <alignment horizontal="center" vertical="center" wrapText="1"/>
    </xf>
    <xf numFmtId="0" fontId="27" fillId="0" borderId="94" xfId="7" applyFill="1" applyBorder="1" applyAlignment="1">
      <alignment horizontal="center" vertical="center" wrapText="1"/>
    </xf>
    <xf numFmtId="0" fontId="27" fillId="0" borderId="81" xfId="7" applyFill="1" applyBorder="1" applyAlignment="1">
      <alignment horizontal="center" vertical="center" wrapText="1"/>
    </xf>
    <xf numFmtId="0" fontId="27" fillId="0" borderId="82" xfId="7" applyFill="1" applyBorder="1" applyAlignment="1">
      <alignment horizontal="center" vertical="center" wrapText="1"/>
    </xf>
    <xf numFmtId="0" fontId="27" fillId="0" borderId="83" xfId="7" applyFill="1" applyBorder="1" applyAlignment="1">
      <alignment horizontal="center" vertical="center" wrapText="1"/>
    </xf>
    <xf numFmtId="0" fontId="26" fillId="35" borderId="43" xfId="10" applyNumberFormat="1" applyBorder="1" applyAlignment="1">
      <alignment horizontal="center" vertical="center"/>
    </xf>
    <xf numFmtId="0" fontId="27" fillId="0" borderId="43" xfId="7" applyBorder="1" applyAlignment="1">
      <alignment horizontal="center" vertical="center" wrapText="1"/>
    </xf>
    <xf numFmtId="0" fontId="24" fillId="0" borderId="43" xfId="2" applyBorder="1" applyAlignment="1">
      <alignment horizontal="center" vertical="center"/>
    </xf>
    <xf numFmtId="0" fontId="24" fillId="0" borderId="92" xfId="2" applyBorder="1" applyAlignment="1">
      <alignment horizontal="center" vertical="center"/>
    </xf>
    <xf numFmtId="0" fontId="24" fillId="0" borderId="93" xfId="2" applyBorder="1" applyAlignment="1">
      <alignment horizontal="center" vertical="center"/>
    </xf>
    <xf numFmtId="0" fontId="24" fillId="0" borderId="94" xfId="2" applyBorder="1" applyAlignment="1">
      <alignment horizontal="center" vertical="center"/>
    </xf>
    <xf numFmtId="0" fontId="35" fillId="40" borderId="104" xfId="7" applyFont="1" applyFill="1" applyBorder="1" applyAlignment="1">
      <alignment horizontal="center" vertical="center" wrapText="1"/>
    </xf>
    <xf numFmtId="0" fontId="35" fillId="40" borderId="105" xfId="7" applyFont="1" applyFill="1" applyBorder="1" applyAlignment="1">
      <alignment horizontal="center" vertical="center" wrapText="1"/>
    </xf>
    <xf numFmtId="0" fontId="35" fillId="47" borderId="110" xfId="7" applyFont="1" applyFill="1" applyBorder="1" applyAlignment="1">
      <alignment horizontal="center" vertical="center" wrapText="1"/>
    </xf>
    <xf numFmtId="0" fontId="35" fillId="47" borderId="111" xfId="7" applyFont="1" applyFill="1" applyBorder="1" applyAlignment="1">
      <alignment horizontal="center" vertical="center" wrapText="1"/>
    </xf>
    <xf numFmtId="0" fontId="25" fillId="41" borderId="56" xfId="7" applyFont="1" applyFill="1" applyBorder="1" applyAlignment="1">
      <alignment horizontal="center" vertical="center" wrapText="1"/>
    </xf>
    <xf numFmtId="0" fontId="25" fillId="41" borderId="96" xfId="7" applyFont="1" applyFill="1" applyBorder="1" applyAlignment="1">
      <alignment horizontal="center" vertical="center" wrapText="1"/>
    </xf>
    <xf numFmtId="0" fontId="2" fillId="39" borderId="92" xfId="7" applyFont="1" applyFill="1" applyBorder="1" applyAlignment="1">
      <alignment horizontal="center" vertical="center" wrapText="1"/>
    </xf>
    <xf numFmtId="0" fontId="2" fillId="39" borderId="93" xfId="7" applyFont="1" applyFill="1" applyBorder="1" applyAlignment="1">
      <alignment horizontal="center" vertical="center" wrapText="1"/>
    </xf>
    <xf numFmtId="0" fontId="2" fillId="39" borderId="94" xfId="7" applyFont="1" applyFill="1" applyBorder="1" applyAlignment="1">
      <alignment horizontal="center" vertical="center" wrapText="1"/>
    </xf>
    <xf numFmtId="0" fontId="24" fillId="0" borderId="95" xfId="2" applyBorder="1" applyAlignment="1">
      <alignment horizontal="center" vertical="center"/>
    </xf>
    <xf numFmtId="0" fontId="24" fillId="0" borderId="82" xfId="2" applyBorder="1" applyAlignment="1">
      <alignment horizontal="center" vertical="center"/>
    </xf>
    <xf numFmtId="0" fontId="35" fillId="40" borderId="56" xfId="7" applyFont="1" applyFill="1" applyBorder="1" applyAlignment="1">
      <alignment horizontal="center" vertical="center" wrapText="1"/>
    </xf>
    <xf numFmtId="0" fontId="35" fillId="40" borderId="96" xfId="7" applyFont="1" applyFill="1" applyBorder="1" applyAlignment="1">
      <alignment horizontal="center" vertical="center" wrapText="1"/>
    </xf>
    <xf numFmtId="0" fontId="25" fillId="41" borderId="76" xfId="7" applyFont="1" applyFill="1" applyBorder="1" applyAlignment="1">
      <alignment horizontal="center" vertical="center" wrapText="1"/>
    </xf>
    <xf numFmtId="0" fontId="25" fillId="41" borderId="78" xfId="7" applyFont="1" applyFill="1" applyBorder="1" applyAlignment="1">
      <alignment horizontal="center" vertical="center" wrapText="1"/>
    </xf>
    <xf numFmtId="0" fontId="25" fillId="41" borderId="81" xfId="7" applyFont="1" applyFill="1" applyBorder="1" applyAlignment="1">
      <alignment horizontal="center" vertical="center" wrapText="1"/>
    </xf>
    <xf numFmtId="0" fontId="25" fillId="41" borderId="83" xfId="7" applyFont="1" applyFill="1" applyBorder="1" applyAlignment="1">
      <alignment horizontal="center" vertical="center" wrapText="1"/>
    </xf>
    <xf numFmtId="0" fontId="25" fillId="49" borderId="107" xfId="7" applyFont="1" applyFill="1" applyBorder="1" applyAlignment="1">
      <alignment horizontal="center" vertical="center" wrapText="1"/>
    </xf>
    <xf numFmtId="0" fontId="25" fillId="49" borderId="109" xfId="7" applyFont="1" applyFill="1" applyBorder="1" applyAlignment="1">
      <alignment horizontal="center" vertical="center" wrapText="1"/>
    </xf>
    <xf numFmtId="0" fontId="25" fillId="49" borderId="108" xfId="7" applyFont="1" applyFill="1" applyBorder="1" applyAlignment="1">
      <alignment horizontal="center" vertical="center" wrapText="1"/>
    </xf>
    <xf numFmtId="0" fontId="25" fillId="49" borderId="82" xfId="7" applyFont="1" applyFill="1" applyBorder="1" applyAlignment="1">
      <alignment horizontal="center" vertical="center" wrapText="1"/>
    </xf>
    <xf numFmtId="0" fontId="26" fillId="0" borderId="0" xfId="10" applyFill="1" applyBorder="1" applyAlignment="1">
      <alignment horizontal="center" vertical="center"/>
    </xf>
    <xf numFmtId="0" fontId="24" fillId="0" borderId="40" xfId="2" applyBorder="1" applyAlignment="1">
      <alignment horizontal="center" vertical="center"/>
    </xf>
    <xf numFmtId="0" fontId="24" fillId="0" borderId="32" xfId="2" applyBorder="1" applyAlignment="1">
      <alignment horizontal="center" vertical="center"/>
    </xf>
    <xf numFmtId="0" fontId="27" fillId="0" borderId="87" xfId="7" applyFill="1" applyBorder="1" applyAlignment="1">
      <alignment horizontal="center" vertical="center" wrapText="1"/>
    </xf>
    <xf numFmtId="0" fontId="27" fillId="0" borderId="71" xfId="7" applyFill="1" applyBorder="1" applyAlignment="1">
      <alignment horizontal="center" vertical="center" wrapText="1"/>
    </xf>
    <xf numFmtId="0" fontId="27" fillId="0" borderId="85" xfId="7" applyFill="1" applyBorder="1" applyAlignment="1">
      <alignment horizontal="center" vertical="center" wrapText="1"/>
    </xf>
    <xf numFmtId="0" fontId="27" fillId="0" borderId="88" xfId="7" applyFill="1" applyBorder="1" applyAlignment="1">
      <alignment horizontal="center" vertical="center" wrapText="1"/>
    </xf>
    <xf numFmtId="0" fontId="27" fillId="0" borderId="74" xfId="7" applyFill="1" applyBorder="1" applyAlignment="1">
      <alignment horizontal="center" vertical="center" wrapText="1"/>
    </xf>
    <xf numFmtId="0" fontId="27" fillId="0" borderId="86" xfId="7" applyFill="1" applyBorder="1" applyAlignment="1">
      <alignment horizontal="center" vertical="center" wrapText="1"/>
    </xf>
    <xf numFmtId="0" fontId="27" fillId="0" borderId="72" xfId="7" applyFill="1" applyBorder="1" applyAlignment="1">
      <alignment horizontal="center" vertical="center" wrapText="1"/>
    </xf>
    <xf numFmtId="0" fontId="27" fillId="0" borderId="31" xfId="7" applyFill="1" applyBorder="1" applyAlignment="1">
      <alignment horizontal="center" vertical="center" wrapText="1"/>
    </xf>
    <xf numFmtId="0" fontId="26" fillId="0" borderId="89" xfId="10" applyFill="1" applyBorder="1" applyAlignment="1">
      <alignment horizontal="center" vertical="center"/>
    </xf>
    <xf numFmtId="0" fontId="27" fillId="0" borderId="73" xfId="7" applyFill="1" applyBorder="1" applyAlignment="1">
      <alignment horizontal="center" vertical="center" wrapText="1"/>
    </xf>
    <xf numFmtId="0" fontId="27" fillId="0" borderId="75" xfId="7" applyFill="1" applyBorder="1" applyAlignment="1">
      <alignment horizontal="center" vertical="center" wrapText="1"/>
    </xf>
    <xf numFmtId="0" fontId="26" fillId="35" borderId="14" xfId="10" applyNumberFormat="1" applyBorder="1" applyAlignment="1">
      <alignment horizontal="center" vertical="center"/>
    </xf>
    <xf numFmtId="0" fontId="26" fillId="35" borderId="15" xfId="10" applyNumberFormat="1" applyBorder="1" applyAlignment="1">
      <alignment horizontal="center" vertical="center"/>
    </xf>
    <xf numFmtId="0" fontId="26" fillId="35" borderId="25" xfId="10" applyNumberFormat="1" applyBorder="1" applyAlignment="1">
      <alignment horizontal="center" vertical="center"/>
    </xf>
    <xf numFmtId="0" fontId="27" fillId="0" borderId="12" xfId="7" applyAlignment="1">
      <alignment horizontal="center" vertical="center" wrapText="1"/>
    </xf>
    <xf numFmtId="0" fontId="27" fillId="0" borderId="22" xfId="7" applyBorder="1" applyAlignment="1">
      <alignment horizontal="center" vertical="center" wrapText="1"/>
    </xf>
    <xf numFmtId="0" fontId="27" fillId="0" borderId="27" xfId="7" applyBorder="1" applyAlignment="1">
      <alignment horizontal="center" vertical="center" wrapText="1"/>
    </xf>
    <xf numFmtId="0" fontId="27" fillId="0" borderId="28" xfId="7" applyBorder="1" applyAlignment="1">
      <alignment horizontal="center" vertical="center" wrapText="1"/>
    </xf>
    <xf numFmtId="0" fontId="24" fillId="0" borderId="39" xfId="2" applyBorder="1" applyAlignment="1">
      <alignment horizontal="center" vertical="center"/>
    </xf>
    <xf numFmtId="0" fontId="24" fillId="0" borderId="0" xfId="2" applyBorder="1" applyAlignment="1">
      <alignment horizontal="center" vertical="center"/>
    </xf>
    <xf numFmtId="0" fontId="25" fillId="0" borderId="0" xfId="10" applyFont="1" applyFill="1" applyBorder="1" applyAlignment="1">
      <alignment horizontal="center" vertical="center"/>
    </xf>
    <xf numFmtId="0" fontId="25" fillId="0" borderId="57" xfId="10" applyFont="1" applyFill="1" applyBorder="1" applyAlignment="1">
      <alignment horizontal="center" vertical="center"/>
    </xf>
    <xf numFmtId="0" fontId="26" fillId="35" borderId="44" xfId="10" applyNumberFormat="1" applyBorder="1" applyAlignment="1">
      <alignment horizontal="center" vertical="center"/>
    </xf>
    <xf numFmtId="0" fontId="26" fillId="35" borderId="49" xfId="10" applyNumberFormat="1" applyBorder="1" applyAlignment="1">
      <alignment horizontal="center" vertical="center"/>
    </xf>
    <xf numFmtId="0" fontId="27" fillId="0" borderId="44" xfId="7" applyBorder="1" applyAlignment="1">
      <alignment horizontal="center" vertical="center" wrapText="1"/>
    </xf>
    <xf numFmtId="0" fontId="27" fillId="0" borderId="49" xfId="7" applyBorder="1" applyAlignment="1">
      <alignment horizontal="center" vertical="center" wrapText="1"/>
    </xf>
    <xf numFmtId="0" fontId="27" fillId="0" borderId="58" xfId="7" applyFill="1" applyBorder="1" applyAlignment="1">
      <alignment horizontal="center" vertical="center" wrapText="1"/>
    </xf>
    <xf numFmtId="0" fontId="27" fillId="0" borderId="98" xfId="7" applyFill="1" applyBorder="1" applyAlignment="1">
      <alignment horizontal="center" vertical="center" wrapText="1"/>
    </xf>
    <xf numFmtId="0" fontId="27" fillId="0" borderId="99" xfId="7" applyFill="1" applyBorder="1" applyAlignment="1">
      <alignment horizontal="center" vertical="center" wrapText="1"/>
    </xf>
    <xf numFmtId="0" fontId="27" fillId="0" borderId="50" xfId="7" applyBorder="1" applyAlignment="1">
      <alignment horizontal="center" vertical="center" wrapText="1"/>
    </xf>
    <xf numFmtId="0" fontId="27" fillId="0" borderId="51" xfId="7" applyBorder="1" applyAlignment="1">
      <alignment horizontal="center" vertical="center" wrapText="1"/>
    </xf>
    <xf numFmtId="0" fontId="24" fillId="0" borderId="67" xfId="2" applyBorder="1" applyAlignment="1">
      <alignment horizontal="center" vertical="center"/>
    </xf>
    <xf numFmtId="0" fontId="24" fillId="0" borderId="68" xfId="2" applyBorder="1" applyAlignment="1">
      <alignment horizontal="center" vertical="center"/>
    </xf>
    <xf numFmtId="0" fontId="27" fillId="0" borderId="59" xfId="7" applyFill="1" applyBorder="1" applyAlignment="1">
      <alignment horizontal="center" vertical="center" wrapText="1"/>
    </xf>
    <xf numFmtId="0" fontId="27" fillId="0" borderId="63" xfId="7" applyFill="1" applyBorder="1" applyAlignment="1">
      <alignment horizontal="center" vertical="center" wrapText="1"/>
    </xf>
    <xf numFmtId="0" fontId="27" fillId="0" borderId="64" xfId="7" applyFill="1" applyBorder="1" applyAlignment="1">
      <alignment horizontal="center" vertical="center" wrapText="1"/>
    </xf>
    <xf numFmtId="0" fontId="27" fillId="0" borderId="61" xfId="7" applyFill="1" applyBorder="1" applyAlignment="1">
      <alignment horizontal="center" vertical="center" wrapText="1"/>
    </xf>
    <xf numFmtId="0" fontId="27" fillId="0" borderId="65" xfId="7" applyFill="1" applyBorder="1" applyAlignment="1">
      <alignment horizontal="center" vertical="center" wrapText="1"/>
    </xf>
    <xf numFmtId="0" fontId="27" fillId="0" borderId="66" xfId="7" applyFill="1" applyBorder="1" applyAlignment="1">
      <alignment horizontal="center" vertical="center" wrapText="1"/>
    </xf>
    <xf numFmtId="0" fontId="27" fillId="0" borderId="59" xfId="7" applyBorder="1" applyAlignment="1">
      <alignment horizontal="center" vertical="center" wrapText="1"/>
    </xf>
    <xf numFmtId="0" fontId="27" fillId="0" borderId="63" xfId="7" applyBorder="1" applyAlignment="1">
      <alignment horizontal="center" vertical="center" wrapText="1"/>
    </xf>
    <xf numFmtId="0" fontId="27" fillId="0" borderId="64" xfId="7" applyBorder="1" applyAlignment="1">
      <alignment horizontal="center" vertical="center" wrapText="1"/>
    </xf>
    <xf numFmtId="0" fontId="27" fillId="0" borderId="69" xfId="7" applyBorder="1" applyAlignment="1">
      <alignment horizontal="center" vertical="center" wrapText="1"/>
    </xf>
    <xf numFmtId="0" fontId="27" fillId="0" borderId="0" xfId="7" applyBorder="1" applyAlignment="1">
      <alignment horizontal="center" vertical="center" wrapText="1"/>
    </xf>
    <xf numFmtId="0" fontId="27" fillId="0" borderId="57" xfId="7" applyBorder="1" applyAlignment="1">
      <alignment horizontal="center" vertical="center" wrapText="1"/>
    </xf>
    <xf numFmtId="0" fontId="27" fillId="0" borderId="84" xfId="7" applyBorder="1" applyAlignment="1">
      <alignment horizontal="center" vertical="center" wrapText="1"/>
    </xf>
    <xf numFmtId="0" fontId="27" fillId="0" borderId="68" xfId="7" applyBorder="1" applyAlignment="1">
      <alignment horizontal="center" vertical="center" wrapText="1"/>
    </xf>
    <xf numFmtId="0" fontId="27" fillId="0" borderId="70" xfId="7" applyBorder="1" applyAlignment="1">
      <alignment horizontal="center" vertical="center" wrapText="1"/>
    </xf>
    <xf numFmtId="0" fontId="27" fillId="0" borderId="60" xfId="7" applyFill="1" applyBorder="1" applyAlignment="1">
      <alignment horizontal="center" vertical="center" wrapText="1"/>
    </xf>
    <xf numFmtId="0" fontId="27" fillId="0" borderId="62" xfId="7" applyFill="1" applyBorder="1" applyAlignment="1">
      <alignment horizontal="center" vertical="center" wrapText="1"/>
    </xf>
    <xf numFmtId="0" fontId="27" fillId="0" borderId="91" xfId="7" applyFill="1" applyBorder="1" applyAlignment="1">
      <alignment horizontal="center" vertical="center" wrapText="1"/>
    </xf>
  </cellXfs>
  <cellStyles count="58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rmal 2" xfId="51" xr:uid="{5FC113C2-B275-45CA-A0C0-929D981745C7}"/>
    <cellStyle name="Normal 3" xfId="56" xr:uid="{18529981-ACD3-40D5-9BBC-34315F1F81AA}"/>
    <cellStyle name="Normal 3 2" xfId="57" xr:uid="{15555BB4-BAF6-2744-918F-4B88C30ADE7E}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1 2" xfId="52" xr:uid="{47A2F481-0266-4FAB-AB33-12E495E99A9E}"/>
    <cellStyle name="Título 2" xfId="10" builtinId="17" customBuiltin="1"/>
    <cellStyle name="Título 3" xfId="11" builtinId="18" customBuiltin="1"/>
    <cellStyle name="Título 3 2" xfId="53" xr:uid="{9B9EE5A0-41EB-45F2-A8D8-0527D9B2AD22}"/>
    <cellStyle name="Título 4" xfId="12" builtinId="19" customBuiltin="1"/>
    <cellStyle name="Título 4 2" xfId="55" xr:uid="{5BF29A80-6480-433C-B633-0ADE0E6E42D5}"/>
    <cellStyle name="Título 5" xfId="54" xr:uid="{44D19530-4102-4E21-B991-266DF5F35AC9}"/>
    <cellStyle name="Total" xfId="15" builtinId="25" customBuiltin="1"/>
    <cellStyle name="Vírgula" xfId="16" builtinId="3" customBuiltin="1"/>
  </cellStyles>
  <dxfs count="169"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/>
        <strike val="0"/>
        <outline val="0"/>
        <shadow val="0"/>
        <u val="none"/>
        <vertAlign val="baseline"/>
        <sz val="12"/>
        <color theme="0"/>
        <name val="Trebuchet MS"/>
        <family val="2"/>
        <scheme val="minor"/>
      </font>
      <fill>
        <patternFill patternType="solid">
          <fgColor indexed="64"/>
          <bgColor rgb="FF49176D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ont>
        <color theme="0" tint="-0.499984740745262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ill>
        <patternFill>
          <bgColor theme="4" tint="0.39994506668294322"/>
        </patternFill>
      </fill>
    </dxf>
    <dxf>
      <font>
        <color theme="0" tint="-0.499984740745262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b val="0"/>
        <i val="0"/>
        <color theme="3"/>
      </font>
      <fill>
        <patternFill patternType="solid">
          <fgColor theme="0" tint="-0.14996795556505021"/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2"/>
        </patternFill>
      </fill>
      <border diagonalUp="0" diagonalDown="0">
        <left/>
        <right/>
        <top/>
        <bottom style="thick">
          <color theme="3"/>
        </bottom>
        <vertical/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Calendário com tabela de feriados" pivot="0" count="3" xr9:uid="{FF2320D6-8403-40C3-838B-82757F748C18}">
      <tableStyleElement type="wholeTable" dxfId="168"/>
      <tableStyleElement type="headerRow" dxfId="167"/>
      <tableStyleElement type="firstRowStripe" dxfId="166"/>
    </tableStyle>
    <tableStyle name="Invisible" pivot="0" table="0" count="0" xr9:uid="{24B8A663-DDD3-460E-8CAB-2BA9EB469AE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49176D"/>
      <color rgb="FFFAB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&#225;rio%20para%20todos%20os%20anos%20com%20feriado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urações"/>
      <sheetName val="Janeiro"/>
      <sheetName val="Fevereiro"/>
      <sheetName val="Março"/>
      <sheetName val="Abril"/>
      <sheetName val="Maio"/>
      <sheetName val="Junho"/>
      <sheetName val="Julho"/>
      <sheetName val="Agosto"/>
      <sheetName val="Setembro"/>
      <sheetName val="Outubro"/>
      <sheetName val="Novembro"/>
      <sheetName val="Dezembro"/>
      <sheetName val="Feriado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63FD7-552B-41E1-8BEF-9BE03BA51989}" name="tblFeriados" displayName="tblFeriados" ref="B1:C406" totalsRowShown="0" headerRowDxfId="2">
  <autoFilter ref="B1:C406" xr:uid="{00000000-0009-0000-0100-000001000000}">
    <filterColumn colId="0" hiddenButton="1"/>
    <filterColumn colId="1" hiddenButton="1"/>
  </autoFilter>
  <sortState xmlns:xlrd2="http://schemas.microsoft.com/office/spreadsheetml/2017/richdata2" ref="B2:C406">
    <sortCondition ref="B2:B406"/>
  </sortState>
  <tableColumns count="2">
    <tableColumn id="1" xr3:uid="{2FB7FE7E-3079-4DE8-ABC5-02C73638A731}" name="Dia" dataDxfId="1" dataCellStyle="Normal 2"/>
    <tableColumn id="2" xr3:uid="{D19A727D-9DD5-4AC5-9261-EE29690048C7}" name="Feriado/Atividade" dataDxfId="0"/>
  </tableColumns>
  <tableStyleInfo name="Calendário com tabela de feriados" showFirstColumn="0" showLastColumn="0" showRowStripes="1" showColumnStripes="0"/>
  <extLst>
    <ext xmlns:x14="http://schemas.microsoft.com/office/spreadsheetml/2009/9/main" uri="{504A1905-F514-4f6f-8877-14C23A59335A}">
      <x14:table altText="Feriados" altTextSummary="Lista de feriados, respectivas datas, a descrição do dia em que caem, uma coluna para uma data observada e uma coluna para definir se deseja mostrar ou não o feriado específico nas folhas de mês."/>
    </ext>
  </extLst>
</table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93C-9E3C-4C2E-BC09-D2C8FF868DFC}">
  <sheetPr>
    <pageSetUpPr autoPageBreaks="0" fitToPage="1"/>
  </sheetPr>
  <dimension ref="A1:K382"/>
  <sheetViews>
    <sheetView showGridLines="0" tabSelected="1" zoomScale="90" zoomScaleNormal="90" workbookViewId="0">
      <selection activeCell="D105" sqref="D105:D106"/>
    </sheetView>
  </sheetViews>
  <sheetFormatPr defaultColWidth="8.625" defaultRowHeight="14.1"/>
  <cols>
    <col min="1" max="1" width="20.625" customWidth="1"/>
    <col min="2" max="8" width="24.875" customWidth="1"/>
    <col min="10" max="10" width="7.625" customWidth="1"/>
    <col min="11" max="11" width="18.875" bestFit="1" customWidth="1"/>
    <col min="12" max="12" width="22.125" customWidth="1"/>
    <col min="13" max="13" width="18.375" customWidth="1"/>
  </cols>
  <sheetData>
    <row r="1" spans="2:11" ht="15" thickBot="1"/>
    <row r="2" spans="2:11" ht="26.1" thickBot="1">
      <c r="B2" s="115" t="s">
        <v>0</v>
      </c>
      <c r="C2" s="116"/>
      <c r="D2" s="116"/>
      <c r="E2" s="116"/>
      <c r="F2" s="116"/>
      <c r="G2" s="116"/>
      <c r="H2" s="117"/>
      <c r="J2" s="113" t="s">
        <v>1</v>
      </c>
      <c r="K2" s="114"/>
    </row>
    <row r="3" spans="2:11" ht="15" thickBot="1">
      <c r="B3" s="118"/>
      <c r="C3" s="119"/>
      <c r="D3" s="119"/>
      <c r="E3" s="119"/>
      <c r="F3" s="119"/>
      <c r="G3" s="119"/>
      <c r="H3" s="120"/>
      <c r="J3" s="38"/>
      <c r="K3" s="40" t="s">
        <v>2</v>
      </c>
    </row>
    <row r="4" spans="2:11" ht="65.099999999999994" customHeight="1" thickBot="1">
      <c r="B4" s="121"/>
      <c r="C4" s="122"/>
      <c r="D4" s="122"/>
      <c r="E4" s="122"/>
      <c r="F4" s="122"/>
      <c r="G4" s="122"/>
      <c r="H4" s="123"/>
      <c r="J4" s="39"/>
      <c r="K4" s="40" t="s">
        <v>3</v>
      </c>
    </row>
    <row r="6" spans="2:11" ht="45" hidden="1">
      <c r="B6" s="17">
        <v>2024</v>
      </c>
      <c r="C6" s="131" t="s">
        <v>4</v>
      </c>
      <c r="D6" s="132"/>
      <c r="E6" s="133"/>
      <c r="F6" s="1"/>
      <c r="G6" s="1"/>
      <c r="H6" s="1"/>
    </row>
    <row r="7" spans="2:11" ht="15.95" hidden="1">
      <c r="B7" s="41" t="s">
        <v>5</v>
      </c>
      <c r="C7" s="41" t="str">
        <f>UPPER(TEXT(C8,"dddd"))</f>
        <v>TERÇA-FEIRA</v>
      </c>
      <c r="D7" s="41" t="str">
        <f t="shared" ref="D7:H7" si="0">UPPER(TEXT(D8,"dddd"))</f>
        <v>QUARTA-FEIRA</v>
      </c>
      <c r="E7" s="41" t="str">
        <f t="shared" si="0"/>
        <v>QUINTA-FEIRA</v>
      </c>
      <c r="F7" s="41" t="str">
        <f t="shared" si="0"/>
        <v>SEXTA-FEIRA</v>
      </c>
      <c r="G7" s="42" t="str">
        <f t="shared" si="0"/>
        <v>SÁBADO</v>
      </c>
      <c r="H7" s="42" t="str">
        <f t="shared" si="0"/>
        <v>DOMINGO</v>
      </c>
    </row>
    <row r="8" spans="2:11" ht="21" hidden="1">
      <c r="B8" s="43">
        <f t="array" ref="B8:H8">Dias+1+DATE(CalendárioAno1,CaléndárioMês1Opção,1)-WEEKDAY(DATE(CalendárioAno1,CaléndárioMês1Opção,1),DiaDaSemanaOpção)</f>
        <v>43830</v>
      </c>
      <c r="C8" s="43">
        <v>43831</v>
      </c>
      <c r="D8" s="43">
        <v>43832</v>
      </c>
      <c r="E8" s="43">
        <v>43833</v>
      </c>
      <c r="F8" s="43">
        <v>43834</v>
      </c>
      <c r="G8" s="43">
        <v>43835</v>
      </c>
      <c r="H8" s="43">
        <v>43836</v>
      </c>
    </row>
    <row r="9" spans="2:11" ht="17.100000000000001" hidden="1">
      <c r="B9" s="44" t="str">
        <f>IFERROR(VLOOKUP(B8,tblFeriados[],2,FALSE)," ")</f>
        <v xml:space="preserve"> </v>
      </c>
      <c r="C9" s="44" t="str">
        <f>IFERROR(VLOOKUP(C8,tblFeriados[],2,FALSE),"")</f>
        <v/>
      </c>
      <c r="D9" s="44" t="str">
        <f>IFERROR(VLOOKUP(D8,tblFeriados[],2,FALSE),"")</f>
        <v/>
      </c>
      <c r="E9" s="44" t="str">
        <f>IFERROR(VLOOKUP(E8,tblFeriados[],2,FALSE),"")</f>
        <v/>
      </c>
      <c r="F9" s="44" t="str">
        <f>IFERROR(VLOOKUP(F8,tblFeriados[],2,FALSE),"")</f>
        <v/>
      </c>
      <c r="G9" s="44" t="str">
        <f>IFERROR(VLOOKUP(G8,tblFeriados[],2,FALSE),"")</f>
        <v/>
      </c>
      <c r="H9" s="44" t="str">
        <f>IFERROR(VLOOKUP(H8,tblFeriados[],2,FALSE),"")</f>
        <v/>
      </c>
    </row>
    <row r="10" spans="2:11" ht="15.95" hidden="1">
      <c r="B10" s="44"/>
      <c r="C10" s="44"/>
      <c r="D10" s="44"/>
      <c r="E10" s="44"/>
      <c r="F10" s="44"/>
      <c r="G10" s="44"/>
      <c r="H10" s="44"/>
    </row>
    <row r="11" spans="2:11" ht="15.95" hidden="1">
      <c r="B11" s="44"/>
      <c r="C11" s="44"/>
      <c r="D11" s="44"/>
      <c r="E11" s="44"/>
      <c r="F11" s="44"/>
      <c r="G11" s="44"/>
      <c r="H11" s="44"/>
    </row>
    <row r="12" spans="2:11" ht="15.95" hidden="1">
      <c r="B12" s="41" t="str">
        <f>UPPER(TEXT(B13,"dddd"))</f>
        <v>SEGUNDA-FEIRA</v>
      </c>
      <c r="C12" s="41" t="str">
        <f t="shared" ref="C12:H12" si="1">UPPER(TEXT(C13,"dddd"))</f>
        <v>TERÇA-FEIRA</v>
      </c>
      <c r="D12" s="41" t="str">
        <f t="shared" si="1"/>
        <v>QUARTA-FEIRA</v>
      </c>
      <c r="E12" s="41" t="str">
        <f t="shared" si="1"/>
        <v>QUINTA-FEIRA</v>
      </c>
      <c r="F12" s="41" t="str">
        <f t="shared" si="1"/>
        <v>SEXTA-FEIRA</v>
      </c>
      <c r="G12" s="42" t="str">
        <f t="shared" si="1"/>
        <v>SÁBADO</v>
      </c>
      <c r="H12" s="42" t="str">
        <f t="shared" si="1"/>
        <v>DOMINGO</v>
      </c>
    </row>
    <row r="13" spans="2:11" ht="21" hidden="1">
      <c r="B13" s="43">
        <f t="array" ref="B13:H13">Dias+8+DATE(CalendárioAno1,CaléndárioMês1Opção,1)-WEEKDAY(DATE(CalendárioAno1,CaléndárioMês1Opção,1),DiaDaSemanaOpção)</f>
        <v>43837</v>
      </c>
      <c r="C13" s="43">
        <v>43838</v>
      </c>
      <c r="D13" s="43">
        <v>43839</v>
      </c>
      <c r="E13" s="43">
        <v>43840</v>
      </c>
      <c r="F13" s="43">
        <v>43841</v>
      </c>
      <c r="G13" s="43">
        <v>43842</v>
      </c>
      <c r="H13" s="43">
        <v>43843</v>
      </c>
    </row>
    <row r="14" spans="2:11" ht="17.100000000000001" hidden="1">
      <c r="B14" s="44" t="str">
        <f>IFERROR(VLOOKUP(B13,tblFeriados[],2,FALSE),"")</f>
        <v/>
      </c>
      <c r="C14" s="44" t="str">
        <f>IFERROR(VLOOKUP(C13,tblFeriados[],2,FALSE),"")</f>
        <v/>
      </c>
      <c r="D14" s="44" t="str">
        <f>IFERROR(VLOOKUP(D13,tblFeriados[],2,FALSE),"")</f>
        <v/>
      </c>
      <c r="E14" s="44" t="str">
        <f>IFERROR(VLOOKUP(E13,tblFeriados[],2,FALSE),"")</f>
        <v/>
      </c>
      <c r="F14" s="44" t="str">
        <f>IFERROR(VLOOKUP(F13,tblFeriados[],2,FALSE),"")</f>
        <v/>
      </c>
      <c r="G14" s="44" t="str">
        <f>IFERROR(VLOOKUP(G13,tblFeriados[],2,FALSE),"")</f>
        <v/>
      </c>
      <c r="H14" s="44" t="str">
        <f>IFERROR(VLOOKUP(H13,tblFeriados[],2,FALSE),"")</f>
        <v/>
      </c>
    </row>
    <row r="15" spans="2:11" ht="15.95" hidden="1">
      <c r="B15" s="44"/>
      <c r="C15" s="44"/>
      <c r="D15" s="44"/>
      <c r="E15" s="44"/>
      <c r="F15" s="44"/>
      <c r="G15" s="44"/>
      <c r="H15" s="44"/>
    </row>
    <row r="16" spans="2:11" ht="15.95" hidden="1">
      <c r="B16" s="44"/>
      <c r="C16" s="44"/>
      <c r="D16" s="44"/>
      <c r="E16" s="44"/>
      <c r="F16" s="44"/>
      <c r="G16" s="44"/>
      <c r="H16" s="44"/>
    </row>
    <row r="17" spans="2:8" ht="15.95" hidden="1">
      <c r="B17" s="41" t="str">
        <f>UPPER(TEXT(B18,"dddd"))</f>
        <v>SEGUNDA-FEIRA</v>
      </c>
      <c r="C17" s="41" t="str">
        <f t="shared" ref="C17:H17" si="2">UPPER(TEXT(C18,"dddd"))</f>
        <v>TERÇA-FEIRA</v>
      </c>
      <c r="D17" s="41" t="str">
        <f t="shared" si="2"/>
        <v>QUARTA-FEIRA</v>
      </c>
      <c r="E17" s="41" t="str">
        <f t="shared" si="2"/>
        <v>QUINTA-FEIRA</v>
      </c>
      <c r="F17" s="41" t="str">
        <f t="shared" si="2"/>
        <v>SEXTA-FEIRA</v>
      </c>
      <c r="G17" s="42" t="str">
        <f t="shared" si="2"/>
        <v>SÁBADO</v>
      </c>
      <c r="H17" s="42" t="str">
        <f t="shared" si="2"/>
        <v>DOMINGO</v>
      </c>
    </row>
    <row r="18" spans="2:8" ht="21" hidden="1">
      <c r="B18" s="43">
        <f t="array" ref="B18:H18">Dias+15+DATE(CalendárioAno1,CaléndárioMês1Opção,1)-WEEKDAY(DATE(CalendárioAno1,CaléndárioMês1Opção,1),DiaDaSemanaOpção)</f>
        <v>43844</v>
      </c>
      <c r="C18" s="43">
        <v>43845</v>
      </c>
      <c r="D18" s="43">
        <v>43846</v>
      </c>
      <c r="E18" s="43">
        <v>43847</v>
      </c>
      <c r="F18" s="43">
        <v>43848</v>
      </c>
      <c r="G18" s="43">
        <v>43849</v>
      </c>
      <c r="H18" s="43">
        <v>43850</v>
      </c>
    </row>
    <row r="19" spans="2:8" ht="17.100000000000001" hidden="1">
      <c r="B19" s="44" t="str">
        <f>IFERROR(VLOOKUP(B18,tblFeriados[],2,FALSE),"")</f>
        <v/>
      </c>
      <c r="C19" s="44" t="str">
        <f>IFERROR(VLOOKUP(C18,tblFeriados[],2,FALSE),"")</f>
        <v/>
      </c>
      <c r="D19" s="44" t="str">
        <f>IFERROR(VLOOKUP(D18,tblFeriados[],2,FALSE),"")</f>
        <v/>
      </c>
      <c r="E19" s="44" t="str">
        <f>IFERROR(VLOOKUP(E18,tblFeriados[],2,FALSE),"")</f>
        <v/>
      </c>
      <c r="F19" s="44" t="str">
        <f>IFERROR(VLOOKUP(F18,tblFeriados[],2,FALSE),"")</f>
        <v/>
      </c>
      <c r="G19" s="44" t="str">
        <f>IFERROR(VLOOKUP(G18,tblFeriados[],2,FALSE),"")</f>
        <v/>
      </c>
      <c r="H19" s="44" t="str">
        <f>IFERROR(VLOOKUP(H18,tblFeriados[],2,FALSE),"")</f>
        <v/>
      </c>
    </row>
    <row r="20" spans="2:8" ht="15.95" hidden="1">
      <c r="B20" s="44"/>
      <c r="C20" s="44"/>
      <c r="D20" s="44"/>
      <c r="E20" s="44"/>
      <c r="F20" s="44"/>
      <c r="G20" s="44"/>
      <c r="H20" s="44"/>
    </row>
    <row r="21" spans="2:8" ht="15.95" hidden="1">
      <c r="B21" s="44"/>
      <c r="C21" s="44"/>
      <c r="D21" s="44"/>
      <c r="E21" s="44"/>
      <c r="F21" s="44"/>
      <c r="G21" s="44"/>
      <c r="H21" s="44"/>
    </row>
    <row r="22" spans="2:8" ht="15.95" hidden="1">
      <c r="B22" s="41" t="str">
        <f>UPPER(TEXT(B23,"dddd"))</f>
        <v>SEGUNDA-FEIRA</v>
      </c>
      <c r="C22" s="41" t="str">
        <f t="shared" ref="C22:H22" si="3">UPPER(TEXT(C23,"dddd"))</f>
        <v>TERÇA-FEIRA</v>
      </c>
      <c r="D22" s="41" t="str">
        <f t="shared" si="3"/>
        <v>QUARTA-FEIRA</v>
      </c>
      <c r="E22" s="41" t="str">
        <f t="shared" si="3"/>
        <v>QUINTA-FEIRA</v>
      </c>
      <c r="F22" s="41" t="str">
        <f t="shared" si="3"/>
        <v>SEXTA-FEIRA</v>
      </c>
      <c r="G22" s="42" t="str">
        <f t="shared" si="3"/>
        <v>SÁBADO</v>
      </c>
      <c r="H22" s="42" t="str">
        <f t="shared" si="3"/>
        <v>DOMINGO</v>
      </c>
    </row>
    <row r="23" spans="2:8" ht="21" hidden="1">
      <c r="B23" s="43">
        <f t="array" ref="B23:H23">Dias+22+DATE(CalendárioAno1,CaléndárioMês1Opção,1)-WEEKDAY(DATE(CalendárioAno1,CaléndárioMês1Opção,1),DiaDaSemanaOpção)</f>
        <v>43851</v>
      </c>
      <c r="C23" s="43">
        <v>43852</v>
      </c>
      <c r="D23" s="43">
        <v>43853</v>
      </c>
      <c r="E23" s="43">
        <v>43854</v>
      </c>
      <c r="F23" s="43">
        <v>43855</v>
      </c>
      <c r="G23" s="43">
        <v>43856</v>
      </c>
      <c r="H23" s="43">
        <v>43857</v>
      </c>
    </row>
    <row r="24" spans="2:8" ht="17.100000000000001" hidden="1">
      <c r="B24" s="44" t="str">
        <f>IFERROR(VLOOKUP(B23,tblFeriados[],2,FALSE),"")</f>
        <v/>
      </c>
      <c r="C24" s="44" t="str">
        <f>IFERROR(VLOOKUP(C23,tblFeriados[],2,FALSE),"")</f>
        <v/>
      </c>
      <c r="D24" s="44" t="str">
        <f>IFERROR(VLOOKUP(D23,tblFeriados[],2,FALSE),"")</f>
        <v/>
      </c>
      <c r="E24" s="44" t="str">
        <f>IFERROR(VLOOKUP(E23,tblFeriados[],2,FALSE),"")</f>
        <v/>
      </c>
      <c r="F24" s="44" t="str">
        <f>IFERROR(VLOOKUP(F23,tblFeriados[],2,FALSE),"")</f>
        <v/>
      </c>
      <c r="G24" s="44" t="str">
        <f>IFERROR(VLOOKUP(G23,tblFeriados[],2,FALSE),"")</f>
        <v/>
      </c>
      <c r="H24" s="44" t="str">
        <f>IFERROR(VLOOKUP(H23,tblFeriados[],2,FALSE),"")</f>
        <v/>
      </c>
    </row>
    <row r="25" spans="2:8" ht="17.100000000000001" hidden="1">
      <c r="B25" s="44" t="str">
        <f>IFERROR(VLOOKUP(B18,tblFeriados[],2,FALSE),"")</f>
        <v/>
      </c>
      <c r="C25" s="44"/>
      <c r="D25" s="44"/>
      <c r="E25" s="44"/>
      <c r="F25" s="44"/>
      <c r="G25" s="44"/>
      <c r="H25" s="44"/>
    </row>
    <row r="26" spans="2:8" ht="15.95" hidden="1">
      <c r="B26" s="44"/>
      <c r="C26" s="44"/>
      <c r="D26" s="44"/>
      <c r="E26" s="44"/>
      <c r="F26" s="44"/>
      <c r="G26" s="44"/>
      <c r="H26" s="44"/>
    </row>
    <row r="27" spans="2:8" ht="15.95" hidden="1">
      <c r="B27" s="41" t="str">
        <f>UPPER(TEXT(B28,"dddd"))</f>
        <v>SEGUNDA-FEIRA</v>
      </c>
      <c r="C27" s="41" t="str">
        <f t="shared" ref="C27:H27" si="4">UPPER(TEXT(C28,"dddd"))</f>
        <v>TERÇA-FEIRA</v>
      </c>
      <c r="D27" s="41" t="str">
        <f t="shared" si="4"/>
        <v>QUARTA-FEIRA</v>
      </c>
      <c r="E27" s="41" t="str">
        <f t="shared" si="4"/>
        <v>QUINTA-FEIRA</v>
      </c>
      <c r="F27" s="41" t="str">
        <f t="shared" si="4"/>
        <v>SEXTA-FEIRA</v>
      </c>
      <c r="G27" s="42" t="str">
        <f t="shared" si="4"/>
        <v>SÁBADO</v>
      </c>
      <c r="H27" s="42" t="str">
        <f t="shared" si="4"/>
        <v>DOMINGO</v>
      </c>
    </row>
    <row r="28" spans="2:8" ht="21" hidden="1">
      <c r="B28" s="43">
        <f t="array" ref="B28:H28">Dias+29+DATE(CalendárioAno1,CaléndárioMês1Opção,1)-WEEKDAY(DATE(CalendárioAno1,CaléndárioMês1Opção,1),DiaDaSemanaOpção)</f>
        <v>43858</v>
      </c>
      <c r="C28" s="43">
        <v>43859</v>
      </c>
      <c r="D28" s="43">
        <v>43860</v>
      </c>
      <c r="E28" s="43">
        <v>43861</v>
      </c>
      <c r="F28" s="43">
        <v>43862</v>
      </c>
      <c r="G28" s="43">
        <v>43863</v>
      </c>
      <c r="H28" s="43">
        <v>43864</v>
      </c>
    </row>
    <row r="29" spans="2:8" ht="17.100000000000001" hidden="1">
      <c r="B29" s="44" t="str">
        <f>IFERROR(VLOOKUP(B28,tblFeriados[],2,FALSE),"")</f>
        <v/>
      </c>
      <c r="C29" s="44" t="str">
        <f>IFERROR(VLOOKUP(C28,tblFeriados[],2,FALSE),"")</f>
        <v/>
      </c>
      <c r="D29" s="44" t="str">
        <f>IFERROR(VLOOKUP(D28,tblFeriados[],2,FALSE),"")</f>
        <v/>
      </c>
      <c r="E29" s="134" t="str">
        <f>IFERROR(VLOOKUP(E28,tblFeriados[],2,FALSE),"")</f>
        <v/>
      </c>
      <c r="F29" s="135"/>
      <c r="G29" s="135"/>
      <c r="H29" s="136"/>
    </row>
    <row r="30" spans="2:8" ht="15.95" hidden="1">
      <c r="B30" s="44"/>
      <c r="C30" s="44"/>
      <c r="D30" s="44"/>
      <c r="E30" s="137"/>
      <c r="F30" s="138"/>
      <c r="G30" s="138"/>
      <c r="H30" s="139"/>
    </row>
    <row r="31" spans="2:8" ht="15.95" hidden="1">
      <c r="B31" s="140"/>
      <c r="C31" s="141"/>
      <c r="D31" s="142"/>
      <c r="E31" s="143"/>
      <c r="F31" s="144"/>
      <c r="G31" s="144"/>
      <c r="H31" s="145"/>
    </row>
    <row r="32" spans="2:8" ht="15.95" hidden="1">
      <c r="B32" s="41" t="str">
        <f>UPPER(TEXT(B33,"dddd"))</f>
        <v>SEGUNDA-FEIRA</v>
      </c>
      <c r="C32" s="41" t="str">
        <f t="shared" ref="C32" si="5">UPPER(TEXT(C33,"dddd"))</f>
        <v>TERÇA-FEIRA</v>
      </c>
      <c r="D32" s="146" t="s">
        <v>6</v>
      </c>
      <c r="E32" s="146"/>
      <c r="F32" s="146"/>
      <c r="G32" s="146"/>
      <c r="H32" s="146"/>
    </row>
    <row r="33" spans="2:8" ht="21" hidden="1">
      <c r="B33" s="43">
        <f t="array" ref="B33:C33">Dias+36+DATE(CalendárioAno1,CaléndárioMês1Opção,1)-WEEKDAY(DATE(CalendárioAno1,CaléndárioMês1Opção,1),DiaDaSemanaOpção)</f>
        <v>43865</v>
      </c>
      <c r="C33" s="43">
        <v>43866</v>
      </c>
      <c r="D33" s="147"/>
      <c r="E33" s="147"/>
      <c r="F33" s="147"/>
      <c r="G33" s="147"/>
      <c r="H33" s="147"/>
    </row>
    <row r="34" spans="2:8" ht="17.100000000000001" hidden="1">
      <c r="B34" s="44" t="str">
        <f>IFERROR(VLOOKUP(B33,tblFeriados[],2,FALSE),"")</f>
        <v/>
      </c>
      <c r="C34" s="44" t="str">
        <f>IFERROR(VLOOKUP(C33,tblFeriados[],2,FALSE),"")</f>
        <v/>
      </c>
      <c r="D34" s="147"/>
      <c r="E34" s="147"/>
      <c r="F34" s="147"/>
      <c r="G34" s="147"/>
      <c r="H34" s="147"/>
    </row>
    <row r="35" spans="2:8" ht="15.95" hidden="1">
      <c r="B35" s="44"/>
      <c r="C35" s="44"/>
      <c r="D35" s="147"/>
      <c r="E35" s="147"/>
      <c r="F35" s="147"/>
      <c r="G35" s="147"/>
      <c r="H35" s="147"/>
    </row>
    <row r="36" spans="2:8" ht="15.95" hidden="1">
      <c r="B36" s="44"/>
      <c r="C36" s="44"/>
      <c r="D36" s="147"/>
      <c r="E36" s="147"/>
      <c r="F36" s="147"/>
      <c r="G36" s="147"/>
      <c r="H36" s="147"/>
    </row>
    <row r="37" spans="2:8" hidden="1"/>
    <row r="38" spans="2:8" ht="45" hidden="1">
      <c r="B38" s="45">
        <f>YEAR(DATE(CalendárioAno1,CaléndárioMês1Opção+1,1))</f>
        <v>2024</v>
      </c>
      <c r="C38" s="148" t="str">
        <f>TEXT(DATE(CalendárioAno1,CaléndárioMês1Opção+1,1),"mmmm")</f>
        <v>fevereiro</v>
      </c>
      <c r="D38" s="148"/>
      <c r="E38" s="148"/>
      <c r="F38" s="46"/>
      <c r="G38" s="46"/>
      <c r="H38" s="46"/>
    </row>
    <row r="39" spans="2:8" ht="15.95" hidden="1">
      <c r="B39" s="41" t="str">
        <f>UPPER(TEXT(B40,"dddd"))</f>
        <v>SEGUNDA-FEIRA</v>
      </c>
      <c r="C39" s="41" t="str">
        <f t="shared" ref="C39:H39" si="6">UPPER(TEXT(C40,"dddd"))</f>
        <v>TERÇA-FEIRA</v>
      </c>
      <c r="D39" s="41" t="str">
        <f t="shared" si="6"/>
        <v>QUARTA-FEIRA</v>
      </c>
      <c r="E39" s="41" t="str">
        <f t="shared" si="6"/>
        <v>QUINTA-FEIRA</v>
      </c>
      <c r="F39" s="41" t="str">
        <f t="shared" si="6"/>
        <v>SEXTA-FEIRA</v>
      </c>
      <c r="G39" s="42" t="str">
        <f t="shared" si="6"/>
        <v>SÁBADO</v>
      </c>
      <c r="H39" s="42" t="str">
        <f t="shared" si="6"/>
        <v>DOMINGO</v>
      </c>
    </row>
    <row r="40" spans="2:8" ht="21" hidden="1">
      <c r="B40" s="43">
        <f t="array" ref="B40:H40">Dias+1+DATE(CalendárioAno2,CaléndárioMês2Opção,1)-WEEKDAY(DATE(CalendárioAno2,CaléndárioMês2Opção,1),DiaDaSemanaOpção)</f>
        <v>43858</v>
      </c>
      <c r="C40" s="43">
        <v>43859</v>
      </c>
      <c r="D40" s="43">
        <v>43860</v>
      </c>
      <c r="E40" s="43">
        <v>43861</v>
      </c>
      <c r="F40" s="43">
        <v>43862</v>
      </c>
      <c r="G40" s="43">
        <v>43863</v>
      </c>
      <c r="H40" s="43">
        <v>43864</v>
      </c>
    </row>
    <row r="41" spans="2:8" ht="17.100000000000001" hidden="1">
      <c r="B41" s="134" t="str">
        <f>IFERROR(VLOOKUP(B40,tblFeriados[],2,FALSE),"")</f>
        <v/>
      </c>
      <c r="C41" s="135"/>
      <c r="D41" s="136"/>
      <c r="E41" s="44" t="str">
        <f>IFERROR(VLOOKUP(E40,tblFeriados[],2,FALSE),"")</f>
        <v/>
      </c>
      <c r="F41" s="44" t="str">
        <f>IFERROR(VLOOKUP(F40,tblFeriados[],2,FALSE),"")</f>
        <v/>
      </c>
      <c r="G41" s="44" t="str">
        <f>IFERROR(VLOOKUP(G40,tblFeriados[],2,FALSE),"")</f>
        <v/>
      </c>
      <c r="H41" s="44" t="str">
        <f>IFERROR(VLOOKUP(H40,tblFeriados[],2,FALSE),"")</f>
        <v/>
      </c>
    </row>
    <row r="42" spans="2:8" ht="15.95" hidden="1">
      <c r="B42" s="137"/>
      <c r="C42" s="138"/>
      <c r="D42" s="139"/>
      <c r="E42" s="44"/>
      <c r="F42" s="44"/>
      <c r="G42" s="44"/>
      <c r="H42" s="44"/>
    </row>
    <row r="43" spans="2:8" ht="15.95" hidden="1">
      <c r="B43" s="143"/>
      <c r="C43" s="144"/>
      <c r="D43" s="145"/>
      <c r="E43" s="44"/>
      <c r="F43" s="44"/>
      <c r="G43" s="44"/>
      <c r="H43" s="44"/>
    </row>
    <row r="44" spans="2:8" ht="15.95" hidden="1">
      <c r="B44" s="41" t="str">
        <f>UPPER(TEXT(B45,"dddd"))</f>
        <v>SEGUNDA-FEIRA</v>
      </c>
      <c r="C44" s="41" t="str">
        <f t="shared" ref="C44:H44" si="7">UPPER(TEXT(C45,"dddd"))</f>
        <v>TERÇA-FEIRA</v>
      </c>
      <c r="D44" s="41" t="str">
        <f t="shared" si="7"/>
        <v>QUARTA-FEIRA</v>
      </c>
      <c r="E44" s="41" t="str">
        <f t="shared" si="7"/>
        <v>QUINTA-FEIRA</v>
      </c>
      <c r="F44" s="41" t="str">
        <f t="shared" si="7"/>
        <v>SEXTA-FEIRA</v>
      </c>
      <c r="G44" s="42" t="str">
        <f t="shared" si="7"/>
        <v>SÁBADO</v>
      </c>
      <c r="H44" s="42" t="str">
        <f t="shared" si="7"/>
        <v>DOMINGO</v>
      </c>
    </row>
    <row r="45" spans="2:8" ht="21" hidden="1">
      <c r="B45" s="43">
        <f t="array" ref="B45:H45">Dias+8+DATE(CalendárioAno2,CaléndárioMês2Opção,1)-WEEKDAY(DATE(CalendárioAno2,CaléndárioMês2Opção,1),DiaDaSemanaOpção)</f>
        <v>43865</v>
      </c>
      <c r="C45" s="43">
        <v>43866</v>
      </c>
      <c r="D45" s="43">
        <v>43867</v>
      </c>
      <c r="E45" s="43">
        <v>43868</v>
      </c>
      <c r="F45" s="43">
        <v>43869</v>
      </c>
      <c r="G45" s="43">
        <v>43870</v>
      </c>
      <c r="H45" s="43">
        <v>43871</v>
      </c>
    </row>
    <row r="46" spans="2:8" ht="17.100000000000001" hidden="1">
      <c r="B46" s="44" t="str">
        <f>IFERROR(VLOOKUP(B45,tblFeriados[],2,FALSE),"")</f>
        <v/>
      </c>
      <c r="C46" s="44" t="str">
        <f>IFERROR(VLOOKUP(C45,tblFeriados[],2,FALSE),"")</f>
        <v/>
      </c>
      <c r="D46" s="44" t="str">
        <f>IFERROR(VLOOKUP(D45,tblFeriados[],2,FALSE),"")</f>
        <v/>
      </c>
      <c r="E46" s="44" t="str">
        <f>IFERROR(VLOOKUP(E45,tblFeriados[],2,FALSE),"")</f>
        <v/>
      </c>
      <c r="F46" s="44" t="str">
        <f>IFERROR(VLOOKUP(F45,tblFeriados[],2,FALSE),"")</f>
        <v/>
      </c>
      <c r="G46" s="44" t="str">
        <f>IFERROR(VLOOKUP(G45,tblFeriados[],2,FALSE),"")</f>
        <v/>
      </c>
      <c r="H46" s="44" t="str">
        <f>IFERROR(VLOOKUP(H45,tblFeriados[],2,FALSE),"")</f>
        <v/>
      </c>
    </row>
    <row r="47" spans="2:8" ht="15.95" hidden="1">
      <c r="B47" s="44"/>
      <c r="C47" s="44"/>
      <c r="D47" s="44"/>
      <c r="E47" s="44"/>
      <c r="F47" s="44"/>
      <c r="G47" s="44"/>
      <c r="H47" s="44"/>
    </row>
    <row r="48" spans="2:8" ht="15.95" hidden="1">
      <c r="B48" s="44"/>
      <c r="C48" s="44"/>
      <c r="D48" s="44"/>
      <c r="E48" s="44"/>
      <c r="F48" s="44"/>
      <c r="G48" s="44"/>
      <c r="H48" s="44"/>
    </row>
    <row r="49" spans="2:8" ht="15.95" hidden="1">
      <c r="B49" s="41" t="str">
        <f>UPPER(TEXT(B50,"dddd"))</f>
        <v>SEGUNDA-FEIRA</v>
      </c>
      <c r="C49" s="41" t="str">
        <f t="shared" ref="C49:H49" si="8">UPPER(TEXT(C50,"dddd"))</f>
        <v>TERÇA-FEIRA</v>
      </c>
      <c r="D49" s="41" t="str">
        <f t="shared" si="8"/>
        <v>QUARTA-FEIRA</v>
      </c>
      <c r="E49" s="41" t="str">
        <f t="shared" si="8"/>
        <v>QUINTA-FEIRA</v>
      </c>
      <c r="F49" s="41" t="str">
        <f t="shared" si="8"/>
        <v>SEXTA-FEIRA</v>
      </c>
      <c r="G49" s="42" t="str">
        <f t="shared" si="8"/>
        <v>SÁBADO</v>
      </c>
      <c r="H49" s="42" t="str">
        <f t="shared" si="8"/>
        <v>DOMINGO</v>
      </c>
    </row>
    <row r="50" spans="2:8" ht="21" hidden="1">
      <c r="B50" s="43">
        <f t="array" ref="B50:H50">Dias+15+DATE(CalendárioAno2,CaléndárioMês2Opção,1)-WEEKDAY(DATE(CalendárioAno2,CaléndárioMês2Opção,1),DiaDaSemanaOpção)</f>
        <v>43872</v>
      </c>
      <c r="C50" s="43">
        <v>43873</v>
      </c>
      <c r="D50" s="43">
        <v>43874</v>
      </c>
      <c r="E50" s="43">
        <v>43875</v>
      </c>
      <c r="F50" s="43">
        <v>43876</v>
      </c>
      <c r="G50" s="43">
        <v>43877</v>
      </c>
      <c r="H50" s="43">
        <v>43878</v>
      </c>
    </row>
    <row r="51" spans="2:8" ht="17.100000000000001" hidden="1">
      <c r="B51" s="44" t="str">
        <f>IFERROR(VLOOKUP(B50,tblFeriados[],2,FALSE),"")</f>
        <v/>
      </c>
      <c r="C51" s="44" t="str">
        <f>IFERROR(VLOOKUP(C50,tblFeriados[],2,FALSE),"")</f>
        <v/>
      </c>
      <c r="D51" s="44" t="str">
        <f>IFERROR(VLOOKUP(D50,tblFeriados[],2,FALSE),"")</f>
        <v/>
      </c>
      <c r="E51" s="44" t="str">
        <f>IFERROR(VLOOKUP(E50,tblFeriados[],2,FALSE),"")</f>
        <v/>
      </c>
      <c r="F51" s="44" t="str">
        <f>IFERROR(VLOOKUP(F50,tblFeriados[],2,FALSE),"")</f>
        <v/>
      </c>
      <c r="G51" s="44" t="str">
        <f>IFERROR(VLOOKUP(G50,tblFeriados[],2,FALSE),"")</f>
        <v/>
      </c>
      <c r="H51" s="44" t="str">
        <f>IFERROR(VLOOKUP(H50,tblFeriados[],2,FALSE),"")</f>
        <v/>
      </c>
    </row>
    <row r="52" spans="2:8" ht="15.95" hidden="1">
      <c r="B52" s="44"/>
      <c r="C52" s="44"/>
      <c r="D52" s="44"/>
      <c r="E52" s="44"/>
      <c r="F52" s="44"/>
      <c r="G52" s="44"/>
      <c r="H52" s="44"/>
    </row>
    <row r="53" spans="2:8" ht="15.95" hidden="1">
      <c r="B53" s="44"/>
      <c r="C53" s="44"/>
      <c r="D53" s="44"/>
      <c r="E53" s="44"/>
      <c r="F53" s="44"/>
      <c r="G53" s="44"/>
      <c r="H53" s="44"/>
    </row>
    <row r="54" spans="2:8" ht="15.95" hidden="1">
      <c r="B54" s="41" t="str">
        <f>UPPER(TEXT(B55,"dddd"))</f>
        <v>SEGUNDA-FEIRA</v>
      </c>
      <c r="C54" s="41" t="str">
        <f t="shared" ref="C54:H54" si="9">UPPER(TEXT(C55,"dddd"))</f>
        <v>TERÇA-FEIRA</v>
      </c>
      <c r="D54" s="41" t="str">
        <f t="shared" si="9"/>
        <v>QUARTA-FEIRA</v>
      </c>
      <c r="E54" s="41" t="str">
        <f t="shared" si="9"/>
        <v>QUINTA-FEIRA</v>
      </c>
      <c r="F54" s="41" t="str">
        <f t="shared" si="9"/>
        <v>SEXTA-FEIRA</v>
      </c>
      <c r="G54" s="42" t="str">
        <f t="shared" si="9"/>
        <v>SÁBADO</v>
      </c>
      <c r="H54" s="42" t="str">
        <f t="shared" si="9"/>
        <v>DOMINGO</v>
      </c>
    </row>
    <row r="55" spans="2:8" ht="21" hidden="1">
      <c r="B55" s="43">
        <f t="array" ref="B55:H55">Dias+22+DATE(CalendárioAno2,CaléndárioMês2Opção,1)-WEEKDAY(DATE(CalendárioAno2,CaléndárioMês2Opção,1),DiaDaSemanaOpção)</f>
        <v>43879</v>
      </c>
      <c r="C55" s="43">
        <v>43880</v>
      </c>
      <c r="D55" s="43">
        <v>43881</v>
      </c>
      <c r="E55" s="43">
        <v>43882</v>
      </c>
      <c r="F55" s="43">
        <v>43883</v>
      </c>
      <c r="G55" s="43">
        <v>43884</v>
      </c>
      <c r="H55" s="43">
        <v>43885</v>
      </c>
    </row>
    <row r="56" spans="2:8" ht="17.100000000000001" hidden="1">
      <c r="B56" s="44" t="str">
        <f>IFERROR(VLOOKUP(B55,tblFeriados[],2,FALSE),"")</f>
        <v/>
      </c>
      <c r="C56" s="44" t="str">
        <f>IFERROR(VLOOKUP(C55,tblFeriados[],2,FALSE),"")</f>
        <v/>
      </c>
      <c r="D56" s="44" t="str">
        <f>IFERROR(VLOOKUP(D55,tblFeriados[],2,FALSE),"")</f>
        <v/>
      </c>
      <c r="E56" s="44" t="str">
        <f>IFERROR(VLOOKUP(E55,tblFeriados[],2,FALSE),"")</f>
        <v/>
      </c>
      <c r="F56" s="44" t="str">
        <f>IFERROR(VLOOKUP(F55,tblFeriados[],2,FALSE),"")</f>
        <v/>
      </c>
      <c r="G56" s="44" t="str">
        <f>IFERROR(VLOOKUP(G55,tblFeriados[],2,FALSE),"")</f>
        <v/>
      </c>
      <c r="H56" s="44" t="str">
        <f>IFERROR(VLOOKUP(H55,tblFeriados[],2,FALSE),"")</f>
        <v/>
      </c>
    </row>
    <row r="57" spans="2:8" ht="15.95" hidden="1">
      <c r="B57" s="44"/>
      <c r="C57" s="44"/>
      <c r="D57" s="44"/>
      <c r="E57" s="44"/>
      <c r="F57" s="44"/>
      <c r="G57" s="44"/>
      <c r="H57" s="44"/>
    </row>
    <row r="58" spans="2:8" ht="15.95" hidden="1">
      <c r="B58" s="44"/>
      <c r="C58" s="44"/>
      <c r="D58" s="44"/>
      <c r="E58" s="44"/>
      <c r="F58" s="44"/>
      <c r="G58" s="44"/>
      <c r="H58" s="44"/>
    </row>
    <row r="59" spans="2:8" ht="15.95" hidden="1">
      <c r="B59" s="41" t="str">
        <f>UPPER(TEXT(B60,"dddd"))</f>
        <v>SEGUNDA-FEIRA</v>
      </c>
      <c r="C59" s="41" t="str">
        <f t="shared" ref="C59:H59" si="10">UPPER(TEXT(C60,"dddd"))</f>
        <v>TERÇA-FEIRA</v>
      </c>
      <c r="D59" s="41" t="str">
        <f t="shared" si="10"/>
        <v>QUARTA-FEIRA</v>
      </c>
      <c r="E59" s="41" t="str">
        <f t="shared" si="10"/>
        <v>QUINTA-FEIRA</v>
      </c>
      <c r="F59" s="41" t="str">
        <f t="shared" si="10"/>
        <v>SEXTA-FEIRA</v>
      </c>
      <c r="G59" s="42" t="str">
        <f t="shared" si="10"/>
        <v>SÁBADO</v>
      </c>
      <c r="H59" s="42" t="str">
        <f t="shared" si="10"/>
        <v>DOMINGO</v>
      </c>
    </row>
    <row r="60" spans="2:8" ht="21" hidden="1">
      <c r="B60" s="43">
        <f t="array" ref="B60:H60">Dias+29+DATE(CalendárioAno2,CaléndárioMês2Opção,1)-WEEKDAY(DATE(CalendárioAno2,CaléndárioMês2Opção,1),DiaDaSemanaOpção)</f>
        <v>43886</v>
      </c>
      <c r="C60" s="43">
        <v>43887</v>
      </c>
      <c r="D60" s="43">
        <v>43888</v>
      </c>
      <c r="E60" s="43">
        <v>43889</v>
      </c>
      <c r="F60" s="43">
        <v>43890</v>
      </c>
      <c r="G60" s="43">
        <v>43891</v>
      </c>
      <c r="H60" s="43">
        <v>43892</v>
      </c>
    </row>
    <row r="61" spans="2:8" ht="17.100000000000001" hidden="1">
      <c r="B61" s="44" t="str">
        <f>IFERROR(VLOOKUP(B60,tblFeriados[],2,FALSE),"")</f>
        <v/>
      </c>
      <c r="C61" s="44" t="str">
        <f>IFERROR(VLOOKUP(C60,tblFeriados[],2,FALSE),"")</f>
        <v/>
      </c>
      <c r="D61" s="44" t="str">
        <f>IFERROR(VLOOKUP(D60,tblFeriados[],2,FALSE),"")</f>
        <v/>
      </c>
      <c r="E61" s="44" t="str">
        <f>IFERROR(VLOOKUP(E60,tblFeriados[],2,FALSE),"")</f>
        <v/>
      </c>
      <c r="F61" s="134" t="str">
        <f>IFERROR(VLOOKUP(F60,tblFeriados[],2,FALSE),"")</f>
        <v/>
      </c>
      <c r="G61" s="135"/>
      <c r="H61" s="136"/>
    </row>
    <row r="62" spans="2:8" ht="15.95" hidden="1">
      <c r="B62" s="44"/>
      <c r="C62" s="44"/>
      <c r="D62" s="44"/>
      <c r="E62" s="44"/>
      <c r="F62" s="137"/>
      <c r="G62" s="138"/>
      <c r="H62" s="139"/>
    </row>
    <row r="63" spans="2:8" ht="15.95" hidden="1">
      <c r="B63" s="44"/>
      <c r="C63" s="44"/>
      <c r="D63" s="44"/>
      <c r="E63" s="44"/>
      <c r="F63" s="143"/>
      <c r="G63" s="144"/>
      <c r="H63" s="145"/>
    </row>
    <row r="64" spans="2:8" ht="15.95" hidden="1">
      <c r="B64" s="41" t="str">
        <f>UPPER(TEXT(B65,"dddd"))</f>
        <v>SEGUNDA-FEIRA</v>
      </c>
      <c r="C64" s="41" t="str">
        <f t="shared" ref="C64" si="11">UPPER(TEXT(C65,"dddd"))</f>
        <v>TERÇA-FEIRA</v>
      </c>
      <c r="D64" s="146" t="s">
        <v>6</v>
      </c>
      <c r="E64" s="146"/>
      <c r="F64" s="146"/>
      <c r="G64" s="146"/>
      <c r="H64" s="146"/>
    </row>
    <row r="65" spans="2:8" ht="21" hidden="1">
      <c r="B65" s="43">
        <f t="array" ref="B65:C65">Dias+36+DATE(CalendárioAno2,CaléndárioMês2Opção,1)-WEEKDAY(DATE(CalendárioAno2,CaléndárioMês2Opção,1),DiaDaSemanaOpção)</f>
        <v>43893</v>
      </c>
      <c r="C65" s="43">
        <v>43894</v>
      </c>
      <c r="D65" s="147"/>
      <c r="E65" s="147"/>
      <c r="F65" s="147"/>
      <c r="G65" s="147"/>
      <c r="H65" s="147"/>
    </row>
    <row r="66" spans="2:8" ht="17.100000000000001" hidden="1">
      <c r="B66" s="44" t="str">
        <f>IFERROR(VLOOKUP(B65,tblFeriados[],2,FALSE),"")</f>
        <v/>
      </c>
      <c r="C66" s="44" t="str">
        <f>IFERROR(VLOOKUP(C65,tblFeriados[],2,FALSE),"")</f>
        <v/>
      </c>
      <c r="D66" s="147"/>
      <c r="E66" s="147"/>
      <c r="F66" s="147"/>
      <c r="G66" s="147"/>
      <c r="H66" s="147"/>
    </row>
    <row r="67" spans="2:8" ht="15.95" hidden="1">
      <c r="B67" s="44"/>
      <c r="C67" s="44"/>
      <c r="D67" s="147"/>
      <c r="E67" s="147"/>
      <c r="F67" s="147"/>
      <c r="G67" s="147"/>
      <c r="H67" s="147"/>
    </row>
    <row r="68" spans="2:8" ht="15.95" hidden="1">
      <c r="B68" s="44"/>
      <c r="C68" s="44"/>
      <c r="D68" s="147"/>
      <c r="E68" s="147"/>
      <c r="F68" s="147"/>
      <c r="G68" s="147"/>
      <c r="H68" s="147"/>
    </row>
    <row r="70" spans="2:8" ht="45">
      <c r="B70" s="45">
        <f>YEAR(DATE(CalendárioAno2,CaléndárioMês2Opção+1,1))</f>
        <v>2024</v>
      </c>
      <c r="C70" s="149" t="str">
        <f>TEXT(DATE(CalendárioAno2,CaléndárioMês2Opção+1,1),"mmmm")</f>
        <v>março</v>
      </c>
      <c r="D70" s="150"/>
      <c r="E70" s="150"/>
      <c r="F70" s="150"/>
      <c r="G70" s="150"/>
      <c r="H70" s="151"/>
    </row>
    <row r="71" spans="2:8" ht="15.95">
      <c r="B71" s="41" t="str">
        <f>UPPER(TEXT(B72,"dddd"))</f>
        <v>SEGUNDA-FEIRA</v>
      </c>
      <c r="C71" s="41" t="str">
        <f t="shared" ref="C71:H71" si="12">UPPER(TEXT(C72,"dddd"))</f>
        <v>TERÇA-FEIRA</v>
      </c>
      <c r="D71" s="41" t="str">
        <f t="shared" si="12"/>
        <v>QUARTA-FEIRA</v>
      </c>
      <c r="E71" s="41" t="str">
        <f t="shared" si="12"/>
        <v>QUINTA-FEIRA</v>
      </c>
      <c r="F71" s="41" t="str">
        <f t="shared" si="12"/>
        <v>SEXTA-FEIRA</v>
      </c>
      <c r="G71" s="42" t="str">
        <f t="shared" si="12"/>
        <v>SÁBADO</v>
      </c>
      <c r="H71" s="42" t="str">
        <f t="shared" si="12"/>
        <v>DOMINGO</v>
      </c>
    </row>
    <row r="72" spans="2:8" ht="21">
      <c r="B72" s="43">
        <f t="array" ref="B72:H72">Dias+1+DATE(CalendárioAno3,CaléndárioMês3Opção,1)-WEEKDAY(DATE(CalendárioAno3,CaléndárioMês3Opção,1),DiaDaSemanaOpção)</f>
        <v>43886</v>
      </c>
      <c r="C72" s="43">
        <v>43887</v>
      </c>
      <c r="D72" s="43">
        <v>43888</v>
      </c>
      <c r="E72" s="43">
        <v>43889</v>
      </c>
      <c r="F72" s="43">
        <v>43890</v>
      </c>
      <c r="G72" s="43">
        <v>43891</v>
      </c>
      <c r="H72" s="43">
        <v>43892</v>
      </c>
    </row>
    <row r="73" spans="2:8" ht="17.100000000000001" customHeight="1">
      <c r="B73" s="134" t="str">
        <f>IFERROR(VLOOKUP(B72,tblFeriados[],2,FALSE),"")</f>
        <v/>
      </c>
      <c r="C73" s="135"/>
      <c r="D73" s="135"/>
      <c r="E73" s="136"/>
      <c r="F73" s="152" t="s">
        <v>7</v>
      </c>
      <c r="G73" s="44" t="str">
        <f>IFERROR(VLOOKUP(G72,tblFeriados[],2,FALSE),"")</f>
        <v/>
      </c>
      <c r="H73" s="44" t="str">
        <f>IFERROR(VLOOKUP(H72,tblFeriados[],2,FALSE),"")</f>
        <v/>
      </c>
    </row>
    <row r="74" spans="2:8" ht="15.95">
      <c r="B74" s="137"/>
      <c r="C74" s="138"/>
      <c r="D74" s="138"/>
      <c r="E74" s="139"/>
      <c r="F74" s="153"/>
      <c r="G74" s="44"/>
      <c r="H74" s="44"/>
    </row>
    <row r="75" spans="2:8" ht="15.95">
      <c r="B75" s="143"/>
      <c r="C75" s="144"/>
      <c r="D75" s="144"/>
      <c r="E75" s="145"/>
      <c r="F75" s="44"/>
      <c r="G75" s="44"/>
      <c r="H75" s="44"/>
    </row>
    <row r="76" spans="2:8" ht="15.95">
      <c r="B76" s="41" t="str">
        <f>UPPER(TEXT(B77,"dddd"))</f>
        <v>SEGUNDA-FEIRA</v>
      </c>
      <c r="C76" s="41" t="str">
        <f t="shared" ref="C76:H76" si="13">UPPER(TEXT(C77,"dddd"))</f>
        <v>TERÇA-FEIRA</v>
      </c>
      <c r="D76" s="41" t="str">
        <f t="shared" si="13"/>
        <v>QUARTA-FEIRA</v>
      </c>
      <c r="E76" s="41" t="str">
        <f t="shared" si="13"/>
        <v>QUINTA-FEIRA</v>
      </c>
      <c r="F76" s="56" t="str">
        <f t="shared" si="13"/>
        <v>SEXTA-FEIRA</v>
      </c>
      <c r="G76" s="42" t="str">
        <f t="shared" si="13"/>
        <v>SÁBADO</v>
      </c>
      <c r="H76" s="42" t="str">
        <f t="shared" si="13"/>
        <v>DOMINGO</v>
      </c>
    </row>
    <row r="77" spans="2:8" ht="21">
      <c r="B77" s="43">
        <f t="array" ref="B77:H77">Dias+8+DATE(CalendárioAno3,CaléndárioMês3Opção,1)-WEEKDAY(DATE(CalendárioAno3,CaléndárioMês3Opção,1),DiaDaSemanaOpção)</f>
        <v>43893</v>
      </c>
      <c r="C77" s="43">
        <v>43894</v>
      </c>
      <c r="D77" s="43">
        <v>43895</v>
      </c>
      <c r="E77" s="43">
        <v>43896</v>
      </c>
      <c r="F77" s="43">
        <v>43897</v>
      </c>
      <c r="G77" s="43">
        <v>43898</v>
      </c>
      <c r="H77" s="43">
        <v>43899</v>
      </c>
    </row>
    <row r="78" spans="2:8" ht="15.95" customHeight="1">
      <c r="B78" s="152" t="s">
        <v>7</v>
      </c>
      <c r="C78" s="124" t="s">
        <v>8</v>
      </c>
      <c r="D78" s="129" t="s">
        <v>9</v>
      </c>
      <c r="E78" s="127" t="s">
        <v>10</v>
      </c>
      <c r="F78" s="154" t="s">
        <v>11</v>
      </c>
      <c r="G78" s="44"/>
      <c r="H78" s="44"/>
    </row>
    <row r="79" spans="2:8" ht="15.95">
      <c r="B79" s="153"/>
      <c r="C79" s="124"/>
      <c r="D79" s="130"/>
      <c r="E79" s="128"/>
      <c r="F79" s="155"/>
      <c r="G79" s="44"/>
      <c r="H79" s="44"/>
    </row>
    <row r="80" spans="2:8" ht="15.95">
      <c r="B80" s="140"/>
      <c r="C80" s="141"/>
      <c r="D80" s="141"/>
      <c r="E80" s="141"/>
      <c r="F80" s="141"/>
      <c r="G80" s="141"/>
      <c r="H80" s="142"/>
    </row>
    <row r="81" spans="2:8" ht="15.95">
      <c r="B81" s="41" t="str">
        <f>UPPER(TEXT(B82,"dddd"))</f>
        <v>SEGUNDA-FEIRA</v>
      </c>
      <c r="C81" s="41" t="str">
        <f t="shared" ref="C81:H81" si="14">UPPER(TEXT(C82,"dddd"))</f>
        <v>TERÇA-FEIRA</v>
      </c>
      <c r="D81" s="41" t="str">
        <f t="shared" si="14"/>
        <v>QUARTA-FEIRA</v>
      </c>
      <c r="E81" s="41" t="str">
        <f t="shared" si="14"/>
        <v>QUINTA-FEIRA</v>
      </c>
      <c r="F81" s="56" t="str">
        <f t="shared" si="14"/>
        <v>SEXTA-FEIRA</v>
      </c>
      <c r="G81" s="42" t="str">
        <f t="shared" si="14"/>
        <v>SÁBADO</v>
      </c>
      <c r="H81" s="42" t="str">
        <f t="shared" si="14"/>
        <v>DOMINGO</v>
      </c>
    </row>
    <row r="82" spans="2:8" ht="21">
      <c r="B82" s="43">
        <f t="array" ref="B82:H82">Dias+15+DATE(CalendárioAno3,CaléndárioMês3Opção,1)-WEEKDAY(DATE(CalendárioAno3,CaléndárioMês3Opção,1),DiaDaSemanaOpção)</f>
        <v>43900</v>
      </c>
      <c r="C82" s="43">
        <v>43901</v>
      </c>
      <c r="D82" s="43">
        <v>43902</v>
      </c>
      <c r="E82" s="43">
        <v>43903</v>
      </c>
      <c r="F82" s="43">
        <v>43904</v>
      </c>
      <c r="G82" s="43">
        <v>43905</v>
      </c>
      <c r="H82" s="43">
        <v>43906</v>
      </c>
    </row>
    <row r="83" spans="2:8" ht="15.95">
      <c r="B83" s="81" t="s">
        <v>12</v>
      </c>
      <c r="C83" s="127" t="s">
        <v>13</v>
      </c>
      <c r="D83" s="127" t="s">
        <v>14</v>
      </c>
      <c r="E83" s="127" t="s">
        <v>15</v>
      </c>
      <c r="F83" s="154" t="s">
        <v>16</v>
      </c>
      <c r="G83" s="44"/>
      <c r="H83" s="44"/>
    </row>
    <row r="84" spans="2:8" ht="15.95">
      <c r="B84" s="75" t="s">
        <v>17</v>
      </c>
      <c r="C84" s="128"/>
      <c r="D84" s="128"/>
      <c r="E84" s="128"/>
      <c r="F84" s="155"/>
      <c r="G84" s="44"/>
      <c r="H84" s="44"/>
    </row>
    <row r="85" spans="2:8" ht="15.95">
      <c r="B85" s="140"/>
      <c r="C85" s="141"/>
      <c r="D85" s="141"/>
      <c r="E85" s="141"/>
      <c r="F85" s="141"/>
      <c r="G85" s="141"/>
      <c r="H85" s="142"/>
    </row>
    <row r="86" spans="2:8" ht="15.95">
      <c r="B86" s="41" t="str">
        <f>UPPER(TEXT(B87,"dddd"))</f>
        <v>SEGUNDA-FEIRA</v>
      </c>
      <c r="C86" s="41" t="str">
        <f t="shared" ref="C86:H86" si="15">UPPER(TEXT(C87,"dddd"))</f>
        <v>TERÇA-FEIRA</v>
      </c>
      <c r="D86" s="41" t="str">
        <f t="shared" si="15"/>
        <v>QUARTA-FEIRA</v>
      </c>
      <c r="E86" s="41" t="str">
        <f t="shared" si="15"/>
        <v>QUINTA-FEIRA</v>
      </c>
      <c r="F86" s="56" t="str">
        <f t="shared" si="15"/>
        <v>SEXTA-FEIRA</v>
      </c>
      <c r="G86" s="42" t="str">
        <f t="shared" si="15"/>
        <v>SÁBADO</v>
      </c>
      <c r="H86" s="42" t="str">
        <f t="shared" si="15"/>
        <v>DOMINGO</v>
      </c>
    </row>
    <row r="87" spans="2:8" ht="21">
      <c r="B87" s="43">
        <f t="array" ref="B87:H87">Dias+22+DATE(CalendárioAno3,CaléndárioMês3Opção,1)-WEEKDAY(DATE(CalendárioAno3,CaléndárioMês3Opção,1),DiaDaSemanaOpção)</f>
        <v>43907</v>
      </c>
      <c r="C87" s="43">
        <v>43908</v>
      </c>
      <c r="D87" s="43">
        <v>43909</v>
      </c>
      <c r="E87" s="43">
        <v>43910</v>
      </c>
      <c r="F87" s="43">
        <v>43911</v>
      </c>
      <c r="G87" s="43">
        <v>43912</v>
      </c>
      <c r="H87" s="43">
        <v>43913</v>
      </c>
    </row>
    <row r="88" spans="2:8" ht="15.95">
      <c r="B88" s="81" t="s">
        <v>18</v>
      </c>
      <c r="C88" s="127" t="s">
        <v>19</v>
      </c>
      <c r="D88" s="102" t="s">
        <v>20</v>
      </c>
      <c r="E88" s="102" t="s">
        <v>21</v>
      </c>
      <c r="F88" s="154" t="s">
        <v>22</v>
      </c>
      <c r="G88" s="44"/>
      <c r="H88" s="44"/>
    </row>
    <row r="89" spans="2:8" ht="15.95">
      <c r="B89" s="75" t="s">
        <v>23</v>
      </c>
      <c r="C89" s="128"/>
      <c r="D89" s="103"/>
      <c r="E89" s="103"/>
      <c r="F89" s="155"/>
      <c r="G89" s="44"/>
      <c r="H89" s="44"/>
    </row>
    <row r="90" spans="2:8" ht="15.95">
      <c r="B90" s="140"/>
      <c r="C90" s="141"/>
      <c r="D90" s="141"/>
      <c r="E90" s="141"/>
      <c r="F90" s="141"/>
      <c r="G90" s="141"/>
      <c r="H90" s="142"/>
    </row>
    <row r="91" spans="2:8" ht="15.95">
      <c r="B91" s="41" t="str">
        <f>UPPER(TEXT(B92,"dddd"))</f>
        <v>SEGUNDA-FEIRA</v>
      </c>
      <c r="C91" s="41" t="str">
        <f t="shared" ref="C91:H91" si="16">UPPER(TEXT(C92,"dddd"))</f>
        <v>TERÇA-FEIRA</v>
      </c>
      <c r="D91" s="41" t="str">
        <f t="shared" si="16"/>
        <v>QUARTA-FEIRA</v>
      </c>
      <c r="E91" s="41" t="str">
        <f t="shared" si="16"/>
        <v>QUINTA-FEIRA</v>
      </c>
      <c r="F91" s="56" t="str">
        <f t="shared" si="16"/>
        <v>SEXTA-FEIRA</v>
      </c>
      <c r="G91" s="42" t="str">
        <f t="shared" si="16"/>
        <v>SÁBADO</v>
      </c>
      <c r="H91" s="42" t="str">
        <f t="shared" si="16"/>
        <v>DOMINGO</v>
      </c>
    </row>
    <row r="92" spans="2:8" ht="21">
      <c r="B92" s="43">
        <f t="array" ref="B92:H92">Dias+29+DATE(CalendárioAno3,CaléndárioMês3Opção,1)-WEEKDAY(DATE(CalendárioAno3,CaléndárioMês3Opção,1),DiaDaSemanaOpção)</f>
        <v>43914</v>
      </c>
      <c r="C92" s="43">
        <v>43915</v>
      </c>
      <c r="D92" s="43">
        <v>43916</v>
      </c>
      <c r="E92" s="43">
        <v>43917</v>
      </c>
      <c r="F92" s="43">
        <v>43918</v>
      </c>
      <c r="G92" s="43">
        <v>43919</v>
      </c>
      <c r="H92" s="43">
        <v>43920</v>
      </c>
    </row>
    <row r="93" spans="2:8" ht="15.95" customHeight="1">
      <c r="B93" s="82" t="s">
        <v>24</v>
      </c>
      <c r="C93" s="102" t="s">
        <v>25</v>
      </c>
      <c r="D93" s="100" t="s">
        <v>26</v>
      </c>
      <c r="E93" s="83" t="s">
        <v>27</v>
      </c>
      <c r="F93" s="156" t="s">
        <v>28</v>
      </c>
      <c r="H93" s="44"/>
    </row>
    <row r="94" spans="2:8" ht="33.950000000000003" customHeight="1">
      <c r="B94" s="75" t="s">
        <v>29</v>
      </c>
      <c r="C94" s="103"/>
      <c r="D94" s="101"/>
      <c r="E94" s="77" t="s">
        <v>30</v>
      </c>
      <c r="F94" s="157"/>
      <c r="G94" s="44"/>
      <c r="H94" s="44"/>
    </row>
    <row r="95" spans="2:8" ht="18">
      <c r="B95" s="158"/>
      <c r="C95" s="159"/>
      <c r="D95" s="159"/>
      <c r="E95" s="159"/>
      <c r="F95" s="159"/>
      <c r="G95" s="159"/>
      <c r="H95" s="160"/>
    </row>
    <row r="96" spans="2:8" ht="15.95" hidden="1">
      <c r="B96" s="41" t="str">
        <f>UPPER(TEXT(B97,"dddd"))</f>
        <v>SEGUNDA-FEIRA</v>
      </c>
      <c r="C96" s="41" t="str">
        <f t="shared" ref="C96" si="17">UPPER(TEXT(C97,"dddd"))</f>
        <v>TERÇA-FEIRA</v>
      </c>
      <c r="D96" s="146" t="s">
        <v>6</v>
      </c>
      <c r="E96" s="146"/>
      <c r="F96" s="146"/>
      <c r="G96" s="146"/>
      <c r="H96" s="146"/>
    </row>
    <row r="97" spans="2:8" ht="21" hidden="1">
      <c r="B97" s="43">
        <f t="array" ref="B97:C97">Dias+36+DATE(CalendárioAno3,CaléndárioMês3Opção,1)-WEEKDAY(DATE(CalendárioAno3,CaléndárioMês3Opção,1),DiaDaSemanaOpção)</f>
        <v>43921</v>
      </c>
      <c r="C97" s="43">
        <v>43922</v>
      </c>
      <c r="D97" s="147"/>
      <c r="E97" s="147"/>
      <c r="F97" s="147"/>
      <c r="G97" s="147"/>
      <c r="H97" s="147"/>
    </row>
    <row r="98" spans="2:8" ht="17.100000000000001" hidden="1">
      <c r="B98" s="44" t="str">
        <f>IFERROR(VLOOKUP(B97,tblFeriados[],2,FALSE),"")</f>
        <v/>
      </c>
      <c r="C98" s="44" t="str">
        <f>IFERROR(VLOOKUP(C97,tblFeriados[],2,FALSE),"")</f>
        <v/>
      </c>
      <c r="D98" s="147"/>
      <c r="E98" s="147"/>
      <c r="F98" s="147"/>
      <c r="G98" s="147"/>
      <c r="H98" s="147"/>
    </row>
    <row r="99" spans="2:8" ht="15.95" hidden="1">
      <c r="B99" s="44"/>
      <c r="C99" s="44"/>
      <c r="D99" s="147"/>
      <c r="E99" s="147"/>
      <c r="F99" s="147"/>
      <c r="G99" s="147"/>
      <c r="H99" s="147"/>
    </row>
    <row r="100" spans="2:8" ht="15.95" hidden="1">
      <c r="B100" s="44"/>
      <c r="C100" s="44"/>
      <c r="D100" s="147"/>
      <c r="E100" s="147"/>
      <c r="F100" s="147"/>
      <c r="G100" s="147"/>
      <c r="H100" s="147"/>
    </row>
    <row r="102" spans="2:8" ht="45">
      <c r="B102" s="45">
        <f>YEAR(DATE(CalendárioAno3,CaléndárioMês3Opção+1,1))</f>
        <v>2024</v>
      </c>
      <c r="C102" s="149" t="str">
        <f>TEXT(DATE(CalendárioAno3,CaléndárioMês3Opção+1,1),"mmmm")</f>
        <v>abril</v>
      </c>
      <c r="D102" s="150"/>
      <c r="E102" s="150"/>
      <c r="F102" s="150"/>
      <c r="G102" s="150"/>
      <c r="H102" s="151"/>
    </row>
    <row r="103" spans="2:8" ht="15.95">
      <c r="B103" s="41" t="str">
        <f>UPPER(TEXT(B104,"dddd"))</f>
        <v>SEGUNDA-FEIRA</v>
      </c>
      <c r="C103" s="41" t="str">
        <f t="shared" ref="C103:H103" si="18">UPPER(TEXT(C104,"dddd"))</f>
        <v>TERÇA-FEIRA</v>
      </c>
      <c r="D103" s="41" t="str">
        <f t="shared" si="18"/>
        <v>QUARTA-FEIRA</v>
      </c>
      <c r="E103" s="41" t="str">
        <f t="shared" si="18"/>
        <v>QUINTA-FEIRA</v>
      </c>
      <c r="F103" s="56" t="str">
        <f t="shared" si="18"/>
        <v>SEXTA-FEIRA</v>
      </c>
      <c r="G103" s="42" t="str">
        <f t="shared" si="18"/>
        <v>SÁBADO</v>
      </c>
      <c r="H103" s="42" t="str">
        <f t="shared" si="18"/>
        <v>DOMINGO</v>
      </c>
    </row>
    <row r="104" spans="2:8" ht="21">
      <c r="B104" s="43">
        <f t="array" ref="B104:H104">Dias+1+DATE(CalendárioAno4,CaléndárioMês4Opção,1)-WEEKDAY(DATE(CalendárioAno4,CaléndárioMês4Opção,1),DiaDaSemanaOpção)</f>
        <v>43921</v>
      </c>
      <c r="C104" s="43">
        <v>43922</v>
      </c>
      <c r="D104" s="43">
        <v>43923</v>
      </c>
      <c r="E104" s="43">
        <v>43924</v>
      </c>
      <c r="F104" s="43">
        <v>43925</v>
      </c>
      <c r="G104" s="43">
        <v>43926</v>
      </c>
      <c r="H104" s="43">
        <v>43927</v>
      </c>
    </row>
    <row r="105" spans="2:8" ht="17.100000000000001">
      <c r="B105" s="83" t="s">
        <v>31</v>
      </c>
      <c r="C105" s="106" t="s">
        <v>32</v>
      </c>
      <c r="D105" s="104" t="s">
        <v>33</v>
      </c>
      <c r="E105" s="104" t="s">
        <v>34</v>
      </c>
      <c r="F105" s="154" t="s">
        <v>35</v>
      </c>
      <c r="G105" s="44" t="str">
        <f>IFERROR(VLOOKUP(G104,tblFeriados[],2,FALSE),"")</f>
        <v/>
      </c>
      <c r="H105" s="44" t="str">
        <f>IFERROR(VLOOKUP(H104,tblFeriados[],2,FALSE),"")</f>
        <v/>
      </c>
    </row>
    <row r="106" spans="2:8" ht="33.950000000000003" customHeight="1">
      <c r="B106" s="78" t="s">
        <v>36</v>
      </c>
      <c r="C106" s="107"/>
      <c r="D106" s="105"/>
      <c r="E106" s="105"/>
      <c r="F106" s="155"/>
      <c r="G106" s="44"/>
      <c r="H106" s="44"/>
    </row>
    <row r="107" spans="2:8" ht="15.95">
      <c r="B107" s="44"/>
      <c r="C107" s="44"/>
      <c r="D107" s="44"/>
      <c r="E107" s="44"/>
      <c r="F107" s="44"/>
      <c r="G107" s="44"/>
      <c r="H107" s="44"/>
    </row>
    <row r="108" spans="2:8" ht="15.95">
      <c r="B108" s="41" t="str">
        <f t="shared" ref="B108:H108" si="19">UPPER(TEXT(B114,"dddd"))</f>
        <v>SEGUNDA-FEIRA</v>
      </c>
      <c r="C108" s="41" t="str">
        <f t="shared" si="19"/>
        <v>TERÇA-FEIRA</v>
      </c>
      <c r="D108" s="41" t="str">
        <f t="shared" si="19"/>
        <v>QUARTA-FEIRA</v>
      </c>
      <c r="E108" s="41" t="str">
        <f t="shared" si="19"/>
        <v>QUINTA-FEIRA</v>
      </c>
      <c r="F108" s="56" t="str">
        <f t="shared" si="19"/>
        <v>SEXTA-FEIRA</v>
      </c>
      <c r="G108" s="42" t="str">
        <f t="shared" si="19"/>
        <v>SÁBADO</v>
      </c>
      <c r="H108" s="42" t="str">
        <f t="shared" si="19"/>
        <v>DOMINGO</v>
      </c>
    </row>
    <row r="109" spans="2:8" ht="21">
      <c r="B109" s="43">
        <f t="array" ref="B109:H109">Dias+8+DATE(CalendárioAno4,CaléndárioMês4Opção,1)-WEEKDAY(DATE(CalendárioAno4,CaléndárioMês4Opção,1),DiaDaSemanaOpção)</f>
        <v>43928</v>
      </c>
      <c r="C109" s="43">
        <v>43929</v>
      </c>
      <c r="D109" s="43">
        <v>43930</v>
      </c>
      <c r="E109" s="43">
        <v>43931</v>
      </c>
      <c r="F109" s="43">
        <v>43932</v>
      </c>
      <c r="G109" s="43">
        <v>43933</v>
      </c>
      <c r="H109" s="43">
        <v>43934</v>
      </c>
    </row>
    <row r="110" spans="2:8" ht="15.95">
      <c r="B110" s="83" t="s">
        <v>37</v>
      </c>
      <c r="C110" s="104" t="s">
        <v>38</v>
      </c>
      <c r="D110" s="104" t="s">
        <v>39</v>
      </c>
      <c r="E110" s="104" t="s">
        <v>40</v>
      </c>
      <c r="F110" s="154" t="s">
        <v>41</v>
      </c>
      <c r="G110" s="44"/>
      <c r="H110" s="44"/>
    </row>
    <row r="111" spans="2:8" ht="15.95">
      <c r="B111" s="78" t="s">
        <v>42</v>
      </c>
      <c r="C111" s="105"/>
      <c r="D111" s="105"/>
      <c r="E111" s="105"/>
      <c r="F111" s="155"/>
      <c r="G111" s="44"/>
      <c r="H111" s="44"/>
    </row>
    <row r="112" spans="2:8" ht="15.95">
      <c r="B112" s="140"/>
      <c r="C112" s="141"/>
      <c r="D112" s="141"/>
      <c r="E112" s="141"/>
      <c r="F112" s="141"/>
      <c r="G112" s="141"/>
      <c r="H112" s="142"/>
    </row>
    <row r="113" spans="2:8" ht="15.95">
      <c r="B113" s="41" t="str">
        <f t="shared" ref="B113:H113" si="20">UPPER(TEXT(B119,"dddd"))</f>
        <v>SEGUNDA-FEIRA</v>
      </c>
      <c r="C113" s="41" t="str">
        <f t="shared" si="20"/>
        <v>TERÇA-FEIRA</v>
      </c>
      <c r="D113" s="41" t="str">
        <f t="shared" si="20"/>
        <v>QUARTA-FEIRA</v>
      </c>
      <c r="E113" s="41" t="str">
        <f t="shared" si="20"/>
        <v>QUINTA-FEIRA</v>
      </c>
      <c r="F113" s="56" t="str">
        <f t="shared" si="20"/>
        <v>SEXTA-FEIRA</v>
      </c>
      <c r="G113" s="42" t="str">
        <f t="shared" si="20"/>
        <v>SÁBADO</v>
      </c>
      <c r="H113" s="42" t="str">
        <f t="shared" si="20"/>
        <v>DOMINGO</v>
      </c>
    </row>
    <row r="114" spans="2:8" ht="21">
      <c r="B114" s="43">
        <f t="array" ref="B114:H114">Dias+15+DATE(CalendárioAno4,CaléndárioMês4Opção,1)-WEEKDAY(DATE(CalendárioAno4,CaléndárioMês4Opção,1),DiaDaSemanaOpção)</f>
        <v>43935</v>
      </c>
      <c r="C114" s="43">
        <v>43936</v>
      </c>
      <c r="D114" s="43">
        <v>43937</v>
      </c>
      <c r="E114" s="43">
        <v>43938</v>
      </c>
      <c r="F114" s="43">
        <v>43939</v>
      </c>
      <c r="G114" s="43">
        <v>43940</v>
      </c>
      <c r="H114" s="43">
        <v>43941</v>
      </c>
    </row>
    <row r="115" spans="2:8" ht="15.95" customHeight="1">
      <c r="B115" s="83" t="s">
        <v>43</v>
      </c>
      <c r="C115" s="83" t="s">
        <v>44</v>
      </c>
      <c r="D115" s="104" t="s">
        <v>45</v>
      </c>
      <c r="E115" s="104" t="s">
        <v>46</v>
      </c>
      <c r="F115" s="154" t="s">
        <v>47</v>
      </c>
      <c r="H115" s="156" t="s">
        <v>48</v>
      </c>
    </row>
    <row r="116" spans="2:8" ht="51">
      <c r="B116" s="78" t="s">
        <v>49</v>
      </c>
      <c r="C116" s="77" t="s">
        <v>50</v>
      </c>
      <c r="D116" s="105"/>
      <c r="E116" s="105"/>
      <c r="F116" s="155"/>
      <c r="H116" s="157"/>
    </row>
    <row r="117" spans="2:8" ht="15.95">
      <c r="B117" s="140"/>
      <c r="C117" s="141"/>
      <c r="D117" s="141"/>
      <c r="E117" s="141"/>
      <c r="F117" s="141"/>
      <c r="G117" s="141"/>
      <c r="H117" s="142"/>
    </row>
    <row r="118" spans="2:8" ht="15.95">
      <c r="B118" s="41" t="str">
        <f>UPPER(TEXT(B119,"dddd"))</f>
        <v>SEGUNDA-FEIRA</v>
      </c>
      <c r="C118" s="41" t="str">
        <f t="shared" ref="C118:F118" si="21">UPPER(TEXT(C119,"dddd"))</f>
        <v>TERÇA-FEIRA</v>
      </c>
      <c r="D118" s="41" t="str">
        <f t="shared" si="21"/>
        <v>QUARTA-FEIRA</v>
      </c>
      <c r="E118" s="41" t="str">
        <f t="shared" si="21"/>
        <v>QUINTA-FEIRA</v>
      </c>
      <c r="F118" s="56" t="str">
        <f t="shared" si="21"/>
        <v>SEXTA-FEIRA</v>
      </c>
      <c r="G118" s="42" t="str">
        <f t="shared" ref="G118:H118" si="22">UPPER(TEXT(G119,"dddd"))</f>
        <v>SÁBADO</v>
      </c>
      <c r="H118" s="42" t="str">
        <f t="shared" si="22"/>
        <v>DOMINGO</v>
      </c>
    </row>
    <row r="119" spans="2:8" ht="21">
      <c r="B119" s="43">
        <f t="array" ref="B119:H119">Dias+22+DATE(CalendárioAno4,CaléndárioMês4Opção,1)-WEEKDAY(DATE(CalendárioAno4,CaléndárioMês4Opção,1),DiaDaSemanaOpção)</f>
        <v>43942</v>
      </c>
      <c r="C119" s="43">
        <v>43943</v>
      </c>
      <c r="D119" s="43">
        <v>43944</v>
      </c>
      <c r="E119" s="43">
        <v>43945</v>
      </c>
      <c r="F119" s="43">
        <v>43946</v>
      </c>
      <c r="G119" s="43">
        <v>43947</v>
      </c>
      <c r="H119" s="43">
        <v>43948</v>
      </c>
    </row>
    <row r="120" spans="2:8" ht="15.95">
      <c r="B120" s="83" t="s">
        <v>51</v>
      </c>
      <c r="C120" s="104" t="s">
        <v>52</v>
      </c>
      <c r="D120" s="108" t="s">
        <v>53</v>
      </c>
      <c r="E120" s="108" t="s">
        <v>54</v>
      </c>
      <c r="F120" s="154" t="s">
        <v>55</v>
      </c>
      <c r="G120" s="44"/>
      <c r="H120" s="44"/>
    </row>
    <row r="121" spans="2:8" ht="15.95">
      <c r="B121" s="78" t="s">
        <v>56</v>
      </c>
      <c r="C121" s="105"/>
      <c r="D121" s="109"/>
      <c r="E121" s="109"/>
      <c r="F121" s="155"/>
      <c r="G121" s="44"/>
      <c r="H121" s="44"/>
    </row>
    <row r="122" spans="2:8" ht="15.95">
      <c r="B122" s="140"/>
      <c r="C122" s="141"/>
      <c r="D122" s="141"/>
      <c r="E122" s="141"/>
      <c r="F122" s="141"/>
      <c r="G122" s="141"/>
      <c r="H122" s="142"/>
    </row>
    <row r="123" spans="2:8" ht="15.95">
      <c r="B123" s="41" t="str">
        <f>UPPER(TEXT(B124,"dddd"))</f>
        <v>SEGUNDA-FEIRA</v>
      </c>
      <c r="C123" s="41" t="str">
        <f t="shared" ref="C123:F123" si="23">UPPER(TEXT(C124,"dddd"))</f>
        <v>TERÇA-FEIRA</v>
      </c>
      <c r="D123" s="41" t="str">
        <f t="shared" si="23"/>
        <v>QUARTA-FEIRA</v>
      </c>
      <c r="E123" s="41" t="str">
        <f t="shared" si="23"/>
        <v>QUINTA-FEIRA</v>
      </c>
      <c r="F123" s="56" t="str">
        <f t="shared" si="23"/>
        <v>SEXTA-FEIRA</v>
      </c>
      <c r="G123" s="42" t="str">
        <f t="shared" ref="G123:H123" si="24">UPPER(TEXT(G124,"dddd"))</f>
        <v>SÁBADO</v>
      </c>
      <c r="H123" s="42" t="str">
        <f t="shared" si="24"/>
        <v>DOMINGO</v>
      </c>
    </row>
    <row r="124" spans="2:8" ht="21">
      <c r="B124" s="43">
        <f t="array" ref="B124:H124">Dias+29+DATE(CalendárioAno4,CaléndárioMês4Opção,1)-WEEKDAY(DATE(CalendárioAno4,CaléndárioMês4Opção,1),DiaDaSemanaOpção)</f>
        <v>43949</v>
      </c>
      <c r="C124" s="43">
        <v>43950</v>
      </c>
      <c r="D124" s="43">
        <v>43951</v>
      </c>
      <c r="E124" s="43">
        <v>43952</v>
      </c>
      <c r="F124" s="43">
        <v>43953</v>
      </c>
      <c r="G124" s="43">
        <v>43954</v>
      </c>
      <c r="H124" s="43">
        <v>43955</v>
      </c>
    </row>
    <row r="125" spans="2:8" ht="15.95">
      <c r="B125" s="85" t="s">
        <v>57</v>
      </c>
      <c r="C125" s="85" t="s">
        <v>58</v>
      </c>
      <c r="D125" s="137"/>
      <c r="E125" s="138"/>
      <c r="F125" s="138"/>
      <c r="G125" s="138"/>
      <c r="H125" s="139"/>
    </row>
    <row r="126" spans="2:8" ht="51">
      <c r="B126" s="78" t="s">
        <v>59</v>
      </c>
      <c r="C126" s="77" t="s">
        <v>50</v>
      </c>
      <c r="D126" s="143"/>
      <c r="E126" s="144"/>
      <c r="F126" s="144"/>
      <c r="G126" s="144"/>
      <c r="H126" s="145"/>
    </row>
    <row r="127" spans="2:8" ht="15.95" hidden="1">
      <c r="B127" s="41" t="str">
        <f>UPPER(TEXT(B128,"dddd"))</f>
        <v>SEGUNDA-FEIRA</v>
      </c>
      <c r="C127" s="41" t="str">
        <f>UPPER(TEXT(C128,"dddd"))</f>
        <v>TERÇA-FEIRA</v>
      </c>
      <c r="D127" s="146" t="s">
        <v>6</v>
      </c>
      <c r="E127" s="146"/>
      <c r="F127" s="146"/>
      <c r="G127" s="146"/>
      <c r="H127" s="146"/>
    </row>
    <row r="128" spans="2:8" ht="21" hidden="1">
      <c r="B128" s="43">
        <f t="array" ref="B128:C128">Dias+36+DATE(CalendárioAno4,CaléndárioMês4Opção,1)-WEEKDAY(DATE(CalendárioAno4,CaléndárioMês4Opção,1),DiaDaSemanaOpção)</f>
        <v>43956</v>
      </c>
      <c r="C128" s="43">
        <v>43957</v>
      </c>
      <c r="D128" s="147"/>
      <c r="E128" s="147"/>
      <c r="F128" s="147"/>
      <c r="G128" s="147"/>
      <c r="H128" s="147"/>
    </row>
    <row r="129" spans="2:8" ht="17.100000000000001" hidden="1">
      <c r="B129" s="44" t="str">
        <f>IFERROR(VLOOKUP(B128,tblFeriados[],2,FALSE),"")</f>
        <v/>
      </c>
      <c r="C129" s="44" t="str">
        <f>IFERROR(VLOOKUP(C128,tblFeriados[],2,FALSE),"")</f>
        <v/>
      </c>
      <c r="D129" s="147"/>
      <c r="E129" s="147"/>
      <c r="F129" s="147"/>
      <c r="G129" s="147"/>
      <c r="H129" s="147"/>
    </row>
    <row r="130" spans="2:8" ht="15.95" hidden="1">
      <c r="B130" s="44"/>
      <c r="C130" s="44"/>
      <c r="D130" s="147"/>
      <c r="E130" s="147"/>
      <c r="F130" s="147"/>
      <c r="G130" s="147"/>
      <c r="H130" s="147"/>
    </row>
    <row r="131" spans="2:8" ht="15.95" hidden="1">
      <c r="B131" s="44"/>
      <c r="C131" s="44"/>
      <c r="D131" s="147"/>
      <c r="E131" s="147"/>
      <c r="F131" s="147"/>
      <c r="G131" s="147"/>
      <c r="H131" s="147"/>
    </row>
    <row r="132" spans="2:8" ht="17.100000000000001" thickBot="1">
      <c r="E132" s="18"/>
      <c r="F132" s="18"/>
      <c r="G132" s="18"/>
      <c r="H132" s="18"/>
    </row>
    <row r="133" spans="2:8" ht="45">
      <c r="B133" s="17">
        <f>YEAR(DATE(CalendárioAno4,CaléndárioMês4Opção+1,1))</f>
        <v>2024</v>
      </c>
      <c r="C133" s="161" t="str">
        <f>TEXT(DATE(CalendárioAno4,CaléndárioMês4Opção+1,1),"mmmm")</f>
        <v>maio</v>
      </c>
      <c r="D133" s="162"/>
      <c r="E133" s="162"/>
      <c r="F133" s="162"/>
      <c r="G133" s="162"/>
      <c r="H133" s="162"/>
    </row>
    <row r="134" spans="2:8" ht="15.95">
      <c r="B134" s="41" t="str">
        <f>UPPER(TEXT(B135,"dddd"))</f>
        <v>SEGUNDA-FEIRA</v>
      </c>
      <c r="C134" s="41" t="str">
        <f t="shared" ref="C134:H134" si="25">UPPER(TEXT(C135,"dddd"))</f>
        <v>TERÇA-FEIRA</v>
      </c>
      <c r="D134" s="41" t="str">
        <f t="shared" si="25"/>
        <v>QUARTA-FEIRA</v>
      </c>
      <c r="E134" s="41" t="str">
        <f t="shared" si="25"/>
        <v>QUINTA-FEIRA</v>
      </c>
      <c r="F134" s="56" t="str">
        <f t="shared" si="25"/>
        <v>SEXTA-FEIRA</v>
      </c>
      <c r="G134" s="42" t="str">
        <f t="shared" si="25"/>
        <v>SÁBADO</v>
      </c>
      <c r="H134" s="42" t="str">
        <f t="shared" si="25"/>
        <v>DOMINGO</v>
      </c>
    </row>
    <row r="135" spans="2:8" ht="21">
      <c r="B135" s="43">
        <f t="array" ref="B135:H135">Dias+1+DATE(CalendárioAno5,CaléndárioMês5Opção,1)-WEEKDAY(DATE(CalendárioAno5,CaléndárioMês5Opção,1),DiaDaSemanaOpção)</f>
        <v>43949</v>
      </c>
      <c r="C135" s="43">
        <v>43950</v>
      </c>
      <c r="D135" s="43">
        <v>43951</v>
      </c>
      <c r="E135" s="43">
        <v>43952</v>
      </c>
      <c r="F135" s="43">
        <v>43953</v>
      </c>
      <c r="G135" s="43">
        <v>43954</v>
      </c>
      <c r="H135" s="43">
        <v>43955</v>
      </c>
    </row>
    <row r="136" spans="2:8" ht="17.100000000000001">
      <c r="B136" s="134" t="str">
        <f>IFERROR(VLOOKUP(B135,tblFeriados[],2,FALSE),"")</f>
        <v/>
      </c>
      <c r="C136" s="136"/>
      <c r="D136" s="156" t="s">
        <v>60</v>
      </c>
      <c r="E136" s="108" t="s">
        <v>61</v>
      </c>
      <c r="F136" s="154" t="s">
        <v>62</v>
      </c>
      <c r="G136" s="44" t="str">
        <f>IFERROR(VLOOKUP(G135,tblFeriados[],2,FALSE),"")</f>
        <v/>
      </c>
      <c r="H136" s="44" t="str">
        <f>IFERROR(VLOOKUP(H135,tblFeriados[],2,FALSE),"")</f>
        <v/>
      </c>
    </row>
    <row r="137" spans="2:8" ht="15.95" customHeight="1">
      <c r="B137" s="137"/>
      <c r="C137" s="139"/>
      <c r="D137" s="157"/>
      <c r="E137" s="109"/>
      <c r="F137" s="155"/>
      <c r="G137" s="44"/>
      <c r="H137" s="44"/>
    </row>
    <row r="138" spans="2:8" ht="15.95" hidden="1">
      <c r="B138" s="143"/>
      <c r="C138" s="145"/>
      <c r="D138" s="44"/>
      <c r="E138" s="44"/>
      <c r="F138" s="44"/>
      <c r="G138" s="44"/>
      <c r="H138" s="44"/>
    </row>
    <row r="139" spans="2:8" ht="15.95">
      <c r="B139" s="140"/>
      <c r="C139" s="141"/>
      <c r="D139" s="141"/>
      <c r="E139" s="141"/>
      <c r="F139" s="141"/>
      <c r="G139" s="141"/>
      <c r="H139" s="142"/>
    </row>
    <row r="140" spans="2:8" ht="15.95">
      <c r="B140" s="41" t="str">
        <f>UPPER(TEXT(B141,"dddd"))</f>
        <v>SEGUNDA-FEIRA</v>
      </c>
      <c r="C140" s="41" t="str">
        <f t="shared" ref="C140:F140" si="26">UPPER(TEXT(C141,"dddd"))</f>
        <v>TERÇA-FEIRA</v>
      </c>
      <c r="D140" s="41" t="str">
        <f t="shared" si="26"/>
        <v>QUARTA-FEIRA</v>
      </c>
      <c r="E140" s="41" t="str">
        <f t="shared" si="26"/>
        <v>QUINTA-FEIRA</v>
      </c>
      <c r="F140" s="56" t="str">
        <f t="shared" si="26"/>
        <v>SEXTA-FEIRA</v>
      </c>
      <c r="G140" s="42" t="str">
        <f t="shared" ref="G140:H140" si="27">UPPER(TEXT(G141,"dddd"))</f>
        <v>SÁBADO</v>
      </c>
      <c r="H140" s="42" t="str">
        <f t="shared" si="27"/>
        <v>DOMINGO</v>
      </c>
    </row>
    <row r="141" spans="2:8" ht="21">
      <c r="B141" s="43">
        <f t="array" ref="B141:H141">Dias+8+DATE(CalendárioAno5,CaléndárioMês5Opção,1)-WEEKDAY(DATE(CalendárioAno5,CaléndárioMês5Opção,1),DiaDaSemanaOpção)</f>
        <v>43956</v>
      </c>
      <c r="C141" s="43">
        <v>43957</v>
      </c>
      <c r="D141" s="43">
        <v>43958</v>
      </c>
      <c r="E141" s="43">
        <v>43959</v>
      </c>
      <c r="F141" s="43">
        <v>43960</v>
      </c>
      <c r="G141" s="43">
        <v>43961</v>
      </c>
      <c r="H141" s="43">
        <v>43962</v>
      </c>
    </row>
    <row r="142" spans="2:8" ht="15.95">
      <c r="B142" s="85" t="s">
        <v>63</v>
      </c>
      <c r="C142" s="85" t="s">
        <v>64</v>
      </c>
      <c r="D142" s="108" t="s">
        <v>65</v>
      </c>
      <c r="E142" s="108" t="s">
        <v>66</v>
      </c>
      <c r="F142" s="154" t="s">
        <v>67</v>
      </c>
      <c r="G142" s="44"/>
      <c r="H142" s="44"/>
    </row>
    <row r="143" spans="2:8" ht="33.950000000000003">
      <c r="B143" s="78" t="s">
        <v>68</v>
      </c>
      <c r="C143" s="77" t="s">
        <v>69</v>
      </c>
      <c r="D143" s="109"/>
      <c r="E143" s="109"/>
      <c r="F143" s="155"/>
      <c r="G143" s="44"/>
      <c r="H143" s="44"/>
    </row>
    <row r="144" spans="2:8" ht="15.95">
      <c r="B144" s="140"/>
      <c r="C144" s="141"/>
      <c r="D144" s="141"/>
      <c r="E144" s="141"/>
      <c r="F144" s="141"/>
      <c r="G144" s="141"/>
      <c r="H144" s="142"/>
    </row>
    <row r="145" spans="2:8" ht="15.95">
      <c r="B145" s="41" t="str">
        <f>UPPER(TEXT(B146,"dddd"))</f>
        <v>SEGUNDA-FEIRA</v>
      </c>
      <c r="C145" s="41" t="str">
        <f t="shared" ref="C145:F145" si="28">UPPER(TEXT(C146,"dddd"))</f>
        <v>TERÇA-FEIRA</v>
      </c>
      <c r="D145" s="41" t="str">
        <f t="shared" si="28"/>
        <v>QUARTA-FEIRA</v>
      </c>
      <c r="E145" s="41" t="str">
        <f t="shared" si="28"/>
        <v>QUINTA-FEIRA</v>
      </c>
      <c r="F145" s="56" t="str">
        <f t="shared" si="28"/>
        <v>SEXTA-FEIRA</v>
      </c>
      <c r="G145" s="42" t="str">
        <f t="shared" ref="G145:H145" si="29">UPPER(TEXT(G146,"dddd"))</f>
        <v>SÁBADO</v>
      </c>
      <c r="H145" s="42" t="str">
        <f t="shared" si="29"/>
        <v>DOMINGO</v>
      </c>
    </row>
    <row r="146" spans="2:8" ht="21">
      <c r="B146" s="43">
        <f t="array" ref="B146:H146">Dias+15+DATE(CalendárioAno5,CaléndárioMês5Opção,1)-WEEKDAY(DATE(CalendárioAno5,CaléndárioMês5Opção,1),DiaDaSemanaOpção)</f>
        <v>43963</v>
      </c>
      <c r="C146" s="43">
        <v>43964</v>
      </c>
      <c r="D146" s="43">
        <v>43965</v>
      </c>
      <c r="E146" s="43">
        <v>43966</v>
      </c>
      <c r="F146" s="43">
        <v>43967</v>
      </c>
      <c r="G146" s="43">
        <v>43968</v>
      </c>
      <c r="H146" s="43">
        <v>43969</v>
      </c>
    </row>
    <row r="147" spans="2:8" ht="15.95">
      <c r="B147" s="85" t="s">
        <v>70</v>
      </c>
      <c r="C147" s="85" t="s">
        <v>71</v>
      </c>
      <c r="D147" s="108" t="s">
        <v>72</v>
      </c>
      <c r="E147" s="108" t="s">
        <v>73</v>
      </c>
      <c r="F147" s="154" t="s">
        <v>74</v>
      </c>
      <c r="G147" s="44"/>
      <c r="H147" s="156" t="s">
        <v>75</v>
      </c>
    </row>
    <row r="148" spans="2:8" ht="51">
      <c r="B148" s="78" t="s">
        <v>76</v>
      </c>
      <c r="C148" s="79" t="s">
        <v>50</v>
      </c>
      <c r="D148" s="109"/>
      <c r="E148" s="109"/>
      <c r="F148" s="155"/>
      <c r="G148" s="44"/>
      <c r="H148" s="157"/>
    </row>
    <row r="149" spans="2:8" ht="15.95">
      <c r="B149" s="140"/>
      <c r="C149" s="141"/>
      <c r="D149" s="141"/>
      <c r="E149" s="141"/>
      <c r="F149" s="141"/>
      <c r="G149" s="141"/>
      <c r="H149" s="142"/>
    </row>
    <row r="150" spans="2:8" ht="15.95">
      <c r="B150" s="41" t="str">
        <f>UPPER(TEXT(B151,"dddd"))</f>
        <v>SEGUNDA-FEIRA</v>
      </c>
      <c r="C150" s="41" t="str">
        <f t="shared" ref="C150:F150" si="30">UPPER(TEXT(C151,"dddd"))</f>
        <v>TERÇA-FEIRA</v>
      </c>
      <c r="D150" s="41" t="str">
        <f t="shared" si="30"/>
        <v>QUARTA-FEIRA</v>
      </c>
      <c r="E150" s="41" t="str">
        <f t="shared" si="30"/>
        <v>QUINTA-FEIRA</v>
      </c>
      <c r="F150" s="56" t="str">
        <f t="shared" si="30"/>
        <v>SEXTA-FEIRA</v>
      </c>
      <c r="G150" s="42" t="str">
        <f t="shared" ref="G150:H150" si="31">UPPER(TEXT(G151,"dddd"))</f>
        <v>SÁBADO</v>
      </c>
      <c r="H150" s="42" t="str">
        <f t="shared" si="31"/>
        <v>DOMINGO</v>
      </c>
    </row>
    <row r="151" spans="2:8" ht="21">
      <c r="B151" s="43">
        <f t="array" ref="B151:H151">Dias+22+DATE(CalendárioAno5,CaléndárioMês5Opção,1)-WEEKDAY(DATE(CalendárioAno5,CaléndárioMês5Opção,1),DiaDaSemanaOpção)</f>
        <v>43970</v>
      </c>
      <c r="C151" s="43">
        <v>43971</v>
      </c>
      <c r="D151" s="43">
        <v>43972</v>
      </c>
      <c r="E151" s="43">
        <v>43973</v>
      </c>
      <c r="F151" s="43">
        <v>43974</v>
      </c>
      <c r="G151" s="43">
        <v>43975</v>
      </c>
      <c r="H151" s="43">
        <v>43976</v>
      </c>
    </row>
    <row r="152" spans="2:8" ht="15.95" customHeight="1">
      <c r="B152" s="84" t="s">
        <v>77</v>
      </c>
      <c r="C152" s="108" t="s">
        <v>78</v>
      </c>
      <c r="D152" s="108" t="s">
        <v>79</v>
      </c>
      <c r="E152" s="108" t="s">
        <v>80</v>
      </c>
      <c r="F152" s="124" t="s">
        <v>8</v>
      </c>
      <c r="G152" s="163" t="s">
        <v>81</v>
      </c>
      <c r="H152" s="44"/>
    </row>
    <row r="153" spans="2:8" ht="15.95">
      <c r="B153" s="78" t="s">
        <v>82</v>
      </c>
      <c r="C153" s="109"/>
      <c r="D153" s="109"/>
      <c r="E153" s="109"/>
      <c r="F153" s="124"/>
      <c r="G153" s="164"/>
      <c r="H153" s="44"/>
    </row>
    <row r="154" spans="2:8" ht="15.95">
      <c r="B154" s="140"/>
      <c r="C154" s="141"/>
      <c r="D154" s="141"/>
      <c r="E154" s="141"/>
      <c r="F154" s="141"/>
      <c r="G154" s="141"/>
      <c r="H154" s="142"/>
    </row>
    <row r="155" spans="2:8" ht="15.95">
      <c r="B155" s="41" t="str">
        <f>UPPER(TEXT(B156,"dddd"))</f>
        <v>SEGUNDA-FEIRA</v>
      </c>
      <c r="C155" s="41" t="str">
        <f t="shared" ref="C155:F155" si="32">UPPER(TEXT(C156,"dddd"))</f>
        <v>TERÇA-FEIRA</v>
      </c>
      <c r="D155" s="41" t="str">
        <f t="shared" si="32"/>
        <v>QUARTA-FEIRA</v>
      </c>
      <c r="E155" s="41" t="str">
        <f t="shared" si="32"/>
        <v>QUINTA-FEIRA</v>
      </c>
      <c r="F155" s="56" t="str">
        <f t="shared" si="32"/>
        <v>SEXTA-FEIRA</v>
      </c>
      <c r="G155" s="42" t="str">
        <f t="shared" ref="G155:H155" si="33">UPPER(TEXT(G156,"dddd"))</f>
        <v>SÁBADO</v>
      </c>
      <c r="H155" s="42" t="str">
        <f t="shared" si="33"/>
        <v>DOMINGO</v>
      </c>
    </row>
    <row r="156" spans="2:8" ht="21">
      <c r="B156" s="43">
        <f t="array" ref="B156:H156">Dias+29+DATE(CalendárioAno5,CaléndárioMês5Opção,1)-WEEKDAY(DATE(CalendárioAno5,CaléndárioMês5Opção,1),DiaDaSemanaOpção)</f>
        <v>43977</v>
      </c>
      <c r="C156" s="43">
        <v>43978</v>
      </c>
      <c r="D156" s="43">
        <v>43979</v>
      </c>
      <c r="E156" s="43">
        <v>43980</v>
      </c>
      <c r="F156" s="43">
        <v>43981</v>
      </c>
      <c r="G156" s="43">
        <v>43982</v>
      </c>
      <c r="H156" s="43">
        <v>43983</v>
      </c>
    </row>
    <row r="157" spans="2:8" ht="15.95" customHeight="1">
      <c r="B157" s="84" t="s">
        <v>83</v>
      </c>
      <c r="C157" s="85" t="s">
        <v>84</v>
      </c>
      <c r="D157" s="108" t="s">
        <v>85</v>
      </c>
      <c r="E157" s="165" t="s">
        <v>86</v>
      </c>
      <c r="F157" s="166"/>
      <c r="G157" s="137"/>
      <c r="H157" s="139"/>
    </row>
    <row r="158" spans="2:8" ht="51">
      <c r="B158" s="78" t="s">
        <v>87</v>
      </c>
      <c r="C158" s="79" t="s">
        <v>50</v>
      </c>
      <c r="D158" s="109"/>
      <c r="E158" s="167"/>
      <c r="F158" s="168"/>
      <c r="G158" s="143"/>
      <c r="H158" s="145"/>
    </row>
    <row r="159" spans="2:8" ht="15.95" hidden="1">
      <c r="B159" s="41" t="str">
        <f>UPPER(TEXT(B160,"dddd"))</f>
        <v>SEGUNDA-FEIRA</v>
      </c>
      <c r="C159" s="41" t="str">
        <f t="shared" ref="C159" si="34">UPPER(TEXT(C160,"dddd"))</f>
        <v>TERÇA-FEIRA</v>
      </c>
      <c r="D159" s="146" t="s">
        <v>6</v>
      </c>
      <c r="E159" s="146"/>
      <c r="F159" s="146"/>
      <c r="G159" s="146"/>
      <c r="H159" s="146"/>
    </row>
    <row r="160" spans="2:8" ht="21" hidden="1">
      <c r="B160" s="43">
        <f t="array" ref="B160:C160">Dias+36+DATE(CalendárioAno5,CaléndárioMês5Opção,1)-WEEKDAY(DATE(CalendárioAno5,CaléndárioMês5Opção,1),DiaDaSemanaOpção)</f>
        <v>43984</v>
      </c>
      <c r="C160" s="43">
        <v>43985</v>
      </c>
      <c r="D160" s="147"/>
      <c r="E160" s="147"/>
      <c r="F160" s="147"/>
      <c r="G160" s="147"/>
      <c r="H160" s="147"/>
    </row>
    <row r="161" spans="2:8" ht="17.100000000000001" hidden="1">
      <c r="B161" s="44" t="str">
        <f>IFERROR(VLOOKUP(B160,tblFeriados[],2,FALSE),"")</f>
        <v/>
      </c>
      <c r="C161" s="44" t="str">
        <f>IFERROR(VLOOKUP(C160,tblFeriados[],2,FALSE),"")</f>
        <v/>
      </c>
      <c r="D161" s="147"/>
      <c r="E161" s="147"/>
      <c r="F161" s="147"/>
      <c r="G161" s="147"/>
      <c r="H161" s="147"/>
    </row>
    <row r="162" spans="2:8" ht="15.95" hidden="1">
      <c r="B162" s="44"/>
      <c r="C162" s="44"/>
      <c r="D162" s="147"/>
      <c r="E162" s="147"/>
      <c r="F162" s="147"/>
      <c r="G162" s="147"/>
      <c r="H162" s="147"/>
    </row>
    <row r="163" spans="2:8" ht="15.95" hidden="1">
      <c r="B163" s="44"/>
      <c r="C163" s="44"/>
      <c r="D163" s="147"/>
      <c r="E163" s="147"/>
      <c r="F163" s="147"/>
      <c r="G163" s="147"/>
      <c r="H163" s="147"/>
    </row>
    <row r="164" spans="2:8" ht="15" thickBot="1"/>
    <row r="165" spans="2:8" ht="45">
      <c r="B165" s="17">
        <f>YEAR(DATE(CalendárioAno5,CaléndárioMês5Opção+1,1))</f>
        <v>2024</v>
      </c>
      <c r="C165" s="161" t="str">
        <f>TEXT(DATE(CalendárioAno5,CaléndárioMês5Opção+1,1),"mmmm")</f>
        <v>junho</v>
      </c>
      <c r="D165" s="162"/>
      <c r="E165" s="162"/>
      <c r="F165" s="162"/>
      <c r="G165" s="162"/>
      <c r="H165" s="162"/>
    </row>
    <row r="166" spans="2:8" ht="15.95">
      <c r="B166" s="41" t="str">
        <f>UPPER(TEXT(B167,"dddd"))</f>
        <v>SEGUNDA-FEIRA</v>
      </c>
      <c r="C166" s="41" t="str">
        <f>UPPER(TEXT(C167,"dddd"))</f>
        <v>TERÇA-FEIRA</v>
      </c>
      <c r="D166" s="41" t="str">
        <f t="shared" ref="D166:H166" si="35">UPPER(TEXT(D167,"dddd"))</f>
        <v>QUARTA-FEIRA</v>
      </c>
      <c r="E166" s="41" t="str">
        <f t="shared" si="35"/>
        <v>QUINTA-FEIRA</v>
      </c>
      <c r="F166" s="56" t="str">
        <f t="shared" si="35"/>
        <v>SEXTA-FEIRA</v>
      </c>
      <c r="G166" s="42" t="str">
        <f t="shared" si="35"/>
        <v>SÁBADO</v>
      </c>
      <c r="H166" s="42" t="str">
        <f t="shared" si="35"/>
        <v>DOMINGO</v>
      </c>
    </row>
    <row r="167" spans="2:8" ht="21">
      <c r="B167" s="43">
        <f t="array" ref="B167:H167">Dias+1+DATE(CalendárioAno6,CaléndárioMês6Opção,1)-WEEKDAY(DATE(CalendárioAno6,CaléndárioMês6Opção,1),DiaDaSemanaOpção)</f>
        <v>43977</v>
      </c>
      <c r="C167" s="43">
        <v>43978</v>
      </c>
      <c r="D167" s="43">
        <v>43979</v>
      </c>
      <c r="E167" s="43">
        <v>43980</v>
      </c>
      <c r="F167" s="43">
        <v>43981</v>
      </c>
      <c r="G167" s="43">
        <v>43982</v>
      </c>
      <c r="H167" s="43">
        <v>43983</v>
      </c>
    </row>
    <row r="168" spans="2:8" ht="17.100000000000001">
      <c r="B168" s="134" t="str">
        <f>IFERROR(VLOOKUP(B167,tblFeriados[],2,FALSE),"")</f>
        <v/>
      </c>
      <c r="C168" s="135"/>
      <c r="D168" s="135"/>
      <c r="E168" s="135"/>
      <c r="F168" s="136"/>
      <c r="G168" s="44" t="str">
        <f>IFERROR(VLOOKUP(G167,tblFeriados[],2,FALSE),"")</f>
        <v/>
      </c>
      <c r="H168" s="44" t="str">
        <f>IFERROR(VLOOKUP(H167,tblFeriados[],2,FALSE),"")</f>
        <v/>
      </c>
    </row>
    <row r="169" spans="2:8" ht="15.95">
      <c r="B169" s="137"/>
      <c r="C169" s="138"/>
      <c r="D169" s="138"/>
      <c r="E169" s="138"/>
      <c r="F169" s="139"/>
      <c r="G169" s="44"/>
      <c r="H169" s="44"/>
    </row>
    <row r="170" spans="2:8" ht="15.95">
      <c r="B170" s="143"/>
      <c r="C170" s="144"/>
      <c r="D170" s="144"/>
      <c r="E170" s="144"/>
      <c r="F170" s="145"/>
      <c r="G170" s="44"/>
      <c r="H170" s="44"/>
    </row>
    <row r="171" spans="2:8" ht="15.95">
      <c r="B171" s="41" t="str">
        <f>UPPER(TEXT(B172,"dddd"))</f>
        <v>SEGUNDA-FEIRA</v>
      </c>
      <c r="C171" s="41" t="str">
        <f t="shared" ref="C171:D171" si="36">UPPER(TEXT(C172,"dddd"))</f>
        <v>TERÇA-FEIRA</v>
      </c>
      <c r="D171" s="41" t="str">
        <f t="shared" si="36"/>
        <v>QUARTA-FEIRA</v>
      </c>
      <c r="E171" s="41" t="str">
        <f t="shared" ref="E171:H171" si="37">UPPER(TEXT(E172,"dddd"))</f>
        <v>QUINTA-FEIRA</v>
      </c>
      <c r="F171" s="56" t="str">
        <f t="shared" si="37"/>
        <v>SEXTA-FEIRA</v>
      </c>
      <c r="G171" s="42" t="str">
        <f t="shared" si="37"/>
        <v>SÁBADO</v>
      </c>
      <c r="H171" s="42" t="str">
        <f t="shared" si="37"/>
        <v>DOMINGO</v>
      </c>
    </row>
    <row r="172" spans="2:8" ht="21">
      <c r="B172" s="43">
        <f t="array" ref="B172:H172">Dias+8+DATE(CalendárioAno6,CaléndárioMês6Opção,1)-WEEKDAY(DATE(CalendárioAno6,CaléndárioMês6Opção,1),DiaDaSemanaOpção)</f>
        <v>43984</v>
      </c>
      <c r="C172" s="43">
        <v>43985</v>
      </c>
      <c r="D172" s="43">
        <v>43986</v>
      </c>
      <c r="E172" s="43">
        <v>43987</v>
      </c>
      <c r="F172" s="43">
        <v>43988</v>
      </c>
      <c r="G172" s="43">
        <v>43989</v>
      </c>
      <c r="H172" s="43">
        <v>43990</v>
      </c>
    </row>
    <row r="173" spans="2:8" ht="15.95">
      <c r="B173" s="108" t="s">
        <v>88</v>
      </c>
      <c r="C173" s="108" t="s">
        <v>89</v>
      </c>
      <c r="D173" s="84" t="s">
        <v>90</v>
      </c>
      <c r="E173" s="108" t="s">
        <v>91</v>
      </c>
      <c r="F173" s="108" t="s">
        <v>92</v>
      </c>
      <c r="G173" s="44"/>
      <c r="H173" s="44"/>
    </row>
    <row r="174" spans="2:8" ht="33.950000000000003">
      <c r="B174" s="109"/>
      <c r="C174" s="109"/>
      <c r="D174" s="80" t="s">
        <v>93</v>
      </c>
      <c r="E174" s="109"/>
      <c r="F174" s="109"/>
      <c r="G174" s="44"/>
      <c r="H174" s="44"/>
    </row>
    <row r="175" spans="2:8" ht="15.95">
      <c r="B175" s="140"/>
      <c r="C175" s="141"/>
      <c r="D175" s="141"/>
      <c r="E175" s="141"/>
      <c r="F175" s="141"/>
      <c r="G175" s="141"/>
      <c r="H175" s="142"/>
    </row>
    <row r="176" spans="2:8" ht="15.95">
      <c r="B176" s="41" t="str">
        <f>UPPER(TEXT(B177,"dddd"))</f>
        <v>SEGUNDA-FEIRA</v>
      </c>
      <c r="C176" s="41" t="str">
        <f>UPPER(TEXT(C177,"dddd"))</f>
        <v>TERÇA-FEIRA</v>
      </c>
      <c r="D176" s="41" t="str">
        <f t="shared" ref="D176:H176" si="38">UPPER(TEXT(D177,"dddd"))</f>
        <v>QUARTA-FEIRA</v>
      </c>
      <c r="E176" s="41" t="str">
        <f t="shared" si="38"/>
        <v>QUINTA-FEIRA</v>
      </c>
      <c r="F176" s="56" t="str">
        <f t="shared" si="38"/>
        <v>SEXTA-FEIRA</v>
      </c>
      <c r="G176" s="42" t="str">
        <f t="shared" si="38"/>
        <v>SÁBADO</v>
      </c>
      <c r="H176" s="42" t="str">
        <f t="shared" si="38"/>
        <v>DOMINGO</v>
      </c>
    </row>
    <row r="177" spans="2:8" ht="21">
      <c r="B177" s="43">
        <f t="array" ref="B177:H177">Dias+15+DATE(CalendárioAno6,CaléndárioMês6Opção,1)-WEEKDAY(DATE(CalendárioAno6,CaléndárioMês6Opção,1),DiaDaSemanaOpção)</f>
        <v>43991</v>
      </c>
      <c r="C177" s="43">
        <v>43992</v>
      </c>
      <c r="D177" s="43">
        <v>43993</v>
      </c>
      <c r="E177" s="43">
        <v>43994</v>
      </c>
      <c r="F177" s="43">
        <v>43995</v>
      </c>
      <c r="G177" s="43">
        <v>43996</v>
      </c>
      <c r="H177" s="43">
        <v>43997</v>
      </c>
    </row>
    <row r="178" spans="2:8" ht="51">
      <c r="B178" s="76" t="s">
        <v>94</v>
      </c>
      <c r="C178" s="108" t="s">
        <v>95</v>
      </c>
      <c r="D178" s="79" t="s">
        <v>96</v>
      </c>
      <c r="E178" s="108" t="s">
        <v>95</v>
      </c>
      <c r="F178" s="108" t="s">
        <v>95</v>
      </c>
      <c r="G178" s="44"/>
      <c r="H178" s="44"/>
    </row>
    <row r="179" spans="2:8" ht="51">
      <c r="B179" s="79" t="s">
        <v>50</v>
      </c>
      <c r="C179" s="109"/>
      <c r="D179" s="84" t="s">
        <v>97</v>
      </c>
      <c r="E179" s="109"/>
      <c r="F179" s="109"/>
      <c r="G179" s="44"/>
      <c r="H179" s="44"/>
    </row>
    <row r="180" spans="2:8" ht="15.95">
      <c r="B180" s="140"/>
      <c r="C180" s="141"/>
      <c r="D180" s="141"/>
      <c r="E180" s="141"/>
      <c r="F180" s="141"/>
      <c r="G180" s="141"/>
      <c r="H180" s="142"/>
    </row>
    <row r="181" spans="2:8" ht="15.95">
      <c r="B181" s="41" t="str">
        <f>UPPER(TEXT(B182,"dddd"))</f>
        <v>SEGUNDA-FEIRA</v>
      </c>
      <c r="C181" s="41" t="str">
        <f>UPPER(TEXT(C182,"dddd"))</f>
        <v>TERÇA-FEIRA</v>
      </c>
      <c r="D181" s="41" t="str">
        <f t="shared" ref="D181:H181" si="39">UPPER(TEXT(D182,"dddd"))</f>
        <v>QUARTA-FEIRA</v>
      </c>
      <c r="E181" s="41" t="str">
        <f t="shared" si="39"/>
        <v>QUINTA-FEIRA</v>
      </c>
      <c r="F181" s="56" t="str">
        <f t="shared" si="39"/>
        <v>SEXTA-FEIRA</v>
      </c>
      <c r="G181" s="42" t="str">
        <f t="shared" si="39"/>
        <v>SÁBADO</v>
      </c>
      <c r="H181" s="42" t="str">
        <f t="shared" si="39"/>
        <v>DOMINGO</v>
      </c>
    </row>
    <row r="182" spans="2:8" ht="21">
      <c r="B182" s="43">
        <f t="array" ref="B182:H182">Dias+22+DATE(CalendárioAno6,CaléndárioMês6Opção,1)-WEEKDAY(DATE(CalendárioAno6,CaléndárioMês6Opção,1),DiaDaSemanaOpção)</f>
        <v>43998</v>
      </c>
      <c r="C182" s="43">
        <v>43999</v>
      </c>
      <c r="D182" s="43">
        <v>44000</v>
      </c>
      <c r="E182" s="43">
        <v>44001</v>
      </c>
      <c r="F182" s="43">
        <v>44002</v>
      </c>
      <c r="G182" s="43">
        <v>44003</v>
      </c>
      <c r="H182" s="43">
        <v>44004</v>
      </c>
    </row>
    <row r="183" spans="2:8" ht="17.100000000000001" customHeight="1">
      <c r="B183" s="108" t="s">
        <v>97</v>
      </c>
      <c r="C183" s="108" t="s">
        <v>98</v>
      </c>
      <c r="D183" s="169" t="s">
        <v>99</v>
      </c>
      <c r="E183" s="170" t="s">
        <v>100</v>
      </c>
      <c r="F183" s="170" t="s">
        <v>101</v>
      </c>
      <c r="G183" s="44"/>
      <c r="H183" s="44"/>
    </row>
    <row r="184" spans="2:8" ht="15.95">
      <c r="B184" s="109"/>
      <c r="C184" s="109"/>
      <c r="D184" s="171"/>
      <c r="E184" s="172"/>
      <c r="F184" s="172"/>
      <c r="G184" s="44"/>
      <c r="H184" s="44"/>
    </row>
    <row r="185" spans="2:8" ht="15.95">
      <c r="B185" s="140"/>
      <c r="C185" s="141"/>
      <c r="D185" s="141"/>
      <c r="E185" s="141"/>
      <c r="F185" s="141"/>
      <c r="G185" s="141"/>
      <c r="H185" s="142"/>
    </row>
    <row r="186" spans="2:8" ht="15.95">
      <c r="B186" s="41" t="str">
        <f>UPPER(TEXT(B187,"dddd"))</f>
        <v>SEGUNDA-FEIRA</v>
      </c>
      <c r="C186" s="41" t="str">
        <f>UPPER(TEXT(C187,"dddd"))</f>
        <v>TERÇA-FEIRA</v>
      </c>
      <c r="D186" s="41" t="str">
        <f t="shared" ref="D186:H186" si="40">UPPER(TEXT(D187,"dddd"))</f>
        <v>QUARTA-FEIRA</v>
      </c>
      <c r="E186" s="41" t="str">
        <f t="shared" si="40"/>
        <v>QUINTA-FEIRA</v>
      </c>
      <c r="F186" s="56" t="str">
        <f t="shared" si="40"/>
        <v>SEXTA-FEIRA</v>
      </c>
      <c r="G186" s="42" t="str">
        <f t="shared" si="40"/>
        <v>SÁBADO</v>
      </c>
      <c r="H186" s="42" t="str">
        <f t="shared" si="40"/>
        <v>DOMINGO</v>
      </c>
    </row>
    <row r="187" spans="2:8" ht="21">
      <c r="B187" s="43">
        <f t="array" ref="B187:H187">Dias+29+DATE(CalendárioAno6,CaléndárioMês6Opção,1)-WEEKDAY(DATE(CalendárioAno6,CaléndárioMês6Opção,1),DiaDaSemanaOpção)</f>
        <v>44005</v>
      </c>
      <c r="C187" s="43">
        <v>44006</v>
      </c>
      <c r="D187" s="43">
        <v>44007</v>
      </c>
      <c r="E187" s="43">
        <v>44008</v>
      </c>
      <c r="F187" s="43">
        <v>44009</v>
      </c>
      <c r="G187" s="43">
        <v>44010</v>
      </c>
      <c r="H187" s="43">
        <v>44011</v>
      </c>
    </row>
    <row r="188" spans="2:8" ht="17.100000000000001" customHeight="1">
      <c r="B188" s="170" t="s">
        <v>102</v>
      </c>
      <c r="C188" s="170" t="s">
        <v>103</v>
      </c>
      <c r="D188" s="170" t="s">
        <v>104</v>
      </c>
      <c r="E188" s="170" t="s">
        <v>105</v>
      </c>
      <c r="F188" s="170" t="s">
        <v>106</v>
      </c>
      <c r="G188" s="44"/>
      <c r="H188" s="44"/>
    </row>
    <row r="189" spans="2:8" ht="15.95">
      <c r="B189" s="172"/>
      <c r="C189" s="172"/>
      <c r="D189" s="172"/>
      <c r="E189" s="172"/>
      <c r="F189" s="172"/>
      <c r="G189" s="44"/>
      <c r="H189" s="44"/>
    </row>
    <row r="190" spans="2:8" ht="15.95" hidden="1">
      <c r="B190" s="41" t="str">
        <f>UPPER(TEXT(B191,"dddd"))</f>
        <v>SEGUNDA-FEIRA</v>
      </c>
      <c r="C190" s="41" t="str">
        <f>UPPER(TEXT(C191,"dddd"))</f>
        <v>TERÇA-FEIRA</v>
      </c>
      <c r="D190" s="146" t="s">
        <v>6</v>
      </c>
      <c r="E190" s="146"/>
      <c r="F190" s="146"/>
      <c r="G190" s="146"/>
      <c r="H190" s="146"/>
    </row>
    <row r="191" spans="2:8" ht="21" hidden="1">
      <c r="B191" s="43">
        <f t="array" ref="B191:C191">Dias+36+DATE(CalendárioAno6,CaléndárioMês6Opção,1)-WEEKDAY(DATE(CalendárioAno6,CaléndárioMês6Opção,1),DiaDaSemanaOpção)</f>
        <v>44012</v>
      </c>
      <c r="C191" s="43">
        <v>44013</v>
      </c>
      <c r="D191" s="147"/>
      <c r="E191" s="147"/>
      <c r="F191" s="147"/>
      <c r="G191" s="147"/>
      <c r="H191" s="147"/>
    </row>
    <row r="192" spans="2:8" ht="17.100000000000001" hidden="1">
      <c r="B192" s="44" t="str">
        <f>IFERROR(VLOOKUP(B191,tblFeriados[],2,FALSE),"")</f>
        <v/>
      </c>
      <c r="C192" s="44" t="str">
        <f>IFERROR(VLOOKUP(C191,tblFeriados[],2,FALSE),"")</f>
        <v/>
      </c>
      <c r="D192" s="147"/>
      <c r="E192" s="147"/>
      <c r="F192" s="147"/>
      <c r="G192" s="147"/>
      <c r="H192" s="147"/>
    </row>
    <row r="193" spans="2:8" ht="15.95" hidden="1">
      <c r="B193" s="44"/>
      <c r="C193" s="44"/>
      <c r="D193" s="147"/>
      <c r="E193" s="147"/>
      <c r="F193" s="147"/>
      <c r="G193" s="147"/>
      <c r="H193" s="147"/>
    </row>
    <row r="194" spans="2:8" ht="15.95" hidden="1">
      <c r="B194" s="44"/>
      <c r="C194" s="44"/>
      <c r="D194" s="147"/>
      <c r="E194" s="147"/>
      <c r="F194" s="147"/>
      <c r="G194" s="147"/>
      <c r="H194" s="147"/>
    </row>
    <row r="195" spans="2:8" ht="15" thickBot="1"/>
    <row r="196" spans="2:8" ht="45">
      <c r="B196" s="17">
        <f>YEAR(DATE(CalendárioAno6,CaléndárioMês6Opção+1,1))</f>
        <v>2024</v>
      </c>
      <c r="C196" s="161" t="str">
        <f>TEXT(DATE(CalendárioAno6,CaléndárioMês6Opção+1,1),"mmmm")</f>
        <v>julho</v>
      </c>
      <c r="D196" s="162"/>
      <c r="E196" s="162"/>
      <c r="F196" s="162"/>
      <c r="G196" s="162"/>
      <c r="H196" s="162"/>
    </row>
    <row r="197" spans="2:8" ht="15.95">
      <c r="B197" s="41" t="str">
        <f>UPPER(TEXT(B198,"dddd"))</f>
        <v>SEGUNDA-FEIRA</v>
      </c>
      <c r="C197" s="41" t="str">
        <f t="shared" ref="C197:H197" si="41">UPPER(TEXT(C198,"dddd"))</f>
        <v>TERÇA-FEIRA</v>
      </c>
      <c r="D197" s="41" t="str">
        <f t="shared" si="41"/>
        <v>QUARTA-FEIRA</v>
      </c>
      <c r="E197" s="41" t="str">
        <f t="shared" si="41"/>
        <v>QUINTA-FEIRA</v>
      </c>
      <c r="F197" s="56" t="str">
        <f t="shared" si="41"/>
        <v>SEXTA-FEIRA</v>
      </c>
      <c r="G197" s="42" t="str">
        <f t="shared" si="41"/>
        <v>SÁBADO</v>
      </c>
      <c r="H197" s="42" t="str">
        <f t="shared" si="41"/>
        <v>DOMINGO</v>
      </c>
    </row>
    <row r="198" spans="2:8" ht="21">
      <c r="B198" s="43">
        <f t="array" ref="B198:H198">Dias+1+DATE(CalendárioAno7,CaléndárioMês7Opção,1)-WEEKDAY(DATE(CalendárioAno7,CaléndárioMês7Opção,1),DiaDaSemanaOpção)</f>
        <v>44012</v>
      </c>
      <c r="C198" s="43">
        <v>44013</v>
      </c>
      <c r="D198" s="43">
        <v>44014</v>
      </c>
      <c r="E198" s="43">
        <v>44015</v>
      </c>
      <c r="F198" s="43">
        <v>44016</v>
      </c>
      <c r="G198" s="43">
        <v>44017</v>
      </c>
      <c r="H198" s="43">
        <v>44018</v>
      </c>
    </row>
    <row r="199" spans="2:8" ht="17.100000000000001" customHeight="1">
      <c r="B199" s="170" t="s">
        <v>107</v>
      </c>
      <c r="C199" s="170" t="s">
        <v>108</v>
      </c>
      <c r="D199" s="125" t="s">
        <v>109</v>
      </c>
      <c r="E199" s="125" t="s">
        <v>110</v>
      </c>
      <c r="F199" s="163" t="s">
        <v>111</v>
      </c>
      <c r="G199" s="44"/>
      <c r="H199" s="44"/>
    </row>
    <row r="200" spans="2:8" ht="15.95" customHeight="1">
      <c r="B200" s="172"/>
      <c r="C200" s="172"/>
      <c r="D200" s="126"/>
      <c r="E200" s="126"/>
      <c r="F200" s="164"/>
      <c r="G200" s="44"/>
      <c r="H200" s="44"/>
    </row>
    <row r="201" spans="2:8" ht="18">
      <c r="B201" s="140"/>
      <c r="C201" s="141"/>
      <c r="D201" s="141"/>
      <c r="E201" s="141"/>
      <c r="F201" s="141"/>
      <c r="G201" s="141"/>
      <c r="H201" s="142"/>
    </row>
    <row r="202" spans="2:8" ht="15.95">
      <c r="B202" s="41" t="str">
        <f>UPPER(TEXT(B203,"dddd"))</f>
        <v>SEGUNDA-FEIRA</v>
      </c>
      <c r="C202" s="41" t="str">
        <f t="shared" ref="C202:H202" si="42">UPPER(TEXT(C203,"dddd"))</f>
        <v>TERÇA-FEIRA</v>
      </c>
      <c r="D202" s="41" t="str">
        <f t="shared" si="42"/>
        <v>QUARTA-FEIRA</v>
      </c>
      <c r="E202" s="41" t="str">
        <f t="shared" si="42"/>
        <v>QUINTA-FEIRA</v>
      </c>
      <c r="F202" s="56" t="str">
        <f t="shared" si="42"/>
        <v>SEXTA-FEIRA</v>
      </c>
      <c r="G202" s="42" t="str">
        <f t="shared" si="42"/>
        <v>SÁBADO</v>
      </c>
      <c r="H202" s="42" t="str">
        <f t="shared" si="42"/>
        <v>DOMINGO</v>
      </c>
    </row>
    <row r="203" spans="2:8" ht="21">
      <c r="B203" s="43">
        <f t="array" ref="B203:H203">Dias+8+DATE(CalendárioAno7,CaléndárioMês7Opção,1)-WEEKDAY(DATE(CalendárioAno7,CaléndárioMês7Opção,1),DiaDaSemanaOpção)</f>
        <v>44019</v>
      </c>
      <c r="C203" s="43">
        <v>44020</v>
      </c>
      <c r="D203" s="43">
        <v>44021</v>
      </c>
      <c r="E203" s="43">
        <v>44022</v>
      </c>
      <c r="F203" s="43">
        <v>44023</v>
      </c>
      <c r="G203" s="43">
        <v>44024</v>
      </c>
      <c r="H203" s="43">
        <v>44025</v>
      </c>
    </row>
    <row r="204" spans="2:8" ht="17.100000000000001" customHeight="1">
      <c r="B204" s="163" t="s">
        <v>112</v>
      </c>
      <c r="C204" s="156" t="s">
        <v>113</v>
      </c>
      <c r="D204" s="163" t="s">
        <v>111</v>
      </c>
      <c r="E204" s="163" t="s">
        <v>114</v>
      </c>
      <c r="F204" s="163" t="s">
        <v>115</v>
      </c>
      <c r="G204" s="44"/>
      <c r="H204" s="44"/>
    </row>
    <row r="205" spans="2:8" ht="15.95" customHeight="1">
      <c r="B205" s="164"/>
      <c r="C205" s="157"/>
      <c r="D205" s="164"/>
      <c r="E205" s="164"/>
      <c r="F205" s="164"/>
      <c r="G205" s="44"/>
      <c r="H205" s="44"/>
    </row>
    <row r="206" spans="2:8" ht="18">
      <c r="B206" s="140"/>
      <c r="C206" s="141"/>
      <c r="D206" s="141"/>
      <c r="E206" s="141"/>
      <c r="F206" s="141"/>
      <c r="G206" s="141"/>
      <c r="H206" s="142"/>
    </row>
    <row r="207" spans="2:8" ht="15.95">
      <c r="B207" s="41" t="str">
        <f>UPPER(TEXT(B208,"dddd"))</f>
        <v>SEGUNDA-FEIRA</v>
      </c>
      <c r="C207" s="41" t="str">
        <f t="shared" ref="C207:H207" si="43">UPPER(TEXT(C208,"dddd"))</f>
        <v>TERÇA-FEIRA</v>
      </c>
      <c r="D207" s="41" t="str">
        <f t="shared" si="43"/>
        <v>QUARTA-FEIRA</v>
      </c>
      <c r="E207" s="41" t="str">
        <f t="shared" si="43"/>
        <v>QUINTA-FEIRA</v>
      </c>
      <c r="F207" s="56" t="str">
        <f t="shared" si="43"/>
        <v>SEXTA-FEIRA</v>
      </c>
      <c r="G207" s="42" t="str">
        <f t="shared" si="43"/>
        <v>SÁBADO</v>
      </c>
      <c r="H207" s="42" t="str">
        <f t="shared" si="43"/>
        <v>DOMINGO</v>
      </c>
    </row>
    <row r="208" spans="2:8" ht="21">
      <c r="B208" s="43">
        <f t="array" ref="B208:H208">Dias+15+DATE(CalendárioAno7,CaléndárioMês7Opção,1)-WEEKDAY(DATE(CalendárioAno7,CaléndárioMês7Opção,1),DiaDaSemanaOpção)</f>
        <v>44026</v>
      </c>
      <c r="C208" s="43">
        <v>44027</v>
      </c>
      <c r="D208" s="43">
        <v>44028</v>
      </c>
      <c r="E208" s="43">
        <v>44029</v>
      </c>
      <c r="F208" s="43">
        <v>44030</v>
      </c>
      <c r="G208" s="43">
        <v>44031</v>
      </c>
      <c r="H208" s="43">
        <v>44032</v>
      </c>
    </row>
    <row r="209" spans="2:8" ht="15.95" customHeight="1">
      <c r="B209" s="44"/>
      <c r="C209" s="44"/>
      <c r="D209" s="44"/>
      <c r="E209" s="44"/>
      <c r="F209" s="44"/>
      <c r="G209" s="44"/>
      <c r="H209" s="44"/>
    </row>
    <row r="210" spans="2:8" ht="15.95">
      <c r="B210" s="44"/>
      <c r="C210" s="44"/>
      <c r="D210" s="44"/>
      <c r="E210" s="44"/>
      <c r="F210" s="44"/>
      <c r="G210" s="44"/>
      <c r="H210" s="44"/>
    </row>
    <row r="211" spans="2:8" ht="15.95">
      <c r="B211" s="140"/>
      <c r="C211" s="141"/>
      <c r="D211" s="141"/>
      <c r="E211" s="141"/>
      <c r="F211" s="141"/>
      <c r="G211" s="141"/>
      <c r="H211" s="142"/>
    </row>
    <row r="212" spans="2:8" ht="15.95">
      <c r="B212" s="41" t="str">
        <f>UPPER(TEXT(B213,"dddd"))</f>
        <v>SEGUNDA-FEIRA</v>
      </c>
      <c r="C212" s="41" t="str">
        <f t="shared" ref="C212:H212" si="44">UPPER(TEXT(C213,"dddd"))</f>
        <v>TERÇA-FEIRA</v>
      </c>
      <c r="D212" s="41" t="str">
        <f t="shared" si="44"/>
        <v>QUARTA-FEIRA</v>
      </c>
      <c r="E212" s="41" t="str">
        <f t="shared" si="44"/>
        <v>QUINTA-FEIRA</v>
      </c>
      <c r="F212" s="56" t="str">
        <f t="shared" si="44"/>
        <v>SEXTA-FEIRA</v>
      </c>
      <c r="G212" s="42" t="str">
        <f t="shared" si="44"/>
        <v>SÁBADO</v>
      </c>
      <c r="H212" s="42" t="str">
        <f t="shared" si="44"/>
        <v>DOMINGO</v>
      </c>
    </row>
    <row r="213" spans="2:8" ht="21">
      <c r="B213" s="43">
        <f t="array" ref="B213:H213">Dias+22+DATE(CalendárioAno7,CaléndárioMês7Opção,1)-WEEKDAY(DATE(CalendárioAno7,CaléndárioMês7Opção,1),DiaDaSemanaOpção)</f>
        <v>44033</v>
      </c>
      <c r="C213" s="43">
        <v>44034</v>
      </c>
      <c r="D213" s="43">
        <v>44035</v>
      </c>
      <c r="E213" s="43">
        <v>44036</v>
      </c>
      <c r="F213" s="43">
        <v>44037</v>
      </c>
      <c r="G213" s="43">
        <v>44038</v>
      </c>
      <c r="H213" s="43">
        <v>44039</v>
      </c>
    </row>
    <row r="214" spans="2:8" ht="15.95">
      <c r="B214" s="44"/>
      <c r="C214" s="44"/>
      <c r="D214" s="44"/>
      <c r="E214" s="44"/>
      <c r="F214" s="44"/>
      <c r="G214" s="44"/>
      <c r="H214" s="44"/>
    </row>
    <row r="215" spans="2:8" ht="15.95">
      <c r="B215" s="44"/>
      <c r="C215" s="44"/>
      <c r="D215" s="44"/>
      <c r="E215" s="44"/>
      <c r="F215" s="44"/>
      <c r="G215" s="44"/>
      <c r="H215" s="44"/>
    </row>
    <row r="216" spans="2:8" ht="15.95">
      <c r="B216" s="140"/>
      <c r="C216" s="141"/>
      <c r="D216" s="141"/>
      <c r="E216" s="141"/>
      <c r="F216" s="141"/>
      <c r="G216" s="141"/>
      <c r="H216" s="142"/>
    </row>
    <row r="217" spans="2:8" ht="15.95">
      <c r="B217" s="41" t="str">
        <f>UPPER(TEXT(B218,"dddd"))</f>
        <v>SEGUNDA-FEIRA</v>
      </c>
      <c r="C217" s="41" t="str">
        <f t="shared" ref="C217:H217" si="45">UPPER(TEXT(C218,"dddd"))</f>
        <v>TERÇA-FEIRA</v>
      </c>
      <c r="D217" s="41" t="str">
        <f t="shared" si="45"/>
        <v>QUARTA-FEIRA</v>
      </c>
      <c r="E217" s="41" t="str">
        <f t="shared" si="45"/>
        <v>QUINTA-FEIRA</v>
      </c>
      <c r="F217" s="56" t="str">
        <f t="shared" si="45"/>
        <v>SEXTA-FEIRA</v>
      </c>
      <c r="G217" s="42" t="str">
        <f t="shared" si="45"/>
        <v>SÁBADO</v>
      </c>
      <c r="H217" s="42" t="str">
        <f t="shared" si="45"/>
        <v>DOMINGO</v>
      </c>
    </row>
    <row r="218" spans="2:8" ht="21">
      <c r="B218" s="43">
        <f t="array" ref="B218:H218">Dias+29+DATE(CalendárioAno7,CaléndárioMês7Opção,1)-WEEKDAY(DATE(CalendárioAno7,CaléndárioMês7Opção,1),DiaDaSemanaOpção)</f>
        <v>44040</v>
      </c>
      <c r="C218" s="43">
        <v>44041</v>
      </c>
      <c r="D218" s="43">
        <v>44042</v>
      </c>
      <c r="E218" s="43">
        <v>44043</v>
      </c>
      <c r="F218" s="43">
        <v>44044</v>
      </c>
      <c r="G218" s="43">
        <v>44045</v>
      </c>
      <c r="H218" s="43">
        <v>44046</v>
      </c>
    </row>
    <row r="219" spans="2:8" ht="15.95">
      <c r="B219" s="44"/>
      <c r="C219" s="44"/>
      <c r="D219" s="44"/>
      <c r="E219" s="135"/>
      <c r="F219" s="135"/>
      <c r="G219" s="135"/>
      <c r="H219" s="136"/>
    </row>
    <row r="220" spans="2:8" ht="15.95">
      <c r="B220" s="44"/>
      <c r="C220" s="44"/>
      <c r="D220" s="44"/>
      <c r="E220" s="138"/>
      <c r="F220" s="138"/>
      <c r="G220" s="138"/>
      <c r="H220" s="139"/>
    </row>
    <row r="221" spans="2:8" ht="15.95">
      <c r="B221" s="140"/>
      <c r="C221" s="141"/>
      <c r="D221" s="141"/>
      <c r="E221" s="144"/>
      <c r="F221" s="144"/>
      <c r="G221" s="144"/>
      <c r="H221" s="145"/>
    </row>
    <row r="222" spans="2:8" ht="15.95" hidden="1">
      <c r="B222" s="41" t="str">
        <f>UPPER(TEXT(B223,"dddd"))</f>
        <v>SEGUNDA-FEIRA</v>
      </c>
      <c r="C222" s="41" t="str">
        <f t="shared" ref="C222" si="46">UPPER(TEXT(C223,"dddd"))</f>
        <v>TERÇA-FEIRA</v>
      </c>
      <c r="D222" s="146" t="s">
        <v>6</v>
      </c>
      <c r="E222" s="146"/>
      <c r="F222" s="146"/>
      <c r="G222" s="146"/>
      <c r="H222" s="146"/>
    </row>
    <row r="223" spans="2:8" ht="21" hidden="1">
      <c r="B223" s="43">
        <f t="array" ref="B223:C223">Dias+36+DATE(CalendárioAno7,CaléndárioMês7Opção,1)-WEEKDAY(DATE(CalendárioAno7,CaléndárioMês7Opção,1),DiaDaSemanaOpção)</f>
        <v>44047</v>
      </c>
      <c r="C223" s="43">
        <v>44048</v>
      </c>
      <c r="D223" s="147"/>
      <c r="E223" s="147"/>
      <c r="F223" s="147"/>
      <c r="G223" s="147"/>
      <c r="H223" s="147"/>
    </row>
    <row r="224" spans="2:8" ht="17.100000000000001" hidden="1">
      <c r="B224" s="44" t="str">
        <f>IFERROR(VLOOKUP(B223,tblFeriados[],2,FALSE),"")</f>
        <v/>
      </c>
      <c r="C224" s="44" t="str">
        <f>IFERROR(VLOOKUP(C223,tblFeriados[],2,FALSE),"")</f>
        <v/>
      </c>
      <c r="D224" s="147"/>
      <c r="E224" s="147"/>
      <c r="F224" s="147"/>
      <c r="G224" s="147"/>
      <c r="H224" s="147"/>
    </row>
    <row r="225" spans="1:8" ht="15.95" hidden="1">
      <c r="B225" s="44"/>
      <c r="C225" s="44"/>
      <c r="D225" s="147"/>
      <c r="E225" s="147"/>
      <c r="F225" s="147"/>
      <c r="G225" s="147"/>
      <c r="H225" s="147"/>
    </row>
    <row r="226" spans="1:8" ht="15.95" hidden="1">
      <c r="B226" s="44"/>
      <c r="C226" s="44"/>
      <c r="D226" s="147"/>
      <c r="E226" s="147"/>
      <c r="F226" s="147"/>
      <c r="G226" s="147"/>
      <c r="H226" s="147"/>
    </row>
    <row r="228" spans="1:8" ht="45.95" hidden="1" thickBot="1">
      <c r="A228" s="173"/>
      <c r="B228" s="16">
        <v>2024</v>
      </c>
      <c r="C228" s="174" t="str">
        <f>TEXT(DATE(CalendárioAno7,CaléndárioMês7Opção+1,1),"mmmm")</f>
        <v>agosto</v>
      </c>
      <c r="D228" s="175"/>
      <c r="E228" s="175"/>
      <c r="F228" s="175"/>
      <c r="G228" s="175"/>
      <c r="H228" s="175"/>
    </row>
    <row r="229" spans="1:8" ht="15.95" hidden="1">
      <c r="A229" s="173"/>
      <c r="B229" s="5" t="str">
        <f>UPPER(TEXT(B230,"dddd"))</f>
        <v>SEGUNDA-FEIRA</v>
      </c>
      <c r="C229" s="6" t="str">
        <f t="shared" ref="C229:H229" si="47">UPPER(TEXT(C230,"dddd"))</f>
        <v>TERÇA-FEIRA</v>
      </c>
      <c r="D229" s="6" t="str">
        <f t="shared" si="47"/>
        <v>QUARTA-FEIRA</v>
      </c>
      <c r="E229" s="6" t="str">
        <f t="shared" si="47"/>
        <v>QUINTA-FEIRA</v>
      </c>
      <c r="F229" s="68" t="str">
        <f t="shared" si="47"/>
        <v>SEXTA-FEIRA</v>
      </c>
      <c r="G229" s="7" t="str">
        <f t="shared" si="47"/>
        <v>SÁBADO</v>
      </c>
      <c r="H229" s="8" t="str">
        <f t="shared" si="47"/>
        <v>DOMINGO</v>
      </c>
    </row>
    <row r="230" spans="1:8" ht="21" hidden="1">
      <c r="A230" s="173"/>
      <c r="B230" s="9">
        <f t="array" ref="B230:H230">Dias+1+DATE(CalendárioAno8,CaléndárioMês8Opção,1)-WEEKDAY(DATE(CalendárioAno8,CaléndárioMês8Opção,1),DiaDaSemanaOpção)</f>
        <v>44040</v>
      </c>
      <c r="C230" s="9">
        <v>44041</v>
      </c>
      <c r="D230" s="9">
        <v>44042</v>
      </c>
      <c r="E230" s="9">
        <v>44043</v>
      </c>
      <c r="F230" s="9">
        <v>44044</v>
      </c>
      <c r="G230" s="9">
        <v>44045</v>
      </c>
      <c r="H230" s="9">
        <v>44046</v>
      </c>
    </row>
    <row r="231" spans="1:8" ht="17.100000000000001" hidden="1">
      <c r="A231" s="173"/>
      <c r="B231" s="176"/>
      <c r="C231" s="177"/>
      <c r="D231" s="178"/>
      <c r="E231" s="2"/>
      <c r="F231" s="51" t="s">
        <v>116</v>
      </c>
      <c r="G231" s="2"/>
      <c r="H231" s="11"/>
    </row>
    <row r="232" spans="1:8" ht="15.95" hidden="1">
      <c r="A232" s="173"/>
      <c r="B232" s="179"/>
      <c r="C232" s="180"/>
      <c r="D232" s="181"/>
      <c r="E232" s="2"/>
      <c r="F232" s="2"/>
      <c r="G232" s="2"/>
      <c r="H232" s="11"/>
    </row>
    <row r="233" spans="1:8" ht="15.95" hidden="1">
      <c r="A233" s="173"/>
      <c r="B233" s="52"/>
      <c r="C233" s="52"/>
      <c r="D233" s="52"/>
      <c r="E233" s="52"/>
      <c r="F233" s="52"/>
      <c r="G233" s="52"/>
      <c r="H233" s="53"/>
    </row>
    <row r="234" spans="1:8" ht="15.95" hidden="1">
      <c r="A234" s="173"/>
      <c r="B234" s="12" t="str">
        <f>UPPER(TEXT(B235,"dddd"))</f>
        <v>SEGUNDA-FEIRA</v>
      </c>
      <c r="C234" s="3" t="str">
        <f t="shared" ref="C234:H234" si="48">UPPER(TEXT(C235,"dddd"))</f>
        <v>TERÇA-FEIRA</v>
      </c>
      <c r="D234" s="3" t="str">
        <f t="shared" si="48"/>
        <v>QUARTA-FEIRA</v>
      </c>
      <c r="E234" s="3" t="str">
        <f t="shared" si="48"/>
        <v>QUINTA-FEIRA</v>
      </c>
      <c r="F234" s="47" t="str">
        <f t="shared" si="48"/>
        <v>SEXTA-FEIRA</v>
      </c>
      <c r="G234" s="4" t="str">
        <f t="shared" si="48"/>
        <v>SÁBADO</v>
      </c>
      <c r="H234" s="13" t="str">
        <f t="shared" si="48"/>
        <v>DOMINGO</v>
      </c>
    </row>
    <row r="235" spans="1:8" ht="21" hidden="1">
      <c r="A235" s="173"/>
      <c r="B235" s="9">
        <f t="array" ref="B235:H235">Dias+8+DATE(CalendárioAno8,CaléndárioMês8Opção,1)-WEEKDAY(DATE(CalendárioAno8,CaléndárioMês8Opção,1),DiaDaSemanaOpção)</f>
        <v>44047</v>
      </c>
      <c r="C235" s="9">
        <v>44048</v>
      </c>
      <c r="D235" s="9">
        <v>44049</v>
      </c>
      <c r="E235" s="9">
        <v>44050</v>
      </c>
      <c r="F235" s="9">
        <v>44051</v>
      </c>
      <c r="G235" s="9">
        <v>44052</v>
      </c>
      <c r="H235" s="9">
        <v>44053</v>
      </c>
    </row>
    <row r="236" spans="1:8" ht="15.95" hidden="1">
      <c r="A236" s="173"/>
      <c r="B236" s="26"/>
      <c r="C236" s="2"/>
      <c r="D236" s="2"/>
      <c r="E236" s="2"/>
      <c r="F236" s="2"/>
      <c r="G236" s="2"/>
      <c r="H236" s="11"/>
    </row>
    <row r="237" spans="1:8" ht="15.95" hidden="1">
      <c r="A237" s="173"/>
      <c r="B237" s="26"/>
      <c r="C237" s="2"/>
      <c r="D237" s="2"/>
      <c r="E237" s="2"/>
      <c r="F237" s="2"/>
      <c r="G237" s="2"/>
      <c r="H237" s="11"/>
    </row>
    <row r="238" spans="1:8" hidden="1">
      <c r="A238" s="173"/>
      <c r="H238" s="55"/>
    </row>
    <row r="239" spans="1:8" ht="15.95" hidden="1">
      <c r="A239" s="173"/>
      <c r="B239" s="12" t="str">
        <f>UPPER(TEXT(B240,"dddd"))</f>
        <v>SEGUNDA-FEIRA</v>
      </c>
      <c r="C239" s="3" t="str">
        <f t="shared" ref="C239:H239" si="49">UPPER(TEXT(C240,"dddd"))</f>
        <v>TERÇA-FEIRA</v>
      </c>
      <c r="D239" s="3" t="str">
        <f t="shared" si="49"/>
        <v>QUARTA-FEIRA</v>
      </c>
      <c r="E239" s="3" t="str">
        <f t="shared" si="49"/>
        <v>QUINTA-FEIRA</v>
      </c>
      <c r="F239" s="47" t="str">
        <f t="shared" si="49"/>
        <v>SEXTA-FEIRA</v>
      </c>
      <c r="G239" s="4" t="str">
        <f t="shared" si="49"/>
        <v>SÁBADO</v>
      </c>
      <c r="H239" s="13" t="str">
        <f t="shared" si="49"/>
        <v>DOMINGO</v>
      </c>
    </row>
    <row r="240" spans="1:8" ht="21" hidden="1">
      <c r="A240" s="173"/>
      <c r="B240" s="9">
        <f t="array" ref="B240:H240">Dias+15+DATE(CalendárioAno8,CaléndárioMês8Opção,1)-WEEKDAY(DATE(CalendárioAno8,CaléndárioMês8Opção,1),DiaDaSemanaOpção)</f>
        <v>44054</v>
      </c>
      <c r="C240" s="9">
        <v>44055</v>
      </c>
      <c r="D240" s="9">
        <v>44056</v>
      </c>
      <c r="E240" s="9">
        <v>44057</v>
      </c>
      <c r="F240" s="9">
        <v>44058</v>
      </c>
      <c r="G240" s="9">
        <v>44059</v>
      </c>
      <c r="H240" s="9">
        <v>44060</v>
      </c>
    </row>
    <row r="241" spans="1:8" ht="15.95" hidden="1">
      <c r="A241" s="173"/>
      <c r="B241" s="2"/>
      <c r="C241" s="2"/>
      <c r="D241" s="2"/>
      <c r="E241" s="156" t="s">
        <v>117</v>
      </c>
      <c r="F241" s="2"/>
      <c r="G241" s="2"/>
      <c r="H241" s="11"/>
    </row>
    <row r="242" spans="1:8" ht="15.95" hidden="1">
      <c r="A242" s="173"/>
      <c r="B242" s="2"/>
      <c r="C242" s="2"/>
      <c r="D242" s="2"/>
      <c r="E242" s="157"/>
      <c r="F242" s="2"/>
      <c r="G242" s="2"/>
      <c r="H242" s="11"/>
    </row>
    <row r="243" spans="1:8" ht="15.95" hidden="1">
      <c r="A243" s="173"/>
      <c r="B243" s="52"/>
      <c r="C243" s="52"/>
      <c r="D243" s="52"/>
      <c r="E243" s="52"/>
      <c r="F243" s="52"/>
      <c r="G243" s="52"/>
      <c r="H243" s="53"/>
    </row>
    <row r="244" spans="1:8" ht="15.95" hidden="1">
      <c r="A244" s="173"/>
      <c r="B244" s="12" t="str">
        <f>UPPER(TEXT(B245,"dddd"))</f>
        <v>SEGUNDA-FEIRA</v>
      </c>
      <c r="C244" s="3" t="str">
        <f t="shared" ref="C244:H244" si="50">UPPER(TEXT(C245,"dddd"))</f>
        <v>TERÇA-FEIRA</v>
      </c>
      <c r="D244" s="3" t="str">
        <f t="shared" si="50"/>
        <v>QUARTA-FEIRA</v>
      </c>
      <c r="E244" s="3" t="str">
        <f t="shared" si="50"/>
        <v>QUINTA-FEIRA</v>
      </c>
      <c r="F244" s="47" t="str">
        <f t="shared" si="50"/>
        <v>SEXTA-FEIRA</v>
      </c>
      <c r="G244" s="4" t="str">
        <f t="shared" si="50"/>
        <v>SÁBADO</v>
      </c>
      <c r="H244" s="13" t="str">
        <f t="shared" si="50"/>
        <v>DOMINGO</v>
      </c>
    </row>
    <row r="245" spans="1:8" ht="21" hidden="1">
      <c r="A245" s="173"/>
      <c r="B245" s="9">
        <f t="array" ref="B245:H245">Dias+22+DATE(CalendárioAno8,CaléndárioMês8Opção,1)-WEEKDAY(DATE(CalendárioAno8,CaléndárioMês8Opção,1),DiaDaSemanaOpção)</f>
        <v>44061</v>
      </c>
      <c r="C245" s="9">
        <v>44062</v>
      </c>
      <c r="D245" s="9">
        <v>44063</v>
      </c>
      <c r="E245" s="9">
        <v>44064</v>
      </c>
      <c r="F245" s="9">
        <v>44065</v>
      </c>
      <c r="G245" s="9">
        <v>44066</v>
      </c>
      <c r="H245" s="9">
        <v>44067</v>
      </c>
    </row>
    <row r="246" spans="1:8" ht="15.95" hidden="1">
      <c r="A246" s="173"/>
      <c r="B246" s="2"/>
      <c r="C246" s="2"/>
      <c r="D246" s="2"/>
      <c r="E246" s="2"/>
      <c r="F246" s="2"/>
      <c r="G246" s="2"/>
      <c r="H246" s="11"/>
    </row>
    <row r="247" spans="1:8" ht="15.95" hidden="1">
      <c r="A247" s="173"/>
      <c r="B247" s="2"/>
      <c r="C247" s="2"/>
      <c r="D247" s="2"/>
      <c r="E247" s="2"/>
      <c r="F247" s="2"/>
      <c r="G247" s="2"/>
      <c r="H247" s="11"/>
    </row>
    <row r="248" spans="1:8" ht="15.95" hidden="1">
      <c r="A248" s="173"/>
      <c r="B248" s="52"/>
      <c r="C248" s="52"/>
      <c r="D248" s="52"/>
      <c r="E248" s="52"/>
      <c r="F248" s="52"/>
      <c r="G248" s="52"/>
      <c r="H248" s="53"/>
    </row>
    <row r="249" spans="1:8" ht="15.95" hidden="1">
      <c r="A249" s="173"/>
      <c r="B249" s="12" t="str">
        <f>UPPER(TEXT(B250,"dddd"))</f>
        <v>SEGUNDA-FEIRA</v>
      </c>
      <c r="C249" s="3" t="str">
        <f t="shared" ref="C249:H249" si="51">UPPER(TEXT(C250,"dddd"))</f>
        <v>TERÇA-FEIRA</v>
      </c>
      <c r="D249" s="3" t="str">
        <f t="shared" si="51"/>
        <v>QUARTA-FEIRA</v>
      </c>
      <c r="E249" s="3" t="str">
        <f t="shared" si="51"/>
        <v>QUINTA-FEIRA</v>
      </c>
      <c r="F249" s="47" t="str">
        <f t="shared" si="51"/>
        <v>SEXTA-FEIRA</v>
      </c>
      <c r="G249" s="4" t="str">
        <f t="shared" si="51"/>
        <v>SÁBADO</v>
      </c>
      <c r="H249" s="13" t="str">
        <f t="shared" si="51"/>
        <v>DOMINGO</v>
      </c>
    </row>
    <row r="250" spans="1:8" ht="21" hidden="1">
      <c r="A250" s="173"/>
      <c r="B250" s="9">
        <f t="array" ref="B250:H250">Dias+29+DATE(CalendárioAno8,CaléndárioMês8Opção,1)-WEEKDAY(DATE(CalendárioAno8,CaléndárioMês8Opção,1),DiaDaSemanaOpção)</f>
        <v>44068</v>
      </c>
      <c r="C250" s="9">
        <v>44069</v>
      </c>
      <c r="D250" s="9">
        <v>44070</v>
      </c>
      <c r="E250" s="9">
        <v>44071</v>
      </c>
      <c r="F250" s="9">
        <v>44072</v>
      </c>
      <c r="G250" s="9">
        <v>44073</v>
      </c>
      <c r="H250" s="9">
        <v>44074</v>
      </c>
    </row>
    <row r="251" spans="1:8" ht="15.95" hidden="1">
      <c r="A251" s="173"/>
      <c r="B251" s="2"/>
      <c r="C251" s="2"/>
      <c r="D251" s="2"/>
      <c r="E251" s="2"/>
      <c r="F251" s="182"/>
      <c r="G251" s="138"/>
      <c r="H251" s="183"/>
    </row>
    <row r="252" spans="1:8" ht="15.95" hidden="1">
      <c r="A252" s="184"/>
      <c r="B252" s="2"/>
      <c r="C252" s="2"/>
      <c r="D252" s="2"/>
      <c r="E252" s="2"/>
      <c r="F252" s="185"/>
      <c r="G252" s="180"/>
      <c r="H252" s="186"/>
    </row>
    <row r="253" spans="1:8" ht="15.95" hidden="1">
      <c r="B253" s="12" t="str">
        <f>UPPER(TEXT(B254,"dddd"))</f>
        <v>SEGUNDA-FEIRA</v>
      </c>
      <c r="C253" s="3" t="str">
        <f t="shared" ref="C253" si="52">UPPER(TEXT(C254,"dddd"))</f>
        <v>TERÇA-FEIRA</v>
      </c>
      <c r="D253" s="187" t="s">
        <v>6</v>
      </c>
      <c r="E253" s="188"/>
      <c r="F253" s="188"/>
      <c r="G253" s="188"/>
      <c r="H253" s="189"/>
    </row>
    <row r="254" spans="1:8" ht="21" hidden="1">
      <c r="B254" s="9">
        <f t="array" ref="B254:C254">Dias+36+DATE(CalendárioAno8,CaléndárioMês8Opção,1)-WEEKDAY(DATE(CalendárioAno8,CaléndárioMês8Opção,1),DiaDaSemanaOpção)</f>
        <v>44075</v>
      </c>
      <c r="C254" s="9">
        <v>44076</v>
      </c>
      <c r="D254" s="190"/>
      <c r="E254" s="190"/>
      <c r="F254" s="190"/>
      <c r="G254" s="190"/>
      <c r="H254" s="191"/>
    </row>
    <row r="255" spans="1:8" ht="17.100000000000001" hidden="1">
      <c r="B255" s="10" t="str">
        <f>IFERROR(VLOOKUP(B254,tblFeriados[],2,FALSE),"")</f>
        <v/>
      </c>
      <c r="C255" s="2" t="str">
        <f>IFERROR(VLOOKUP(C254,tblFeriados[],2,FALSE),"")</f>
        <v/>
      </c>
      <c r="D255" s="190"/>
      <c r="E255" s="190"/>
      <c r="F255" s="190"/>
      <c r="G255" s="190"/>
      <c r="H255" s="191"/>
    </row>
    <row r="256" spans="1:8" ht="15.95" hidden="1">
      <c r="B256" s="10"/>
      <c r="C256" s="2"/>
      <c r="D256" s="190"/>
      <c r="E256" s="190"/>
      <c r="F256" s="190"/>
      <c r="G256" s="190"/>
      <c r="H256" s="191"/>
    </row>
    <row r="257" spans="1:8" ht="17.100000000000001" hidden="1" thickBot="1">
      <c r="B257" s="14"/>
      <c r="C257" s="15"/>
      <c r="D257" s="192"/>
      <c r="E257" s="192"/>
      <c r="F257" s="192"/>
      <c r="G257" s="192"/>
      <c r="H257" s="193"/>
    </row>
    <row r="258" spans="1:8" ht="15" hidden="1" thickBot="1"/>
    <row r="259" spans="1:8" ht="45.95" hidden="1" thickBot="1">
      <c r="A259" s="111"/>
      <c r="B259" s="17">
        <f>YEAR(DATE(CalendárioAno8,CaléndárioMês8Opção+1,1))</f>
        <v>2024</v>
      </c>
      <c r="C259" s="194" t="str">
        <f>TEXT(DATE(CalendárioAno8,CaléndárioMês8Opção+1,1),"mmmm")</f>
        <v>setembro</v>
      </c>
      <c r="D259" s="195"/>
      <c r="E259" s="195"/>
      <c r="F259" s="195"/>
      <c r="G259" s="195"/>
      <c r="H259" s="195"/>
    </row>
    <row r="260" spans="1:8" ht="15.95" hidden="1">
      <c r="A260" s="111"/>
      <c r="B260" s="27" t="str">
        <f>UPPER(TEXT(B261,"dddd"))</f>
        <v>SEGUNDA-FEIRA</v>
      </c>
      <c r="C260" s="28" t="str">
        <f t="shared" ref="C260:H260" si="53">UPPER(TEXT(C261,"dddd"))</f>
        <v>TERÇA-FEIRA</v>
      </c>
      <c r="D260" s="3" t="str">
        <f t="shared" si="53"/>
        <v>QUARTA-FEIRA</v>
      </c>
      <c r="E260" s="28" t="str">
        <f t="shared" si="53"/>
        <v>QUINTA-FEIRA</v>
      </c>
      <c r="F260" s="48" t="str">
        <f t="shared" si="53"/>
        <v>SEXTA-FEIRA</v>
      </c>
      <c r="G260" s="29" t="str">
        <f t="shared" si="53"/>
        <v>SÁBADO</v>
      </c>
      <c r="H260" s="30" t="str">
        <f t="shared" si="53"/>
        <v>DOMINGO</v>
      </c>
    </row>
    <row r="261" spans="1:8" ht="21" hidden="1">
      <c r="A261" s="111"/>
      <c r="B261" s="74">
        <f t="array" ref="B261:H261">Dias+1+DATE(CalendárioAno9,CaléndárioMês9Opção,1)-WEEKDAY(DATE(CalendárioAno9,CaléndárioMês9Opção,1),DiaDaSemanaOpção)</f>
        <v>44068</v>
      </c>
      <c r="C261" s="70">
        <v>44069</v>
      </c>
      <c r="D261" s="70">
        <v>44070</v>
      </c>
      <c r="E261" s="70">
        <v>44071</v>
      </c>
      <c r="F261" s="70">
        <v>44072</v>
      </c>
      <c r="G261" s="70">
        <v>44073</v>
      </c>
      <c r="H261" s="32">
        <v>44074</v>
      </c>
    </row>
    <row r="262" spans="1:8" ht="15.95" hidden="1">
      <c r="A262" s="111"/>
      <c r="B262" s="138"/>
      <c r="C262" s="138"/>
      <c r="D262" s="138"/>
      <c r="E262" s="138"/>
      <c r="F262" s="138"/>
      <c r="G262" s="138"/>
      <c r="H262" s="33"/>
    </row>
    <row r="263" spans="1:8" ht="15.95" hidden="1">
      <c r="A263" s="112"/>
      <c r="B263" s="138"/>
      <c r="C263" s="138"/>
      <c r="D263" s="138"/>
      <c r="E263" s="138"/>
      <c r="F263" s="138"/>
      <c r="G263" s="138"/>
      <c r="H263" s="33"/>
    </row>
    <row r="264" spans="1:8" ht="15.95" hidden="1">
      <c r="A264" s="196"/>
      <c r="B264" s="196"/>
      <c r="C264" s="196"/>
      <c r="D264" s="196"/>
      <c r="E264" s="196"/>
      <c r="F264" s="196"/>
      <c r="G264" s="196"/>
      <c r="H264" s="197"/>
    </row>
    <row r="265" spans="1:8" ht="15.95" hidden="1">
      <c r="A265" s="61"/>
      <c r="B265" s="58" t="str">
        <f>UPPER(TEXT(B266,"dddd"))</f>
        <v>SEGUNDA-FEIRA</v>
      </c>
      <c r="C265" s="23" t="str">
        <f t="shared" ref="C265:H265" si="54">UPPER(TEXT(C266,"dddd"))</f>
        <v>TERÇA-FEIRA</v>
      </c>
      <c r="D265" s="23" t="str">
        <f t="shared" si="54"/>
        <v>QUARTA-FEIRA</v>
      </c>
      <c r="E265" s="23" t="str">
        <f t="shared" si="54"/>
        <v>QUINTA-FEIRA</v>
      </c>
      <c r="F265" s="37" t="str">
        <f t="shared" si="54"/>
        <v>SEXTA-FEIRA</v>
      </c>
      <c r="G265" s="24" t="str">
        <f t="shared" si="54"/>
        <v>SÁBADO</v>
      </c>
      <c r="H265" s="35" t="str">
        <f t="shared" si="54"/>
        <v>DOMINGO</v>
      </c>
    </row>
    <row r="266" spans="1:8" ht="21" hidden="1">
      <c r="A266" s="61"/>
      <c r="B266" s="59">
        <f t="array" ref="B266:H266">Dias+8+DATE(CalendárioAno9,CaléndárioMês9Opção,1)-WEEKDAY(DATE(CalendárioAno9,CaléndárioMês9Opção,1),DiaDaSemanaOpção)</f>
        <v>44075</v>
      </c>
      <c r="C266" s="25">
        <v>44076</v>
      </c>
      <c r="D266" s="25">
        <v>44077</v>
      </c>
      <c r="E266" s="25">
        <v>44078</v>
      </c>
      <c r="F266" s="25">
        <v>44079</v>
      </c>
      <c r="G266" s="25">
        <v>44080</v>
      </c>
      <c r="H266" s="32">
        <v>44081</v>
      </c>
    </row>
    <row r="267" spans="1:8" ht="15.95" hidden="1">
      <c r="A267" s="54"/>
      <c r="B267" s="26"/>
      <c r="C267" s="2"/>
      <c r="D267" s="2"/>
      <c r="E267" s="2"/>
      <c r="F267" s="2"/>
      <c r="G267" s="156" t="s">
        <v>118</v>
      </c>
      <c r="H267" s="33"/>
    </row>
    <row r="268" spans="1:8" ht="15.95" hidden="1">
      <c r="A268" s="54"/>
      <c r="B268" s="26"/>
      <c r="C268" s="2"/>
      <c r="D268" s="2"/>
      <c r="E268" s="2"/>
      <c r="F268" s="2"/>
      <c r="G268" s="157"/>
      <c r="H268" s="33"/>
    </row>
    <row r="269" spans="1:8" ht="15.95" hidden="1">
      <c r="A269" s="52"/>
      <c r="B269" s="52"/>
      <c r="C269" s="52"/>
      <c r="D269" s="52"/>
      <c r="E269" s="52"/>
      <c r="F269" s="52"/>
      <c r="G269" s="52"/>
      <c r="H269" s="57"/>
    </row>
    <row r="270" spans="1:8" ht="15.95" hidden="1">
      <c r="A270" s="61"/>
      <c r="B270" s="58" t="str">
        <f>UPPER(TEXT(B271,"dddd"))</f>
        <v>SEGUNDA-FEIRA</v>
      </c>
      <c r="C270" s="23" t="str">
        <f t="shared" ref="C270:H270" si="55">UPPER(TEXT(C271,"dddd"))</f>
        <v>TERÇA-FEIRA</v>
      </c>
      <c r="D270" s="23" t="str">
        <f t="shared" si="55"/>
        <v>QUARTA-FEIRA</v>
      </c>
      <c r="E270" s="23" t="str">
        <f t="shared" si="55"/>
        <v>QUINTA-FEIRA</v>
      </c>
      <c r="F270" s="37" t="str">
        <f t="shared" si="55"/>
        <v>SEXTA-FEIRA</v>
      </c>
      <c r="G270" s="24" t="str">
        <f t="shared" si="55"/>
        <v>SÁBADO</v>
      </c>
      <c r="H270" s="35" t="str">
        <f t="shared" si="55"/>
        <v>DOMINGO</v>
      </c>
    </row>
    <row r="271" spans="1:8" ht="21" hidden="1">
      <c r="A271" s="61"/>
      <c r="B271" s="59">
        <f t="array" ref="B271:H271">Dias+15+DATE(CalendárioAno9,CaléndárioMês9Opção,1)-WEEKDAY(DATE(CalendárioAno9,CaléndárioMês9Opção,1),DiaDaSemanaOpção)</f>
        <v>44082</v>
      </c>
      <c r="C271" s="25">
        <v>44083</v>
      </c>
      <c r="D271" s="25">
        <v>44084</v>
      </c>
      <c r="E271" s="25">
        <v>44085</v>
      </c>
      <c r="F271" s="25">
        <v>44086</v>
      </c>
      <c r="G271" s="25">
        <v>44087</v>
      </c>
      <c r="H271" s="32">
        <v>44088</v>
      </c>
    </row>
    <row r="272" spans="1:8" ht="15.95" hidden="1">
      <c r="A272" s="54"/>
      <c r="B272" s="26"/>
      <c r="C272" s="2"/>
      <c r="D272" s="2"/>
      <c r="E272" s="2"/>
      <c r="F272" s="2"/>
      <c r="G272" s="2"/>
      <c r="H272" s="33"/>
    </row>
    <row r="273" spans="1:8" ht="15.95" hidden="1">
      <c r="A273" s="54"/>
      <c r="B273" s="26"/>
      <c r="C273" s="2"/>
      <c r="D273" s="2"/>
      <c r="E273" s="2"/>
      <c r="F273" s="2"/>
      <c r="G273" s="2"/>
      <c r="H273" s="33"/>
    </row>
    <row r="274" spans="1:8" ht="15.95" hidden="1">
      <c r="A274" s="52"/>
      <c r="B274" s="52"/>
      <c r="C274" s="52"/>
      <c r="D274" s="52"/>
      <c r="E274" s="52"/>
      <c r="F274" s="52"/>
      <c r="G274" s="52"/>
      <c r="H274" s="57"/>
    </row>
    <row r="275" spans="1:8" ht="15.95" hidden="1">
      <c r="A275" s="61"/>
      <c r="B275" s="58" t="str">
        <f>UPPER(TEXT(B276,"dddd"))</f>
        <v>SEGUNDA-FEIRA</v>
      </c>
      <c r="C275" s="23" t="str">
        <f t="shared" ref="C275:H275" si="56">UPPER(TEXT(C276,"dddd"))</f>
        <v>TERÇA-FEIRA</v>
      </c>
      <c r="D275" s="3" t="str">
        <f t="shared" si="56"/>
        <v>QUARTA-FEIRA</v>
      </c>
      <c r="E275" s="23" t="str">
        <f t="shared" si="56"/>
        <v>QUINTA-FEIRA</v>
      </c>
      <c r="F275" s="37" t="str">
        <f t="shared" si="56"/>
        <v>SEXTA-FEIRA</v>
      </c>
      <c r="G275" s="24" t="str">
        <f t="shared" si="56"/>
        <v>SÁBADO</v>
      </c>
      <c r="H275" s="35" t="str">
        <f t="shared" si="56"/>
        <v>DOMINGO</v>
      </c>
    </row>
    <row r="276" spans="1:8" ht="21" hidden="1">
      <c r="A276" s="61"/>
      <c r="B276" s="59">
        <f t="array" ref="B276:H276">Dias+22+DATE(CalendárioAno9,CaléndárioMês9Opção,1)-WEEKDAY(DATE(CalendárioAno9,CaléndárioMês9Opção,1),DiaDaSemanaOpção)</f>
        <v>44089</v>
      </c>
      <c r="C276" s="25">
        <v>44090</v>
      </c>
      <c r="D276" s="25">
        <v>44091</v>
      </c>
      <c r="E276" s="25">
        <v>44092</v>
      </c>
      <c r="F276" s="25">
        <v>44093</v>
      </c>
      <c r="G276" s="25">
        <v>44094</v>
      </c>
      <c r="H276" s="32">
        <v>44095</v>
      </c>
    </row>
    <row r="277" spans="1:8" ht="15.95" hidden="1">
      <c r="A277" s="54"/>
      <c r="B277" s="26"/>
      <c r="C277" s="2"/>
      <c r="D277" s="2"/>
      <c r="E277" s="2"/>
      <c r="F277" s="2"/>
      <c r="G277" s="26"/>
      <c r="H277" s="33"/>
    </row>
    <row r="278" spans="1:8" ht="15.95" hidden="1">
      <c r="A278" s="54"/>
      <c r="B278" s="26"/>
      <c r="C278" s="2"/>
      <c r="D278" s="2"/>
      <c r="E278" s="2"/>
      <c r="F278" s="2"/>
      <c r="G278" s="26"/>
      <c r="H278" s="33"/>
    </row>
    <row r="279" spans="1:8" ht="15.95" hidden="1">
      <c r="A279" s="52"/>
      <c r="B279" s="52"/>
      <c r="C279" s="52"/>
      <c r="D279" s="52"/>
      <c r="E279" s="52"/>
      <c r="F279" s="52"/>
      <c r="G279" s="52"/>
      <c r="H279" s="57"/>
    </row>
    <row r="280" spans="1:8" ht="15.95" hidden="1">
      <c r="A280" s="61"/>
      <c r="B280" s="58" t="str">
        <f>UPPER(TEXT(B281,"dddd"))</f>
        <v>SEGUNDA-FEIRA</v>
      </c>
      <c r="C280" s="23" t="str">
        <f t="shared" ref="C280:H280" si="57">UPPER(TEXT(C281,"dddd"))</f>
        <v>TERÇA-FEIRA</v>
      </c>
      <c r="D280" s="3" t="str">
        <f t="shared" si="57"/>
        <v>QUARTA-FEIRA</v>
      </c>
      <c r="E280" s="23" t="str">
        <f t="shared" si="57"/>
        <v>QUINTA-FEIRA</v>
      </c>
      <c r="F280" s="37" t="str">
        <f t="shared" si="57"/>
        <v>SEXTA-FEIRA</v>
      </c>
      <c r="G280" s="24" t="str">
        <f t="shared" si="57"/>
        <v>SÁBADO</v>
      </c>
      <c r="H280" s="35" t="str">
        <f t="shared" si="57"/>
        <v>DOMINGO</v>
      </c>
    </row>
    <row r="281" spans="1:8" ht="21" hidden="1">
      <c r="A281" s="61"/>
      <c r="B281" s="59">
        <f t="array" ref="B281:H281">Dias+29+DATE(CalendárioAno9,CaléndárioMês9Opção,1)-WEEKDAY(DATE(CalendárioAno9,CaléndárioMês9Opção,1),DiaDaSemanaOpção)</f>
        <v>44096</v>
      </c>
      <c r="C281" s="25">
        <v>44097</v>
      </c>
      <c r="D281" s="25">
        <v>44098</v>
      </c>
      <c r="E281" s="25">
        <v>44099</v>
      </c>
      <c r="F281" s="25">
        <v>44100</v>
      </c>
      <c r="G281" s="25">
        <v>44101</v>
      </c>
      <c r="H281" s="32">
        <v>44102</v>
      </c>
    </row>
    <row r="282" spans="1:8" ht="15.95" hidden="1">
      <c r="A282" s="54"/>
      <c r="B282" s="26"/>
      <c r="C282" s="2"/>
      <c r="D282" s="2"/>
      <c r="E282" s="2"/>
      <c r="F282" s="2"/>
      <c r="H282" s="49"/>
    </row>
    <row r="283" spans="1:8" ht="15.95" hidden="1">
      <c r="A283" s="54"/>
      <c r="B283" s="26"/>
      <c r="C283" s="2"/>
      <c r="D283" s="2"/>
      <c r="E283" s="2"/>
      <c r="F283" s="2"/>
      <c r="H283" s="50"/>
    </row>
    <row r="284" spans="1:8" ht="15.95" hidden="1">
      <c r="A284" s="62"/>
      <c r="B284" s="58" t="str">
        <f>UPPER(TEXT(B285,"dddd"))</f>
        <v>SEGUNDA-FEIRA</v>
      </c>
      <c r="C284" s="23" t="str">
        <f t="shared" ref="C284" si="58">UPPER(TEXT(C285,"dddd"))</f>
        <v>TERÇA-FEIRA</v>
      </c>
      <c r="D284" s="198" t="s">
        <v>6</v>
      </c>
      <c r="E284" s="198"/>
      <c r="F284" s="198"/>
      <c r="G284" s="198"/>
      <c r="H284" s="199"/>
    </row>
    <row r="285" spans="1:8" ht="21" hidden="1">
      <c r="A285" s="62"/>
      <c r="B285" s="59">
        <f t="array" ref="B285:C285">Dias+36+DATE(CalendárioAno9,CaléndárioMês9Opção,1)-WEEKDAY(DATE(CalendárioAno9,CaléndárioMês9Opção,1),DiaDaSemanaOpção)</f>
        <v>44103</v>
      </c>
      <c r="C285" s="25">
        <v>44104</v>
      </c>
      <c r="D285" s="200"/>
      <c r="E285" s="200"/>
      <c r="F285" s="200"/>
      <c r="G285" s="200"/>
      <c r="H285" s="201"/>
    </row>
    <row r="286" spans="1:8" ht="17.100000000000001" hidden="1">
      <c r="A286" s="62"/>
      <c r="B286" s="60" t="str">
        <f>IFERROR(VLOOKUP(B285,tblFeriados[],2,FALSE),"")</f>
        <v/>
      </c>
      <c r="C286" s="202" t="str">
        <f>IFERROR(VLOOKUP(C285,tblFeriados[],2,FALSE),"")</f>
        <v/>
      </c>
      <c r="D286" s="200"/>
      <c r="E286" s="200"/>
      <c r="F286" s="200"/>
      <c r="G286" s="200"/>
      <c r="H286" s="201"/>
    </row>
    <row r="287" spans="1:8" ht="15.95" hidden="1">
      <c r="A287" s="62"/>
      <c r="B287" s="26"/>
      <c r="C287" s="203"/>
      <c r="D287" s="200"/>
      <c r="E287" s="200"/>
      <c r="F287" s="200"/>
      <c r="G287" s="200"/>
      <c r="H287" s="201"/>
    </row>
    <row r="288" spans="1:8" ht="17.100000000000001" hidden="1" thickBot="1">
      <c r="A288" s="62"/>
      <c r="B288" s="26"/>
      <c r="C288" s="204"/>
      <c r="D288" s="205"/>
      <c r="E288" s="205"/>
      <c r="F288" s="205"/>
      <c r="G288" s="205"/>
      <c r="H288" s="206"/>
    </row>
    <row r="289" spans="1:8" ht="15" hidden="1" thickBot="1"/>
    <row r="290" spans="1:8" ht="45.95" hidden="1" thickBot="1">
      <c r="A290" s="52"/>
      <c r="B290" s="63">
        <f>YEAR(DATE(CalendárioAno9,CaléndárioMês9Opção+1,1))</f>
        <v>2024</v>
      </c>
      <c r="C290" s="207" t="str">
        <f>TEXT(DATE(CalendárioAno9,CaléndárioMês9Opção+1,1),"mmmm")</f>
        <v>outubro</v>
      </c>
      <c r="D290" s="208"/>
      <c r="E290" s="208"/>
      <c r="F290" s="208"/>
      <c r="G290" s="208"/>
      <c r="H290" s="208"/>
    </row>
    <row r="291" spans="1:8" ht="15.95" hidden="1">
      <c r="A291" s="52"/>
      <c r="B291" s="64" t="str">
        <f>UPPER(TEXT(B292,"dddd"))</f>
        <v>SEGUNDA-FEIRA</v>
      </c>
      <c r="C291" s="28" t="str">
        <f t="shared" ref="C291:H291" si="59">UPPER(TEXT(C292,"dddd"))</f>
        <v>TERÇA-FEIRA</v>
      </c>
      <c r="D291" s="28" t="str">
        <f t="shared" si="59"/>
        <v>QUARTA-FEIRA</v>
      </c>
      <c r="E291" s="28" t="str">
        <f t="shared" si="59"/>
        <v>QUINTA-FEIRA</v>
      </c>
      <c r="F291" s="48" t="str">
        <f t="shared" si="59"/>
        <v>SEXTA-FEIRA</v>
      </c>
      <c r="G291" s="29" t="str">
        <f t="shared" si="59"/>
        <v>SÁBADO</v>
      </c>
      <c r="H291" s="30" t="str">
        <f t="shared" si="59"/>
        <v>DOMINGO</v>
      </c>
    </row>
    <row r="292" spans="1:8" ht="21" hidden="1">
      <c r="A292" s="52"/>
      <c r="B292" s="59">
        <f t="array" ref="B292:H292">Dias+1+DATE(CalendárioAno10,CaléndárioMês10Opção,1)-WEEKDAY(DATE(CalendárioAno10,CaléndárioMês10Opção,1),DiaDaSemanaOpção)</f>
        <v>44103</v>
      </c>
      <c r="C292" s="25">
        <v>44104</v>
      </c>
      <c r="D292" s="25">
        <v>44105</v>
      </c>
      <c r="E292" s="25">
        <v>44106</v>
      </c>
      <c r="F292" s="25">
        <v>44107</v>
      </c>
      <c r="G292" s="25">
        <v>44108</v>
      </c>
      <c r="H292" s="32">
        <v>44109</v>
      </c>
    </row>
    <row r="293" spans="1:8" ht="15.95" hidden="1">
      <c r="A293" s="52"/>
      <c r="B293" s="71"/>
      <c r="C293" s="33"/>
      <c r="D293" s="33"/>
      <c r="E293" s="33"/>
      <c r="F293" s="33"/>
      <c r="G293" s="33"/>
      <c r="H293" s="33"/>
    </row>
    <row r="294" spans="1:8" ht="15.95" hidden="1">
      <c r="A294" s="52"/>
      <c r="B294" s="73"/>
      <c r="C294" s="33"/>
      <c r="D294" s="33"/>
      <c r="E294" s="33"/>
      <c r="F294" s="33"/>
      <c r="G294" s="33"/>
      <c r="H294" s="33"/>
    </row>
    <row r="295" spans="1:8" ht="15.95" hidden="1">
      <c r="A295" s="52"/>
      <c r="B295" s="52"/>
      <c r="C295" s="52"/>
      <c r="D295" s="52"/>
      <c r="E295" s="52"/>
      <c r="F295" s="52"/>
      <c r="G295" s="52"/>
      <c r="H295" s="57"/>
    </row>
    <row r="296" spans="1:8" ht="15.95" hidden="1">
      <c r="A296" s="52"/>
      <c r="B296" s="58" t="str">
        <f>UPPER(TEXT(B297,"dddd"))</f>
        <v>SEGUNDA-FEIRA</v>
      </c>
      <c r="C296" s="23" t="str">
        <f t="shared" ref="C296:H296" si="60">UPPER(TEXT(C297,"dddd"))</f>
        <v>TERÇA-FEIRA</v>
      </c>
      <c r="D296" s="3" t="str">
        <f t="shared" si="60"/>
        <v>QUARTA-FEIRA</v>
      </c>
      <c r="E296" s="23" t="str">
        <f t="shared" si="60"/>
        <v>QUINTA-FEIRA</v>
      </c>
      <c r="F296" s="37" t="str">
        <f t="shared" si="60"/>
        <v>SEXTA-FEIRA</v>
      </c>
      <c r="G296" s="24" t="str">
        <f t="shared" si="60"/>
        <v>SÁBADO</v>
      </c>
      <c r="H296" s="35" t="str">
        <f t="shared" si="60"/>
        <v>DOMINGO</v>
      </c>
    </row>
    <row r="297" spans="1:8" ht="21" hidden="1">
      <c r="A297" s="52"/>
      <c r="B297" s="59">
        <f t="array" ref="B297:H297">Dias+8+DATE(CalendárioAno10,CaléndárioMês10Opção,1)-WEEKDAY(DATE(CalendárioAno10,CaléndárioMês10Opção,1),DiaDaSemanaOpção)</f>
        <v>44110</v>
      </c>
      <c r="C297" s="25">
        <v>44111</v>
      </c>
      <c r="D297" s="25">
        <v>44112</v>
      </c>
      <c r="E297" s="25">
        <v>44113</v>
      </c>
      <c r="F297" s="25">
        <v>44114</v>
      </c>
      <c r="G297" s="25">
        <v>44115</v>
      </c>
      <c r="H297" s="32">
        <v>44116</v>
      </c>
    </row>
    <row r="298" spans="1:8" ht="15.95" hidden="1">
      <c r="A298" s="54"/>
      <c r="B298" s="26"/>
      <c r="C298" s="26"/>
      <c r="D298" s="26"/>
      <c r="E298" s="26"/>
      <c r="F298" s="26"/>
      <c r="G298" s="156" t="s">
        <v>119</v>
      </c>
      <c r="H298" s="33"/>
    </row>
    <row r="299" spans="1:8" ht="15.95" hidden="1">
      <c r="A299" s="54"/>
      <c r="B299" s="26"/>
      <c r="C299" s="26"/>
      <c r="D299" s="26"/>
      <c r="E299" s="26"/>
      <c r="F299" s="26"/>
      <c r="G299" s="157"/>
      <c r="H299" s="33"/>
    </row>
    <row r="300" spans="1:8" ht="15.95" hidden="1">
      <c r="A300" s="52"/>
      <c r="B300" s="52"/>
      <c r="C300" s="52"/>
      <c r="D300" s="52"/>
      <c r="E300" s="52"/>
      <c r="F300" s="52"/>
      <c r="G300" s="52"/>
      <c r="H300" s="57"/>
    </row>
    <row r="301" spans="1:8" ht="15.95" hidden="1">
      <c r="A301" s="52"/>
      <c r="B301" s="58" t="str">
        <f>UPPER(TEXT(B302,"dddd"))</f>
        <v>SEGUNDA-FEIRA</v>
      </c>
      <c r="C301" s="23" t="str">
        <f t="shared" ref="C301:H301" si="61">UPPER(TEXT(C302,"dddd"))</f>
        <v>TERÇA-FEIRA</v>
      </c>
      <c r="D301" s="3" t="str">
        <f t="shared" si="61"/>
        <v>QUARTA-FEIRA</v>
      </c>
      <c r="E301" s="23" t="str">
        <f t="shared" si="61"/>
        <v>QUINTA-FEIRA</v>
      </c>
      <c r="F301" s="37" t="str">
        <f t="shared" si="61"/>
        <v>SEXTA-FEIRA</v>
      </c>
      <c r="G301" s="24" t="str">
        <f t="shared" si="61"/>
        <v>SÁBADO</v>
      </c>
      <c r="H301" s="35" t="str">
        <f t="shared" si="61"/>
        <v>DOMINGO</v>
      </c>
    </row>
    <row r="302" spans="1:8" ht="21" hidden="1">
      <c r="A302" s="52"/>
      <c r="B302" s="59">
        <f t="array" ref="B302:H302">Dias+15+DATE(CalendárioAno10,CaléndárioMês10Opção,1)-WEEKDAY(DATE(CalendárioAno10,CaléndárioMês10Opção,1),DiaDaSemanaOpção)</f>
        <v>44117</v>
      </c>
      <c r="C302" s="25">
        <v>44118</v>
      </c>
      <c r="D302" s="25">
        <v>44119</v>
      </c>
      <c r="E302" s="25">
        <v>44120</v>
      </c>
      <c r="F302" s="25">
        <v>44121</v>
      </c>
      <c r="G302" s="25">
        <v>44122</v>
      </c>
      <c r="H302" s="32">
        <v>44123</v>
      </c>
    </row>
    <row r="303" spans="1:8" ht="15.95" hidden="1">
      <c r="A303" s="54"/>
      <c r="B303" s="26"/>
      <c r="C303" s="26"/>
      <c r="D303" s="26"/>
      <c r="E303" s="26"/>
      <c r="F303" s="26"/>
      <c r="G303" s="26"/>
      <c r="H303" s="33"/>
    </row>
    <row r="304" spans="1:8" ht="15.95" hidden="1">
      <c r="A304" s="54"/>
      <c r="B304" s="26"/>
      <c r="C304" s="26"/>
      <c r="D304" s="26"/>
      <c r="E304" s="26"/>
      <c r="F304" s="26"/>
      <c r="G304" s="26"/>
      <c r="H304" s="33"/>
    </row>
    <row r="305" spans="1:8" ht="15.95" hidden="1">
      <c r="A305" s="52"/>
      <c r="B305" s="52"/>
      <c r="C305" s="52"/>
      <c r="D305" s="52"/>
      <c r="E305" s="52"/>
      <c r="F305" s="52"/>
      <c r="G305" s="52"/>
      <c r="H305" s="57"/>
    </row>
    <row r="306" spans="1:8" ht="15.95" hidden="1">
      <c r="A306" s="52"/>
      <c r="B306" s="58" t="str">
        <f>UPPER(TEXT(B307,"dddd"))</f>
        <v>SEGUNDA-FEIRA</v>
      </c>
      <c r="C306" s="23" t="str">
        <f t="shared" ref="C306:H306" si="62">UPPER(TEXT(C307,"dddd"))</f>
        <v>TERÇA-FEIRA</v>
      </c>
      <c r="D306" s="3" t="str">
        <f t="shared" si="62"/>
        <v>QUARTA-FEIRA</v>
      </c>
      <c r="E306" s="23" t="str">
        <f t="shared" si="62"/>
        <v>QUINTA-FEIRA</v>
      </c>
      <c r="F306" s="37" t="str">
        <f t="shared" si="62"/>
        <v>SEXTA-FEIRA</v>
      </c>
      <c r="G306" s="24" t="str">
        <f t="shared" si="62"/>
        <v>SÁBADO</v>
      </c>
      <c r="H306" s="35" t="str">
        <f t="shared" si="62"/>
        <v>DOMINGO</v>
      </c>
    </row>
    <row r="307" spans="1:8" ht="21" hidden="1">
      <c r="A307" s="52"/>
      <c r="B307" s="59">
        <f t="array" ref="B307:H307">Dias+22+DATE(CalendárioAno10,CaléndárioMês10Opção,1)-WEEKDAY(DATE(CalendárioAno10,CaléndárioMês10Opção,1),DiaDaSemanaOpção)</f>
        <v>44124</v>
      </c>
      <c r="C307" s="25">
        <v>44125</v>
      </c>
      <c r="D307" s="25">
        <v>44126</v>
      </c>
      <c r="E307" s="25">
        <v>44127</v>
      </c>
      <c r="F307" s="25">
        <v>44128</v>
      </c>
      <c r="G307" s="25">
        <v>44129</v>
      </c>
      <c r="H307" s="32">
        <v>44130</v>
      </c>
    </row>
    <row r="308" spans="1:8" ht="15.95" hidden="1">
      <c r="A308" s="54"/>
      <c r="B308" s="26"/>
      <c r="C308" s="26"/>
      <c r="D308" s="26"/>
      <c r="E308" s="26"/>
      <c r="F308" s="26"/>
      <c r="G308" s="26"/>
      <c r="H308" s="33"/>
    </row>
    <row r="309" spans="1:8" ht="15.95" hidden="1">
      <c r="A309" s="54"/>
      <c r="B309" s="26"/>
      <c r="C309" s="26"/>
      <c r="D309" s="26"/>
      <c r="E309" s="26"/>
      <c r="F309" s="26"/>
      <c r="G309" s="26"/>
      <c r="H309" s="33"/>
    </row>
    <row r="310" spans="1:8" ht="15.95" hidden="1">
      <c r="A310" s="52"/>
      <c r="B310" s="52"/>
      <c r="C310" s="52"/>
      <c r="D310" s="52"/>
      <c r="E310" s="52"/>
      <c r="F310" s="52"/>
      <c r="G310" s="52"/>
      <c r="H310" s="57"/>
    </row>
    <row r="311" spans="1:8" ht="15.95" hidden="1">
      <c r="A311" s="52"/>
      <c r="B311" s="58" t="str">
        <f>UPPER(TEXT(B312,"dddd"))</f>
        <v>SEGUNDA-FEIRA</v>
      </c>
      <c r="C311" s="23" t="str">
        <f t="shared" ref="C311:H311" si="63">UPPER(TEXT(C312,"dddd"))</f>
        <v>TERÇA-FEIRA</v>
      </c>
      <c r="D311" s="3" t="str">
        <f t="shared" si="63"/>
        <v>QUARTA-FEIRA</v>
      </c>
      <c r="E311" s="23" t="str">
        <f t="shared" si="63"/>
        <v>QUINTA-FEIRA</v>
      </c>
      <c r="F311" s="37" t="str">
        <f t="shared" si="63"/>
        <v>SEXTA-FEIRA</v>
      </c>
      <c r="G311" s="24" t="str">
        <f t="shared" si="63"/>
        <v>SÁBADO</v>
      </c>
      <c r="H311" s="35" t="str">
        <f t="shared" si="63"/>
        <v>DOMINGO</v>
      </c>
    </row>
    <row r="312" spans="1:8" ht="21" hidden="1">
      <c r="A312" s="52"/>
      <c r="B312" s="59">
        <f t="array" ref="B312:H312">Dias+29+DATE(CalendárioAno10,CaléndárioMês10Opção,1)-WEEKDAY(DATE(CalendárioAno10,CaléndárioMês10Opção,1),DiaDaSemanaOpção)</f>
        <v>44131</v>
      </c>
      <c r="C312" s="25">
        <v>44132</v>
      </c>
      <c r="D312" s="25">
        <v>44133</v>
      </c>
      <c r="E312" s="25">
        <v>44134</v>
      </c>
      <c r="F312" s="25">
        <v>44135</v>
      </c>
      <c r="G312" s="25">
        <v>44136</v>
      </c>
      <c r="H312" s="32">
        <v>44137</v>
      </c>
    </row>
    <row r="313" spans="1:8" ht="15.95" hidden="1">
      <c r="A313" s="54"/>
      <c r="B313" s="26"/>
      <c r="C313" s="26"/>
      <c r="D313" s="26"/>
      <c r="E313" s="26"/>
      <c r="F313" s="209"/>
      <c r="G313" s="210"/>
      <c r="H313" s="211"/>
    </row>
    <row r="314" spans="1:8" ht="15.95" hidden="1">
      <c r="A314" s="54"/>
      <c r="B314" s="26"/>
      <c r="C314" s="26"/>
      <c r="D314" s="26"/>
      <c r="E314" s="26"/>
      <c r="F314" s="212"/>
      <c r="G314" s="213"/>
      <c r="H314" s="214"/>
    </row>
    <row r="315" spans="1:8" ht="15.95" hidden="1">
      <c r="A315" s="52"/>
      <c r="B315" s="52"/>
      <c r="C315" s="52"/>
      <c r="D315" s="52"/>
      <c r="E315" s="52"/>
      <c r="F315" s="52"/>
      <c r="G315" s="52"/>
      <c r="H315" s="57"/>
    </row>
    <row r="316" spans="1:8" ht="15.95" hidden="1">
      <c r="A316" s="52"/>
      <c r="B316" s="58" t="str">
        <f>UPPER(TEXT(B317,"dddd"))</f>
        <v>SEGUNDA-FEIRA</v>
      </c>
      <c r="C316" s="23" t="str">
        <f t="shared" ref="C316" si="64">UPPER(TEXT(C317,"dddd"))</f>
        <v>TERÇA-FEIRA</v>
      </c>
      <c r="D316" s="198" t="s">
        <v>6</v>
      </c>
      <c r="E316" s="198"/>
      <c r="F316" s="198"/>
      <c r="G316" s="198"/>
      <c r="H316" s="199"/>
    </row>
    <row r="317" spans="1:8" ht="21" hidden="1">
      <c r="A317" s="52"/>
      <c r="B317" s="59">
        <f t="array" ref="B317:C317">Dias+36+DATE(CalendárioAno10,CaléndárioMês10Opção,1)-WEEKDAY(DATE(CalendárioAno10,CaléndárioMês10Opção,1),DiaDaSemanaOpção)</f>
        <v>44138</v>
      </c>
      <c r="C317" s="25">
        <v>44139</v>
      </c>
      <c r="D317" s="215"/>
      <c r="E317" s="216"/>
      <c r="F317" s="216"/>
      <c r="G317" s="216"/>
      <c r="H317" s="217"/>
    </row>
    <row r="318" spans="1:8" ht="15.95" hidden="1">
      <c r="A318" s="54"/>
      <c r="B318" s="60"/>
      <c r="C318" s="26"/>
      <c r="D318" s="218"/>
      <c r="E318" s="219"/>
      <c r="F318" s="219"/>
      <c r="G318" s="219"/>
      <c r="H318" s="220"/>
    </row>
    <row r="319" spans="1:8" ht="17.100000000000001" hidden="1" thickBot="1">
      <c r="A319" s="54"/>
      <c r="B319" s="60"/>
      <c r="C319" s="26"/>
      <c r="D319" s="221"/>
      <c r="E319" s="222"/>
      <c r="F319" s="222"/>
      <c r="G319" s="222"/>
      <c r="H319" s="223"/>
    </row>
    <row r="320" spans="1:8" ht="15" hidden="1" thickBot="1"/>
    <row r="321" spans="1:8" ht="45.95" hidden="1" thickBot="1">
      <c r="A321" s="110"/>
      <c r="B321" s="63">
        <f>YEAR(DATE(CalendárioAno10,CaléndárioMês10Opção+1,1))</f>
        <v>2024</v>
      </c>
      <c r="C321" s="207" t="str">
        <f>TEXT(DATE(CalendárioAno10,CaléndárioMês10Opção+1,1),"mmmm")</f>
        <v>novembro</v>
      </c>
      <c r="D321" s="208"/>
      <c r="E321" s="208"/>
      <c r="F321" s="208"/>
      <c r="G321" s="208"/>
      <c r="H321" s="208"/>
    </row>
    <row r="322" spans="1:8" ht="15.95" hidden="1">
      <c r="A322" s="110"/>
      <c r="B322" s="64" t="str">
        <f>UPPER(TEXT(B323,"dddd"))</f>
        <v>SEGUNDA-FEIRA</v>
      </c>
      <c r="C322" s="28" t="str">
        <f t="shared" ref="C322:H322" si="65">UPPER(TEXT(C323,"dddd"))</f>
        <v>TERÇA-FEIRA</v>
      </c>
      <c r="D322" s="28" t="str">
        <f t="shared" si="65"/>
        <v>QUARTA-FEIRA</v>
      </c>
      <c r="E322" s="28" t="str">
        <f t="shared" si="65"/>
        <v>QUINTA-FEIRA</v>
      </c>
      <c r="F322" s="48" t="str">
        <f t="shared" si="65"/>
        <v>SEXTA-FEIRA</v>
      </c>
      <c r="G322" s="29" t="str">
        <f t="shared" si="65"/>
        <v>SÁBADO</v>
      </c>
      <c r="H322" s="30" t="str">
        <f t="shared" si="65"/>
        <v>DOMINGO</v>
      </c>
    </row>
    <row r="323" spans="1:8" ht="21" hidden="1">
      <c r="A323" s="110"/>
      <c r="B323" s="59">
        <f t="array" ref="B323:H323">Dias+1+DATE(CalendárioAno11,CaléndárioMês11Opção,1)-WEEKDAY(DATE(CalendárioAno11,CaléndárioMês11Opção,1),DiaDaSemanaOpção)</f>
        <v>44131</v>
      </c>
      <c r="C323" s="25">
        <v>44132</v>
      </c>
      <c r="D323" s="25">
        <v>44133</v>
      </c>
      <c r="E323" s="25">
        <v>44134</v>
      </c>
      <c r="F323" s="25">
        <v>44135</v>
      </c>
      <c r="G323" s="25">
        <v>44136</v>
      </c>
      <c r="H323" s="32">
        <v>44137</v>
      </c>
    </row>
    <row r="324" spans="1:8" ht="15.95" hidden="1">
      <c r="A324" s="110"/>
      <c r="B324" s="210"/>
      <c r="C324" s="210"/>
      <c r="D324" s="210"/>
      <c r="E324" s="224"/>
      <c r="F324" s="26"/>
      <c r="G324" s="156" t="s">
        <v>120</v>
      </c>
      <c r="H324" s="33"/>
    </row>
    <row r="325" spans="1:8" ht="15.95" hidden="1">
      <c r="A325" s="110"/>
      <c r="B325" s="213"/>
      <c r="C325" s="213"/>
      <c r="D325" s="213"/>
      <c r="E325" s="225"/>
      <c r="F325" s="26"/>
      <c r="G325" s="157"/>
      <c r="H325" s="33"/>
    </row>
    <row r="326" spans="1:8" ht="15.95" hidden="1">
      <c r="A326" s="52"/>
      <c r="B326" s="52"/>
      <c r="C326" s="52"/>
      <c r="D326" s="52"/>
      <c r="E326" s="52"/>
      <c r="F326" s="52"/>
      <c r="G326" s="52"/>
      <c r="H326" s="57"/>
    </row>
    <row r="327" spans="1:8" ht="15.95" hidden="1">
      <c r="A327" s="173"/>
      <c r="B327" s="58" t="str">
        <f>UPPER(TEXT(B328,"dddd"))</f>
        <v>SEGUNDA-FEIRA</v>
      </c>
      <c r="C327" s="23" t="str">
        <f t="shared" ref="C327:H327" si="66">UPPER(TEXT(C328,"dddd"))</f>
        <v>TERÇA-FEIRA</v>
      </c>
      <c r="D327" s="23" t="str">
        <f t="shared" si="66"/>
        <v>QUARTA-FEIRA</v>
      </c>
      <c r="E327" s="23" t="str">
        <f t="shared" si="66"/>
        <v>QUINTA-FEIRA</v>
      </c>
      <c r="F327" s="37" t="str">
        <f t="shared" si="66"/>
        <v>SEXTA-FEIRA</v>
      </c>
      <c r="G327" s="24" t="str">
        <f t="shared" si="66"/>
        <v>SÁBADO</v>
      </c>
      <c r="H327" s="35" t="str">
        <f t="shared" si="66"/>
        <v>DOMINGO</v>
      </c>
    </row>
    <row r="328" spans="1:8" ht="21" hidden="1">
      <c r="A328" s="173"/>
      <c r="B328" s="59">
        <f t="array" ref="B328:H328">Dias+8+DATE(CalendárioAno11,CaléndárioMês11Opção,1)-WEEKDAY(DATE(CalendárioAno11,CaléndárioMês11Opção,1),DiaDaSemanaOpção)</f>
        <v>44138</v>
      </c>
      <c r="C328" s="25">
        <v>44139</v>
      </c>
      <c r="D328" s="25">
        <v>44140</v>
      </c>
      <c r="E328" s="25">
        <v>44141</v>
      </c>
      <c r="F328" s="25">
        <v>44142</v>
      </c>
      <c r="G328" s="25">
        <v>44143</v>
      </c>
      <c r="H328" s="32">
        <v>44144</v>
      </c>
    </row>
    <row r="329" spans="1:8" ht="15.95" hidden="1">
      <c r="A329" s="54"/>
      <c r="B329" s="26"/>
      <c r="C329" s="26"/>
      <c r="D329" s="26"/>
      <c r="E329" s="26"/>
      <c r="F329" s="26"/>
      <c r="G329" s="26"/>
      <c r="H329" s="33"/>
    </row>
    <row r="330" spans="1:8" ht="15.95" hidden="1">
      <c r="A330" s="54"/>
      <c r="B330" s="26"/>
      <c r="C330" s="26"/>
      <c r="D330" s="26"/>
      <c r="E330" s="26"/>
      <c r="F330" s="26"/>
      <c r="G330" s="26"/>
      <c r="H330" s="33"/>
    </row>
    <row r="331" spans="1:8" ht="15.95" hidden="1">
      <c r="A331" s="52"/>
      <c r="B331" s="52"/>
      <c r="C331" s="52"/>
      <c r="D331" s="52"/>
      <c r="E331" s="52"/>
      <c r="F331" s="52"/>
      <c r="G331" s="52"/>
      <c r="H331" s="57"/>
    </row>
    <row r="332" spans="1:8" ht="15.95" hidden="1">
      <c r="A332" s="173"/>
      <c r="B332" s="58" t="str">
        <f>UPPER(TEXT(B333,"dddd"))</f>
        <v>SEGUNDA-FEIRA</v>
      </c>
      <c r="C332" s="23" t="str">
        <f t="shared" ref="C332:H332" si="67">UPPER(TEXT(C333,"dddd"))</f>
        <v>TERÇA-FEIRA</v>
      </c>
      <c r="D332" s="23" t="str">
        <f t="shared" si="67"/>
        <v>QUARTA-FEIRA</v>
      </c>
      <c r="E332" s="23" t="str">
        <f t="shared" si="67"/>
        <v>QUINTA-FEIRA</v>
      </c>
      <c r="F332" s="37" t="str">
        <f t="shared" si="67"/>
        <v>SEXTA-FEIRA</v>
      </c>
      <c r="G332" s="24" t="str">
        <f t="shared" si="67"/>
        <v>SÁBADO</v>
      </c>
      <c r="H332" s="35" t="str">
        <f t="shared" si="67"/>
        <v>DOMINGO</v>
      </c>
    </row>
    <row r="333" spans="1:8" ht="21" hidden="1">
      <c r="A333" s="173"/>
      <c r="B333" s="59">
        <f t="array" ref="B333:H333">Dias+15+DATE(CalendárioAno11,CaléndárioMês11Opção,1)-WEEKDAY(DATE(CalendárioAno11,CaléndárioMês11Opção,1),DiaDaSemanaOpção)</f>
        <v>44145</v>
      </c>
      <c r="C333" s="25">
        <v>44146</v>
      </c>
      <c r="D333" s="25">
        <v>44147</v>
      </c>
      <c r="E333" s="25">
        <v>44148</v>
      </c>
      <c r="F333" s="25">
        <v>44149</v>
      </c>
      <c r="G333" s="25">
        <v>44150</v>
      </c>
      <c r="H333" s="32">
        <v>44151</v>
      </c>
    </row>
    <row r="334" spans="1:8" ht="15.95" hidden="1">
      <c r="A334" s="54"/>
      <c r="B334" s="26"/>
      <c r="C334" s="26"/>
      <c r="D334" s="26"/>
      <c r="E334" s="26"/>
      <c r="F334" s="156" t="s">
        <v>121</v>
      </c>
      <c r="G334" s="26"/>
      <c r="H334" s="26"/>
    </row>
    <row r="335" spans="1:8" ht="15.95" hidden="1">
      <c r="A335" s="54"/>
      <c r="B335" s="26"/>
      <c r="C335" s="26"/>
      <c r="D335" s="26"/>
      <c r="E335" s="26"/>
      <c r="F335" s="157"/>
      <c r="G335" s="26"/>
      <c r="H335" s="26"/>
    </row>
    <row r="336" spans="1:8" ht="15.95" hidden="1">
      <c r="A336" s="52"/>
      <c r="B336" s="52"/>
      <c r="C336" s="52"/>
      <c r="D336" s="52"/>
      <c r="E336" s="52"/>
      <c r="F336" s="52"/>
      <c r="G336" s="52"/>
      <c r="H336" s="57"/>
    </row>
    <row r="337" spans="1:8" ht="15.95" hidden="1">
      <c r="A337" s="173"/>
      <c r="B337" s="58" t="str">
        <f>UPPER(TEXT(B338,"dddd"))</f>
        <v>SEGUNDA-FEIRA</v>
      </c>
      <c r="C337" s="23" t="str">
        <f t="shared" ref="C337:H337" si="68">UPPER(TEXT(C338,"dddd"))</f>
        <v>TERÇA-FEIRA</v>
      </c>
      <c r="D337" s="23" t="str">
        <f t="shared" si="68"/>
        <v>QUARTA-FEIRA</v>
      </c>
      <c r="E337" s="23" t="str">
        <f t="shared" si="68"/>
        <v>QUINTA-FEIRA</v>
      </c>
      <c r="F337" s="37" t="str">
        <f t="shared" si="68"/>
        <v>SEXTA-FEIRA</v>
      </c>
      <c r="G337" s="24" t="str">
        <f t="shared" si="68"/>
        <v>SÁBADO</v>
      </c>
      <c r="H337" s="35" t="str">
        <f t="shared" si="68"/>
        <v>DOMINGO</v>
      </c>
    </row>
    <row r="338" spans="1:8" ht="21" hidden="1">
      <c r="A338" s="173"/>
      <c r="B338" s="59">
        <f t="array" ref="B338:H338">Dias+22+DATE(CalendárioAno11,CaléndárioMês11Opção,1)-WEEKDAY(DATE(CalendárioAno11,CaléndárioMês11Opção,1),DiaDaSemanaOpção)</f>
        <v>44152</v>
      </c>
      <c r="C338" s="25">
        <v>44153</v>
      </c>
      <c r="D338" s="25">
        <v>44154</v>
      </c>
      <c r="E338" s="25">
        <v>44155</v>
      </c>
      <c r="F338" s="25">
        <v>44156</v>
      </c>
      <c r="G338" s="25">
        <v>44157</v>
      </c>
      <c r="H338" s="32">
        <v>44158</v>
      </c>
    </row>
    <row r="339" spans="1:8" ht="15.95" hidden="1">
      <c r="A339" s="54"/>
      <c r="B339" s="26"/>
      <c r="C339" s="26"/>
      <c r="D339" s="156" t="s">
        <v>122</v>
      </c>
      <c r="E339" s="26"/>
      <c r="F339" s="26"/>
      <c r="G339" s="26"/>
      <c r="H339" s="33"/>
    </row>
    <row r="340" spans="1:8" ht="15.95" hidden="1">
      <c r="A340" s="54"/>
      <c r="B340" s="26"/>
      <c r="C340" s="26"/>
      <c r="D340" s="157"/>
      <c r="E340" s="26"/>
      <c r="F340" s="26"/>
      <c r="G340" s="26"/>
      <c r="H340" s="33"/>
    </row>
    <row r="341" spans="1:8" ht="15.95" hidden="1">
      <c r="A341" s="52"/>
      <c r="B341" s="52"/>
      <c r="C341" s="52"/>
      <c r="D341" s="52"/>
      <c r="E341" s="52"/>
      <c r="F341" s="52"/>
      <c r="G341" s="52"/>
      <c r="H341" s="57"/>
    </row>
    <row r="342" spans="1:8" ht="15.95" hidden="1">
      <c r="A342" s="61"/>
      <c r="B342" s="58" t="str">
        <f>UPPER(TEXT(B343,"dddd"))</f>
        <v>SEGUNDA-FEIRA</v>
      </c>
      <c r="C342" s="23" t="str">
        <f t="shared" ref="C342:H342" si="69">UPPER(TEXT(C343,"dddd"))</f>
        <v>TERÇA-FEIRA</v>
      </c>
      <c r="D342" s="23" t="str">
        <f t="shared" si="69"/>
        <v>QUARTA-FEIRA</v>
      </c>
      <c r="E342" s="23" t="str">
        <f t="shared" si="69"/>
        <v>QUINTA-FEIRA</v>
      </c>
      <c r="F342" s="37" t="str">
        <f t="shared" si="69"/>
        <v>SEXTA-FEIRA</v>
      </c>
      <c r="G342" s="24" t="str">
        <f t="shared" si="69"/>
        <v>SÁBADO</v>
      </c>
      <c r="H342" s="35" t="str">
        <f t="shared" si="69"/>
        <v>DOMINGO</v>
      </c>
    </row>
    <row r="343" spans="1:8" ht="21" hidden="1">
      <c r="A343" s="61"/>
      <c r="B343" s="59">
        <f t="array" ref="B343:H343">Dias+29+DATE(CalendárioAno11,CaléndárioMês11Opção,1)-WEEKDAY(DATE(CalendárioAno11,CaléndárioMês11Opção,1),DiaDaSemanaOpção)</f>
        <v>44159</v>
      </c>
      <c r="C343" s="25">
        <v>44160</v>
      </c>
      <c r="D343" s="25">
        <v>44161</v>
      </c>
      <c r="E343" s="25">
        <v>44162</v>
      </c>
      <c r="F343" s="25">
        <v>44163</v>
      </c>
      <c r="G343" s="25">
        <v>44164</v>
      </c>
      <c r="H343" s="32">
        <v>44165</v>
      </c>
    </row>
    <row r="344" spans="1:8" ht="15.95" hidden="1">
      <c r="A344" s="54"/>
      <c r="B344" s="26"/>
      <c r="C344" s="26"/>
      <c r="D344" s="26"/>
      <c r="E344" s="26"/>
      <c r="F344" s="26"/>
      <c r="G344" s="26"/>
      <c r="H344" s="72"/>
    </row>
    <row r="345" spans="1:8" ht="15.95" hidden="1">
      <c r="A345" s="54"/>
      <c r="B345" s="26"/>
      <c r="C345" s="26"/>
      <c r="D345" s="26"/>
      <c r="E345" s="26"/>
      <c r="F345" s="26"/>
      <c r="G345" s="26"/>
      <c r="H345" s="50"/>
    </row>
    <row r="346" spans="1:8" ht="15.95" hidden="1">
      <c r="A346" s="61"/>
      <c r="B346" s="58" t="str">
        <f>UPPER(TEXT(B347,"dddd"))</f>
        <v>SEGUNDA-FEIRA</v>
      </c>
      <c r="C346" s="23" t="str">
        <f t="shared" ref="C346" si="70">UPPER(TEXT(C347,"dddd"))</f>
        <v>TERÇA-FEIRA</v>
      </c>
      <c r="D346" s="198" t="s">
        <v>6</v>
      </c>
      <c r="E346" s="198"/>
      <c r="F346" s="198"/>
      <c r="G346" s="198"/>
      <c r="H346" s="199"/>
    </row>
    <row r="347" spans="1:8" ht="21" hidden="1">
      <c r="A347" s="61"/>
      <c r="B347" s="59">
        <f t="array" ref="B347:C347">Dias+36+DATE(CalendárioAno11,CaléndárioMês11Opção,1)-WEEKDAY(DATE(CalendárioAno11,CaléndárioMês11Opção,1),DiaDaSemanaOpção)</f>
        <v>44166</v>
      </c>
      <c r="C347" s="25">
        <v>44167</v>
      </c>
      <c r="D347" s="200"/>
      <c r="E347" s="200"/>
      <c r="F347" s="200"/>
      <c r="G347" s="200"/>
      <c r="H347" s="201"/>
    </row>
    <row r="348" spans="1:8" ht="17.100000000000001" hidden="1">
      <c r="A348" s="54"/>
      <c r="B348" s="60" t="str">
        <f>IFERROR(VLOOKUP(B347,tblFeriados[],2,FALSE),"")</f>
        <v/>
      </c>
      <c r="C348" s="26" t="str">
        <f>IFERROR(VLOOKUP(C347,tblFeriados[],2,FALSE),"")</f>
        <v/>
      </c>
      <c r="D348" s="200"/>
      <c r="E348" s="200"/>
      <c r="F348" s="200"/>
      <c r="G348" s="200"/>
      <c r="H348" s="201"/>
    </row>
    <row r="349" spans="1:8" ht="15.95" hidden="1">
      <c r="A349" s="54"/>
      <c r="B349" s="60"/>
      <c r="C349" s="26"/>
      <c r="D349" s="200"/>
      <c r="E349" s="200"/>
      <c r="F349" s="200"/>
      <c r="G349" s="200"/>
      <c r="H349" s="201"/>
    </row>
    <row r="350" spans="1:8" ht="17.100000000000001" hidden="1" thickBot="1">
      <c r="A350" s="54"/>
      <c r="B350" s="60"/>
      <c r="C350" s="36"/>
      <c r="D350" s="205"/>
      <c r="E350" s="205"/>
      <c r="F350" s="205"/>
      <c r="G350" s="205"/>
      <c r="H350" s="206"/>
    </row>
    <row r="351" spans="1:8" ht="15" hidden="1" thickBot="1"/>
    <row r="352" spans="1:8" ht="45.95" hidden="1" thickBot="1">
      <c r="A352" s="110"/>
      <c r="B352" s="63">
        <f>YEAR(DATE(CalendárioAno11,CaléndárioMês11Opção+1,1))</f>
        <v>2024</v>
      </c>
      <c r="C352" s="207" t="str">
        <f>TEXT(DATE(CalendárioAno11,CaléndárioMês11Opção+1,1),"mmmm")</f>
        <v>dezembro</v>
      </c>
      <c r="D352" s="208"/>
      <c r="E352" s="208"/>
      <c r="F352" s="208"/>
      <c r="G352" s="208"/>
      <c r="H352" s="208"/>
    </row>
    <row r="353" spans="1:8" ht="15.95" hidden="1">
      <c r="A353" s="110"/>
      <c r="B353" s="64" t="str">
        <f>UPPER(TEXT(B354,"dddd"))</f>
        <v>SEGUNDA-FEIRA</v>
      </c>
      <c r="C353" s="28" t="str">
        <f t="shared" ref="C353:H353" si="71">UPPER(TEXT(C354,"dddd"))</f>
        <v>TERÇA-FEIRA</v>
      </c>
      <c r="D353" s="28" t="str">
        <f t="shared" si="71"/>
        <v>QUARTA-FEIRA</v>
      </c>
      <c r="E353" s="28" t="str">
        <f t="shared" si="71"/>
        <v>QUINTA-FEIRA</v>
      </c>
      <c r="F353" s="48" t="str">
        <f t="shared" si="71"/>
        <v>SEXTA-FEIRA</v>
      </c>
      <c r="G353" s="29" t="str">
        <f t="shared" si="71"/>
        <v>SÁBADO</v>
      </c>
      <c r="H353" s="30" t="str">
        <f t="shared" si="71"/>
        <v>DOMINGO</v>
      </c>
    </row>
    <row r="354" spans="1:8" ht="21" hidden="1">
      <c r="A354" s="110"/>
      <c r="B354" s="69">
        <f t="array" ref="B354:H354">Dias+1+DATE(CalendárioAno12,CaléndárioMês12Opção,1)-WEEKDAY(DATE(CalendárioAno12,CaléndárioMês12Opção,1),DiaDaSemanaOpção)</f>
        <v>44159</v>
      </c>
      <c r="C354" s="70">
        <v>44160</v>
      </c>
      <c r="D354" s="70">
        <v>44161</v>
      </c>
      <c r="E354" s="70">
        <v>44162</v>
      </c>
      <c r="F354" s="25">
        <v>44163</v>
      </c>
      <c r="G354" s="25">
        <v>44164</v>
      </c>
      <c r="H354" s="32">
        <v>44165</v>
      </c>
    </row>
    <row r="355" spans="1:8" ht="15.95" hidden="1">
      <c r="A355" s="110"/>
      <c r="B355" s="138"/>
      <c r="C355" s="138"/>
      <c r="D355" s="138"/>
      <c r="E355" s="138"/>
      <c r="F355" s="138"/>
      <c r="G355" s="226"/>
      <c r="H355" s="33"/>
    </row>
    <row r="356" spans="1:8" ht="15.95" hidden="1">
      <c r="A356" s="110"/>
      <c r="B356" s="138"/>
      <c r="C356" s="138"/>
      <c r="D356" s="138"/>
      <c r="E356" s="138"/>
      <c r="F356" s="138"/>
      <c r="G356" s="226"/>
      <c r="H356" s="33"/>
    </row>
    <row r="357" spans="1:8" ht="15.95" hidden="1">
      <c r="A357" s="52"/>
      <c r="B357" s="52"/>
      <c r="C357" s="52"/>
      <c r="D357" s="52"/>
      <c r="E357" s="52"/>
      <c r="F357" s="52"/>
      <c r="G357" s="52"/>
      <c r="H357" s="57"/>
    </row>
    <row r="358" spans="1:8" ht="15.95" hidden="1">
      <c r="A358" s="173"/>
      <c r="B358" s="58" t="str">
        <f>UPPER(TEXT(B359,"dddd"))</f>
        <v>SEGUNDA-FEIRA</v>
      </c>
      <c r="C358" s="23" t="str">
        <f t="shared" ref="C358:H358" si="72">UPPER(TEXT(C359,"dddd"))</f>
        <v>TERÇA-FEIRA</v>
      </c>
      <c r="D358" s="23" t="str">
        <f t="shared" si="72"/>
        <v>QUARTA-FEIRA</v>
      </c>
      <c r="E358" s="23" t="str">
        <f t="shared" si="72"/>
        <v>QUINTA-FEIRA</v>
      </c>
      <c r="F358" s="37" t="str">
        <f t="shared" si="72"/>
        <v>SEXTA-FEIRA</v>
      </c>
      <c r="G358" s="24" t="str">
        <f t="shared" si="72"/>
        <v>SÁBADO</v>
      </c>
      <c r="H358" s="35" t="str">
        <f t="shared" si="72"/>
        <v>DOMINGO</v>
      </c>
    </row>
    <row r="359" spans="1:8" ht="21" hidden="1">
      <c r="A359" s="173"/>
      <c r="B359" s="59">
        <f t="array" ref="B359:H359">Dias+8+DATE(CalendárioAno12,CaléndárioMês12Opção,1)-WEEKDAY(DATE(CalendárioAno12,CaléndárioMês12Opção,1),DiaDaSemanaOpção)</f>
        <v>44166</v>
      </c>
      <c r="C359" s="25">
        <v>44167</v>
      </c>
      <c r="D359" s="25">
        <v>44168</v>
      </c>
      <c r="E359" s="25">
        <v>44169</v>
      </c>
      <c r="F359" s="25">
        <v>44170</v>
      </c>
      <c r="G359" s="25">
        <v>44171</v>
      </c>
      <c r="H359" s="32">
        <v>44172</v>
      </c>
    </row>
    <row r="360" spans="1:8" ht="15.95" hidden="1">
      <c r="A360" s="54"/>
      <c r="B360" s="26"/>
      <c r="C360" s="26"/>
      <c r="D360" s="26"/>
      <c r="E360" s="26"/>
      <c r="F360" s="26"/>
      <c r="G360" s="26"/>
      <c r="H360" s="156" t="s">
        <v>123</v>
      </c>
    </row>
    <row r="361" spans="1:8" ht="15.95" hidden="1">
      <c r="A361" s="54"/>
      <c r="B361" s="26"/>
      <c r="C361" s="26"/>
      <c r="D361" s="26"/>
      <c r="E361" s="26"/>
      <c r="F361" s="26"/>
      <c r="G361" s="26"/>
      <c r="H361" s="157"/>
    </row>
    <row r="362" spans="1:8" ht="15.95" hidden="1">
      <c r="A362" s="52"/>
      <c r="B362" s="52"/>
      <c r="C362" s="52"/>
      <c r="D362" s="52"/>
      <c r="E362" s="52"/>
      <c r="F362" s="52"/>
      <c r="G362" s="52"/>
      <c r="H362" s="57"/>
    </row>
    <row r="363" spans="1:8" ht="15.95" hidden="1">
      <c r="A363" s="173"/>
      <c r="B363" s="58" t="str">
        <f>UPPER(TEXT(B364,"dddd"))</f>
        <v>SEGUNDA-FEIRA</v>
      </c>
      <c r="C363" s="23" t="str">
        <f t="shared" ref="C363:H363" si="73">UPPER(TEXT(C364,"dddd"))</f>
        <v>TERÇA-FEIRA</v>
      </c>
      <c r="D363" s="23" t="str">
        <f t="shared" si="73"/>
        <v>QUARTA-FEIRA</v>
      </c>
      <c r="E363" s="23" t="str">
        <f t="shared" si="73"/>
        <v>QUINTA-FEIRA</v>
      </c>
      <c r="F363" s="23" t="str">
        <f t="shared" si="73"/>
        <v>SEXTA-FEIRA</v>
      </c>
      <c r="G363" s="24" t="str">
        <f t="shared" si="73"/>
        <v>SÁBADO</v>
      </c>
      <c r="H363" s="35" t="str">
        <f t="shared" si="73"/>
        <v>DOMINGO</v>
      </c>
    </row>
    <row r="364" spans="1:8" ht="21" hidden="1">
      <c r="A364" s="173"/>
      <c r="B364" s="59">
        <f t="array" ref="B364:H364">Dias+15+DATE(CalendárioAno12,CaléndárioMês12Opção,1)-WEEKDAY(DATE(CalendárioAno12,CaléndárioMês12Opção,1),DiaDaSemanaOpção)</f>
        <v>44173</v>
      </c>
      <c r="C364" s="25">
        <v>44174</v>
      </c>
      <c r="D364" s="25">
        <v>44175</v>
      </c>
      <c r="E364" s="25">
        <v>44176</v>
      </c>
      <c r="F364" s="25">
        <v>44177</v>
      </c>
      <c r="G364" s="25">
        <v>44178</v>
      </c>
      <c r="H364" s="32">
        <v>44179</v>
      </c>
    </row>
    <row r="365" spans="1:8" ht="15.95" hidden="1">
      <c r="A365" s="54"/>
      <c r="B365" s="26"/>
      <c r="C365" s="26"/>
      <c r="D365" s="26"/>
      <c r="E365" s="26"/>
      <c r="F365" s="26"/>
      <c r="G365" s="26"/>
      <c r="H365" s="33"/>
    </row>
    <row r="366" spans="1:8" ht="15.95" hidden="1">
      <c r="A366" s="54"/>
      <c r="B366" s="26"/>
      <c r="C366" s="26"/>
      <c r="D366" s="26"/>
      <c r="E366" s="26"/>
      <c r="F366" s="26"/>
      <c r="G366" s="26"/>
      <c r="H366" s="33"/>
    </row>
    <row r="367" spans="1:8" ht="15.95" hidden="1">
      <c r="A367" s="52"/>
      <c r="B367" s="52"/>
      <c r="C367" s="52"/>
      <c r="D367" s="52"/>
      <c r="E367" s="52"/>
      <c r="F367" s="52"/>
      <c r="G367" s="52"/>
      <c r="H367" s="57"/>
    </row>
    <row r="368" spans="1:8" ht="15.95" hidden="1">
      <c r="A368" s="62"/>
      <c r="B368" s="58" t="str">
        <f>UPPER(TEXT(B369,"dddd"))</f>
        <v>SEGUNDA-FEIRA</v>
      </c>
      <c r="C368" s="23" t="str">
        <f t="shared" ref="C368:H368" si="74">UPPER(TEXT(C369,"dddd"))</f>
        <v>TERÇA-FEIRA</v>
      </c>
      <c r="D368" s="23" t="str">
        <f t="shared" si="74"/>
        <v>QUARTA-FEIRA</v>
      </c>
      <c r="E368" s="23" t="str">
        <f t="shared" si="74"/>
        <v>QUINTA-FEIRA</v>
      </c>
      <c r="F368" s="23" t="str">
        <f t="shared" si="74"/>
        <v>SEXTA-FEIRA</v>
      </c>
      <c r="G368" s="24" t="str">
        <f t="shared" si="74"/>
        <v>SÁBADO</v>
      </c>
      <c r="H368" s="35" t="str">
        <f t="shared" si="74"/>
        <v>DOMINGO</v>
      </c>
    </row>
    <row r="369" spans="1:8" ht="21" hidden="1">
      <c r="A369" s="62"/>
      <c r="B369" s="59">
        <f t="array" ref="B369:H369">Dias+22+DATE(CalendárioAno12,CaléndárioMês12Opção,1)-WEEKDAY(DATE(CalendárioAno12,CaléndárioMês12Opção,1),DiaDaSemanaOpção)</f>
        <v>44180</v>
      </c>
      <c r="C369" s="25">
        <v>44181</v>
      </c>
      <c r="D369" s="25">
        <v>44182</v>
      </c>
      <c r="E369" s="25">
        <v>44183</v>
      </c>
      <c r="F369" s="25">
        <v>44184</v>
      </c>
      <c r="G369" s="25">
        <v>44185</v>
      </c>
      <c r="H369" s="32">
        <v>44186</v>
      </c>
    </row>
    <row r="370" spans="1:8" ht="15.95" hidden="1">
      <c r="A370" s="62"/>
      <c r="B370" s="26"/>
      <c r="C370" s="26"/>
      <c r="D370" s="26"/>
      <c r="E370" s="26"/>
      <c r="F370" s="26"/>
      <c r="G370" s="26"/>
      <c r="H370" s="26"/>
    </row>
    <row r="371" spans="1:8" ht="15.95" hidden="1">
      <c r="A371" s="62"/>
      <c r="B371" s="26"/>
      <c r="C371" s="26"/>
      <c r="D371" s="26"/>
      <c r="E371" s="26"/>
      <c r="F371" s="26"/>
      <c r="G371" s="26"/>
      <c r="H371" s="26"/>
    </row>
    <row r="372" spans="1:8" hidden="1">
      <c r="A372" s="67"/>
      <c r="B372" s="65"/>
      <c r="C372" s="65"/>
      <c r="D372" s="65"/>
      <c r="E372" s="65"/>
      <c r="F372" s="65"/>
      <c r="G372" s="65"/>
      <c r="H372" s="66"/>
    </row>
    <row r="373" spans="1:8" ht="15.95" hidden="1">
      <c r="A373" s="62"/>
      <c r="B373" s="58" t="str">
        <f>UPPER(TEXT(B374,"dddd"))</f>
        <v>SEGUNDA-FEIRA</v>
      </c>
      <c r="C373" s="23" t="str">
        <f t="shared" ref="C373:H373" si="75">UPPER(TEXT(C374,"dddd"))</f>
        <v>TERÇA-FEIRA</v>
      </c>
      <c r="D373" s="23" t="str">
        <f t="shared" si="75"/>
        <v>QUARTA-FEIRA</v>
      </c>
      <c r="E373" s="23" t="str">
        <f t="shared" si="75"/>
        <v>QUINTA-FEIRA</v>
      </c>
      <c r="F373" s="23" t="str">
        <f t="shared" si="75"/>
        <v>SEXTA-FEIRA</v>
      </c>
      <c r="G373" s="24" t="str">
        <f t="shared" si="75"/>
        <v>SÁBADO</v>
      </c>
      <c r="H373" s="35" t="str">
        <f t="shared" si="75"/>
        <v>DOMINGO</v>
      </c>
    </row>
    <row r="374" spans="1:8" ht="21" hidden="1">
      <c r="A374" s="62"/>
      <c r="B374" s="59">
        <f t="array" ref="B374:H374">Dias+29+DATE(CalendárioAno12,CaléndárioMês12Opção,1)-WEEKDAY(DATE(CalendárioAno12,CaléndárioMês12Opção,1),DiaDaSemanaOpção)</f>
        <v>44187</v>
      </c>
      <c r="C374" s="25">
        <v>44188</v>
      </c>
      <c r="D374" s="25">
        <v>44189</v>
      </c>
      <c r="E374" s="25">
        <v>44190</v>
      </c>
      <c r="F374" s="25">
        <v>44191</v>
      </c>
      <c r="G374" s="25">
        <v>44192</v>
      </c>
      <c r="H374" s="32">
        <v>44193</v>
      </c>
    </row>
    <row r="375" spans="1:8" ht="15.95" hidden="1">
      <c r="B375" s="26"/>
      <c r="C375" s="26"/>
      <c r="D375" s="156" t="s">
        <v>124</v>
      </c>
      <c r="E375" s="26"/>
      <c r="F375" s="26"/>
      <c r="G375" s="26"/>
      <c r="H375" s="26"/>
    </row>
    <row r="376" spans="1:8" ht="15.95" hidden="1">
      <c r="B376" s="26"/>
      <c r="C376" s="26"/>
      <c r="D376" s="157"/>
      <c r="E376" s="26"/>
      <c r="F376" s="26"/>
      <c r="G376" s="26"/>
      <c r="H376" s="26"/>
    </row>
    <row r="377" spans="1:8" ht="15.95" hidden="1">
      <c r="B377" s="213"/>
      <c r="C377" s="213"/>
      <c r="D377" s="213"/>
      <c r="E377" s="213"/>
      <c r="F377" s="213"/>
      <c r="G377" s="213"/>
      <c r="H377" s="213"/>
    </row>
    <row r="378" spans="1:8" ht="15.95" hidden="1">
      <c r="B378" s="34" t="str">
        <f>UPPER(TEXT(B379,"dddd"))</f>
        <v>SEGUNDA-FEIRA</v>
      </c>
      <c r="C378" s="23" t="str">
        <f t="shared" ref="C378" si="76">UPPER(TEXT(C379,"dddd"))</f>
        <v>TERÇA-FEIRA</v>
      </c>
      <c r="D378" s="198" t="s">
        <v>6</v>
      </c>
      <c r="E378" s="198"/>
      <c r="F378" s="198"/>
      <c r="G378" s="198"/>
      <c r="H378" s="199"/>
    </row>
    <row r="379" spans="1:8" ht="21" hidden="1">
      <c r="B379" s="31">
        <f t="array" ref="B379:C379">Dias+36+DATE(CalendárioAno12,CaléndárioMês12Opção,1)-WEEKDAY(DATE(CalendárioAno12,CaléndárioMês12Opção,1),DiaDaSemanaOpção)</f>
        <v>44194</v>
      </c>
      <c r="C379" s="25">
        <v>44195</v>
      </c>
      <c r="D379" s="200"/>
      <c r="E379" s="200"/>
      <c r="F379" s="200"/>
      <c r="G379" s="200"/>
      <c r="H379" s="201"/>
    </row>
    <row r="380" spans="1:8" ht="17.100000000000001" hidden="1">
      <c r="B380" s="26" t="str">
        <f>IFERROR(VLOOKUP(B379,tblFeriados[],2,FALSE),"")</f>
        <v/>
      </c>
      <c r="C380" s="26" t="str">
        <f>IFERROR(VLOOKUP(C379,tblFeriados[],2,FALSE),"")</f>
        <v/>
      </c>
      <c r="D380" s="200"/>
      <c r="E380" s="200"/>
      <c r="F380" s="200"/>
      <c r="G380" s="200"/>
      <c r="H380" s="201"/>
    </row>
    <row r="381" spans="1:8" ht="15.95" hidden="1">
      <c r="B381" s="26"/>
      <c r="C381" s="26"/>
      <c r="D381" s="200"/>
      <c r="E381" s="200"/>
      <c r="F381" s="200"/>
      <c r="G381" s="200"/>
      <c r="H381" s="201"/>
    </row>
    <row r="382" spans="1:8" hidden="1"/>
  </sheetData>
  <mergeCells count="170">
    <mergeCell ref="F147:F148"/>
    <mergeCell ref="B144:H144"/>
    <mergeCell ref="H147:H148"/>
    <mergeCell ref="F152:F153"/>
    <mergeCell ref="G152:G153"/>
    <mergeCell ref="B183:B184"/>
    <mergeCell ref="C183:C184"/>
    <mergeCell ref="D147:D148"/>
    <mergeCell ref="E147:E148"/>
    <mergeCell ref="C152:C153"/>
    <mergeCell ref="D152:D153"/>
    <mergeCell ref="E152:E153"/>
    <mergeCell ref="D157:D158"/>
    <mergeCell ref="B173:B174"/>
    <mergeCell ref="C173:C174"/>
    <mergeCell ref="E173:E174"/>
    <mergeCell ref="E78:E79"/>
    <mergeCell ref="D78:D79"/>
    <mergeCell ref="C83:C84"/>
    <mergeCell ref="D83:D84"/>
    <mergeCell ref="E83:E84"/>
    <mergeCell ref="C88:C89"/>
    <mergeCell ref="D88:D89"/>
    <mergeCell ref="E88:E89"/>
    <mergeCell ref="C204:C205"/>
    <mergeCell ref="B201:H201"/>
    <mergeCell ref="B168:F170"/>
    <mergeCell ref="B180:H180"/>
    <mergeCell ref="B185:H185"/>
    <mergeCell ref="B149:H149"/>
    <mergeCell ref="B154:H154"/>
    <mergeCell ref="G157:H158"/>
    <mergeCell ref="F88:F89"/>
    <mergeCell ref="F105:F106"/>
    <mergeCell ref="F110:F111"/>
    <mergeCell ref="F115:F116"/>
    <mergeCell ref="F120:F121"/>
    <mergeCell ref="F136:F137"/>
    <mergeCell ref="F142:F143"/>
    <mergeCell ref="B112:H112"/>
    <mergeCell ref="B206:H206"/>
    <mergeCell ref="B204:B205"/>
    <mergeCell ref="D204:D205"/>
    <mergeCell ref="E204:E205"/>
    <mergeCell ref="D317:H319"/>
    <mergeCell ref="D316:H316"/>
    <mergeCell ref="D222:H222"/>
    <mergeCell ref="D253:H253"/>
    <mergeCell ref="D254:H257"/>
    <mergeCell ref="B211:H211"/>
    <mergeCell ref="B216:H216"/>
    <mergeCell ref="E219:H221"/>
    <mergeCell ref="B221:D221"/>
    <mergeCell ref="G267:G268"/>
    <mergeCell ref="B231:D232"/>
    <mergeCell ref="F204:F205"/>
    <mergeCell ref="F73:F74"/>
    <mergeCell ref="A363:A364"/>
    <mergeCell ref="D339:D340"/>
    <mergeCell ref="B355:G356"/>
    <mergeCell ref="H360:H361"/>
    <mergeCell ref="D378:H378"/>
    <mergeCell ref="D379:H381"/>
    <mergeCell ref="A332:A333"/>
    <mergeCell ref="A337:A338"/>
    <mergeCell ref="D346:H346"/>
    <mergeCell ref="D347:H350"/>
    <mergeCell ref="A358:A359"/>
    <mergeCell ref="C352:H352"/>
    <mergeCell ref="D375:D376"/>
    <mergeCell ref="B377:H377"/>
    <mergeCell ref="F188:F189"/>
    <mergeCell ref="B199:B200"/>
    <mergeCell ref="C199:C200"/>
    <mergeCell ref="D199:D200"/>
    <mergeCell ref="E199:E200"/>
    <mergeCell ref="G298:G299"/>
    <mergeCell ref="G324:G325"/>
    <mergeCell ref="F334:F335"/>
    <mergeCell ref="B324:E325"/>
    <mergeCell ref="J2:K2"/>
    <mergeCell ref="C6:E6"/>
    <mergeCell ref="D32:H32"/>
    <mergeCell ref="D33:H36"/>
    <mergeCell ref="C38:E38"/>
    <mergeCell ref="D96:H96"/>
    <mergeCell ref="D97:H100"/>
    <mergeCell ref="D127:H127"/>
    <mergeCell ref="B2:H4"/>
    <mergeCell ref="D64:H64"/>
    <mergeCell ref="D65:H68"/>
    <mergeCell ref="E29:H31"/>
    <mergeCell ref="B31:D31"/>
    <mergeCell ref="B41:D43"/>
    <mergeCell ref="F61:H63"/>
    <mergeCell ref="B73:E75"/>
    <mergeCell ref="D125:H126"/>
    <mergeCell ref="C70:H70"/>
    <mergeCell ref="B85:H85"/>
    <mergeCell ref="B80:H80"/>
    <mergeCell ref="C78:C79"/>
    <mergeCell ref="B78:B79"/>
    <mergeCell ref="F78:F79"/>
    <mergeCell ref="F83:F84"/>
    <mergeCell ref="A321:A325"/>
    <mergeCell ref="A352:A356"/>
    <mergeCell ref="A259:A263"/>
    <mergeCell ref="A327:A328"/>
    <mergeCell ref="D223:H226"/>
    <mergeCell ref="C228:H228"/>
    <mergeCell ref="C290:H290"/>
    <mergeCell ref="C321:H321"/>
    <mergeCell ref="A264:H264"/>
    <mergeCell ref="D284:H284"/>
    <mergeCell ref="D285:H288"/>
    <mergeCell ref="C259:H259"/>
    <mergeCell ref="F251:H252"/>
    <mergeCell ref="B262:G263"/>
    <mergeCell ref="C286:C288"/>
    <mergeCell ref="F313:H314"/>
    <mergeCell ref="A228:A252"/>
    <mergeCell ref="E241:E242"/>
    <mergeCell ref="B90:H90"/>
    <mergeCell ref="D128:H131"/>
    <mergeCell ref="B122:H122"/>
    <mergeCell ref="C102:H102"/>
    <mergeCell ref="C133:H133"/>
    <mergeCell ref="F93:F94"/>
    <mergeCell ref="H115:H116"/>
    <mergeCell ref="B117:H117"/>
    <mergeCell ref="B139:H139"/>
    <mergeCell ref="C93:C94"/>
    <mergeCell ref="D105:D106"/>
    <mergeCell ref="E105:E106"/>
    <mergeCell ref="C110:C111"/>
    <mergeCell ref="B95:H95"/>
    <mergeCell ref="B136:C138"/>
    <mergeCell ref="D136:D137"/>
    <mergeCell ref="C105:C106"/>
    <mergeCell ref="D110:D111"/>
    <mergeCell ref="E110:E111"/>
    <mergeCell ref="D115:D116"/>
    <mergeCell ref="E115:E116"/>
    <mergeCell ref="C120:C121"/>
    <mergeCell ref="D120:D121"/>
    <mergeCell ref="E120:E121"/>
    <mergeCell ref="D93:D94"/>
    <mergeCell ref="F199:F200"/>
    <mergeCell ref="D183:D184"/>
    <mergeCell ref="E183:E184"/>
    <mergeCell ref="F183:F184"/>
    <mergeCell ref="B188:B189"/>
    <mergeCell ref="C188:C189"/>
    <mergeCell ref="D188:D189"/>
    <mergeCell ref="E188:E189"/>
    <mergeCell ref="E157:F158"/>
    <mergeCell ref="C196:H196"/>
    <mergeCell ref="C165:H165"/>
    <mergeCell ref="D190:H190"/>
    <mergeCell ref="D191:H194"/>
    <mergeCell ref="D159:H159"/>
    <mergeCell ref="D160:H163"/>
    <mergeCell ref="B175:H175"/>
    <mergeCell ref="E136:E137"/>
    <mergeCell ref="D142:D143"/>
    <mergeCell ref="E142:E143"/>
    <mergeCell ref="F173:F174"/>
    <mergeCell ref="C178:C179"/>
    <mergeCell ref="E178:E179"/>
    <mergeCell ref="F178:F179"/>
  </mergeCells>
  <phoneticPr fontId="32" type="noConversion"/>
  <conditionalFormatting sqref="B41 E41:H41 B214:H214">
    <cfRule type="notContainsBlanks" dxfId="165" priority="403">
      <formula>LEN(TRIM(B41))&gt;0</formula>
    </cfRule>
  </conditionalFormatting>
  <conditionalFormatting sqref="B73 G73:H73">
    <cfRule type="notContainsBlanks" dxfId="164" priority="393">
      <formula>LEN(TRIM(B73))&gt;0</formula>
    </cfRule>
  </conditionalFormatting>
  <conditionalFormatting sqref="B136 G136:H136">
    <cfRule type="notContainsBlanks" dxfId="163" priority="372">
      <formula>LEN(TRIM(B136))&gt;0</formula>
    </cfRule>
  </conditionalFormatting>
  <conditionalFormatting sqref="B168 G168:H168">
    <cfRule type="notContainsBlanks" dxfId="162" priority="361">
      <formula>LEN(TRIM(B168))&gt;0</formula>
    </cfRule>
  </conditionalFormatting>
  <conditionalFormatting sqref="B204">
    <cfRule type="expression" dxfId="161" priority="4">
      <formula>MONTH(B204)&lt;&gt;CaléndárioMês1Opção</formula>
    </cfRule>
  </conditionalFormatting>
  <conditionalFormatting sqref="B287">
    <cfRule type="expression" dxfId="160" priority="18">
      <formula>MONTH(B287)&lt;&gt;CaléndárioMês1Opção</formula>
    </cfRule>
  </conditionalFormatting>
  <conditionalFormatting sqref="B298">
    <cfRule type="expression" dxfId="159" priority="19">
      <formula>MONTH(B298)&lt;&gt;CaléndárioMês1Opção</formula>
    </cfRule>
  </conditionalFormatting>
  <conditionalFormatting sqref="B303">
    <cfRule type="expression" dxfId="158" priority="20">
      <formula>MONTH(B303)&lt;&gt;CaléndárioMês1Opção</formula>
    </cfRule>
  </conditionalFormatting>
  <conditionalFormatting sqref="B308">
    <cfRule type="expression" dxfId="157" priority="22">
      <formula>MONTH(B308)&lt;&gt;CaléndárioMês1Opção</formula>
    </cfRule>
  </conditionalFormatting>
  <conditionalFormatting sqref="B313">
    <cfRule type="expression" dxfId="156" priority="21">
      <formula>MONTH(B313)&lt;&gt;CaléndárioMês1Opção</formula>
    </cfRule>
  </conditionalFormatting>
  <conditionalFormatting sqref="B370">
    <cfRule type="expression" dxfId="155" priority="10">
      <formula>MONTH(B370)&lt;&gt;CaléndárioMês1Opção</formula>
    </cfRule>
  </conditionalFormatting>
  <conditionalFormatting sqref="B375">
    <cfRule type="expression" dxfId="154" priority="9">
      <formula>MONTH(B375)&lt;&gt;CaléndárioMês1Opção</formula>
    </cfRule>
  </conditionalFormatting>
  <conditionalFormatting sqref="B33:C33">
    <cfRule type="expression" dxfId="153" priority="283">
      <formula>MONTH(B33)&lt;&gt;CaléndárioMês1Opção</formula>
    </cfRule>
  </conditionalFormatting>
  <conditionalFormatting sqref="B34:C34">
    <cfRule type="notContainsBlanks" dxfId="152" priority="408">
      <formula>LEN(TRIM(B34))&gt;0</formula>
    </cfRule>
  </conditionalFormatting>
  <conditionalFormatting sqref="B35:C35">
    <cfRule type="expression" dxfId="151" priority="416">
      <formula>MONTH(B35)&lt;&gt;CaléndárioMês1Opção</formula>
    </cfRule>
  </conditionalFormatting>
  <conditionalFormatting sqref="B65:C65">
    <cfRule type="expression" dxfId="150" priority="277">
      <formula>MONTH(B65)&lt;&gt;CaléndárioMês2Opção</formula>
    </cfRule>
  </conditionalFormatting>
  <conditionalFormatting sqref="B66:C66">
    <cfRule type="notContainsBlanks" dxfId="149" priority="397">
      <formula>LEN(TRIM(B66))&gt;0</formula>
    </cfRule>
  </conditionalFormatting>
  <conditionalFormatting sqref="B67:C67">
    <cfRule type="expression" dxfId="148" priority="405">
      <formula>MONTH(B67)&lt;&gt;CaléndárioMês1Opção</formula>
    </cfRule>
  </conditionalFormatting>
  <conditionalFormatting sqref="B97:C97">
    <cfRule type="expression" dxfId="147" priority="271">
      <formula>MONTH(B97)&lt;&gt;CaléndárioMês3Opção</formula>
    </cfRule>
  </conditionalFormatting>
  <conditionalFormatting sqref="B98:C98">
    <cfRule type="notContainsBlanks" dxfId="146" priority="387">
      <formula>LEN(TRIM(B98))&gt;0</formula>
    </cfRule>
  </conditionalFormatting>
  <conditionalFormatting sqref="B99:C99">
    <cfRule type="expression" dxfId="145" priority="394">
      <formula>MONTH(B99)&lt;&gt;CaléndárioMês1Opção</formula>
    </cfRule>
  </conditionalFormatting>
  <conditionalFormatting sqref="B128:C128">
    <cfRule type="expression" dxfId="144" priority="265">
      <formula>MONTH(B128)&lt;&gt;CaléndárioMês4Opção</formula>
    </cfRule>
  </conditionalFormatting>
  <conditionalFormatting sqref="B129:C129">
    <cfRule type="notContainsBlanks" dxfId="143" priority="377">
      <formula>LEN(TRIM(B129))&gt;0</formula>
    </cfRule>
  </conditionalFormatting>
  <conditionalFormatting sqref="B130:C130">
    <cfRule type="expression" dxfId="142" priority="384">
      <formula>MONTH(B130)&lt;&gt;CaléndárioMês1Opção</formula>
    </cfRule>
  </conditionalFormatting>
  <conditionalFormatting sqref="B160:C160">
    <cfRule type="expression" dxfId="141" priority="259">
      <formula>MONTH(B160)&lt;&gt;CaléndárioMês5Opção</formula>
    </cfRule>
  </conditionalFormatting>
  <conditionalFormatting sqref="B161:C161">
    <cfRule type="notContainsBlanks" dxfId="140" priority="366">
      <formula>LEN(TRIM(B161))&gt;0</formula>
    </cfRule>
  </conditionalFormatting>
  <conditionalFormatting sqref="B162:C162">
    <cfRule type="expression" dxfId="139" priority="374">
      <formula>MONTH(B162)&lt;&gt;CaléndárioMês1Opção</formula>
    </cfRule>
  </conditionalFormatting>
  <conditionalFormatting sqref="B191:C191">
    <cfRule type="expression" dxfId="138" priority="253">
      <formula>MONTH(B191)&lt;&gt;CaléndárioMês6Opção</formula>
    </cfRule>
  </conditionalFormatting>
  <conditionalFormatting sqref="B192:C192">
    <cfRule type="notContainsBlanks" dxfId="137" priority="355">
      <formula>LEN(TRIM(B192))&gt;0</formula>
    </cfRule>
  </conditionalFormatting>
  <conditionalFormatting sqref="B193:C193">
    <cfRule type="expression" dxfId="136" priority="363">
      <formula>MONTH(B193)&lt;&gt;CaléndárioMês1Opção</formula>
    </cfRule>
  </conditionalFormatting>
  <conditionalFormatting sqref="B223:C223">
    <cfRule type="expression" dxfId="135" priority="247">
      <formula>MONTH(B223)&lt;&gt;CaléndárioMês7Opção</formula>
    </cfRule>
  </conditionalFormatting>
  <conditionalFormatting sqref="B224:C224">
    <cfRule type="notContainsBlanks" dxfId="134" priority="344">
      <formula>LEN(TRIM(B224))&gt;0</formula>
    </cfRule>
  </conditionalFormatting>
  <conditionalFormatting sqref="B225:C225">
    <cfRule type="expression" dxfId="133" priority="352">
      <formula>MONTH(B225)&lt;&gt;CaléndárioMês1Opção</formula>
    </cfRule>
  </conditionalFormatting>
  <conditionalFormatting sqref="B254:C254">
    <cfRule type="expression" dxfId="132" priority="241">
      <formula>MONTH(B254)&lt;&gt;CaléndárioMês8Opção</formula>
    </cfRule>
  </conditionalFormatting>
  <conditionalFormatting sqref="B255:C255">
    <cfRule type="notContainsBlanks" dxfId="131" priority="333">
      <formula>LEN(TRIM(B255))&gt;0</formula>
    </cfRule>
  </conditionalFormatting>
  <conditionalFormatting sqref="B256:C256">
    <cfRule type="expression" dxfId="130" priority="341">
      <formula>MONTH(B256)&lt;&gt;CaléndárioMês1Opção</formula>
    </cfRule>
  </conditionalFormatting>
  <conditionalFormatting sqref="B285:C285">
    <cfRule type="expression" dxfId="129" priority="235">
      <formula>MONTH(B285)&lt;&gt;CaléndárioMês9Opção</formula>
    </cfRule>
  </conditionalFormatting>
  <conditionalFormatting sqref="B286:C286">
    <cfRule type="notContainsBlanks" dxfId="128" priority="322">
      <formula>LEN(TRIM(B286))&gt;0</formula>
    </cfRule>
  </conditionalFormatting>
  <conditionalFormatting sqref="B317:C317">
    <cfRule type="expression" dxfId="127" priority="229">
      <formula>MONTH(B317)&lt;&gt;CaléndárioMês10Opção</formula>
    </cfRule>
  </conditionalFormatting>
  <conditionalFormatting sqref="B339:C339 E339:G339">
    <cfRule type="expression" dxfId="126" priority="25">
      <formula>MONTH(B339)&lt;&gt;CaléndárioMês1Opção</formula>
    </cfRule>
  </conditionalFormatting>
  <conditionalFormatting sqref="B347:C347">
    <cfRule type="expression" dxfId="125" priority="223">
      <formula>MONTH(B347)&lt;&gt;CaléndárioMês11Opção</formula>
    </cfRule>
  </conditionalFormatting>
  <conditionalFormatting sqref="B348:C348">
    <cfRule type="notContainsBlanks" dxfId="124" priority="300">
      <formula>LEN(TRIM(B348))&gt;0</formula>
    </cfRule>
  </conditionalFormatting>
  <conditionalFormatting sqref="B349:C349">
    <cfRule type="expression" dxfId="123" priority="111">
      <formula>MONTH(B349)&lt;&gt;CaléndárioMês1Opção</formula>
    </cfRule>
  </conditionalFormatting>
  <conditionalFormatting sqref="B379:C379">
    <cfRule type="expression" dxfId="122" priority="217">
      <formula>MONTH(B379)&lt;&gt;CaléndárioMês12Opção</formula>
    </cfRule>
  </conditionalFormatting>
  <conditionalFormatting sqref="B380:C380">
    <cfRule type="notContainsBlanks" dxfId="121" priority="290">
      <formula>LEN(TRIM(B380))&gt;0</formula>
    </cfRule>
  </conditionalFormatting>
  <conditionalFormatting sqref="B381:C381">
    <cfRule type="expression" dxfId="120" priority="8">
      <formula>MONTH(B381)&lt;&gt;CaléndárioMês1Opção</formula>
    </cfRule>
  </conditionalFormatting>
  <conditionalFormatting sqref="B30:D30">
    <cfRule type="expression" dxfId="119" priority="417">
      <formula>MONTH(B30)&lt;&gt;CaléndárioMês1Opção</formula>
    </cfRule>
  </conditionalFormatting>
  <conditionalFormatting sqref="B219:D219">
    <cfRule type="expression" dxfId="118" priority="353">
      <formula>MONTH(B219)&lt;&gt;CaléndárioMês1Opção</formula>
    </cfRule>
  </conditionalFormatting>
  <conditionalFormatting sqref="B241:D241 F241:H241">
    <cfRule type="expression" dxfId="117" priority="49">
      <formula>MONTH(B241)&lt;&gt;CaléndárioMês1Opção</formula>
    </cfRule>
  </conditionalFormatting>
  <conditionalFormatting sqref="B29:E29">
    <cfRule type="notContainsBlanks" dxfId="116" priority="409">
      <formula>LEN(TRIM(B29))&gt;0</formula>
    </cfRule>
  </conditionalFormatting>
  <conditionalFormatting sqref="B62:E62">
    <cfRule type="expression" dxfId="115" priority="406">
      <formula>MONTH(B62)&lt;&gt;CaléndárioMês1Opção</formula>
    </cfRule>
  </conditionalFormatting>
  <conditionalFormatting sqref="B251:E251">
    <cfRule type="expression" dxfId="114" priority="40">
      <formula>MONTH(B251)&lt;&gt;CaléndárioMês1Opção</formula>
    </cfRule>
  </conditionalFormatting>
  <conditionalFormatting sqref="B334:E334">
    <cfRule type="expression" dxfId="113" priority="24">
      <formula>MONTH(B334)&lt;&gt;CaléndárioMês1Opção</formula>
    </cfRule>
  </conditionalFormatting>
  <conditionalFormatting sqref="B61:F61">
    <cfRule type="notContainsBlanks" dxfId="112" priority="398">
      <formula>LEN(TRIM(B61))&gt;0</formula>
    </cfRule>
  </conditionalFormatting>
  <conditionalFormatting sqref="B246:F246">
    <cfRule type="expression" dxfId="111" priority="44">
      <formula>MONTH(B246)&lt;&gt;CaléndárioMês1Opção</formula>
    </cfRule>
  </conditionalFormatting>
  <conditionalFormatting sqref="B267:F267">
    <cfRule type="expression" dxfId="110" priority="15">
      <formula>MONTH(B267)&lt;&gt;CaléndárioMês1Opção</formula>
    </cfRule>
  </conditionalFormatting>
  <conditionalFormatting sqref="B277:F277">
    <cfRule type="expression" dxfId="109" priority="16">
      <formula>MONTH(B277)&lt;&gt;CaléndárioMês1Opção</formula>
    </cfRule>
  </conditionalFormatting>
  <conditionalFormatting sqref="B282:F282">
    <cfRule type="expression" dxfId="108" priority="17">
      <formula>MONTH(B282)&lt;&gt;CaléndárioMês1Opção</formula>
    </cfRule>
  </conditionalFormatting>
  <conditionalFormatting sqref="B344:G344">
    <cfRule type="expression" dxfId="107" priority="58">
      <formula>MONTH(B344)&lt;&gt;CaléndárioMês1Opção</formula>
    </cfRule>
  </conditionalFormatting>
  <conditionalFormatting sqref="B360:G360">
    <cfRule type="expression" dxfId="106" priority="12">
      <formula>MONTH(B360)&lt;&gt;CaléndárioMês1Opção</formula>
    </cfRule>
  </conditionalFormatting>
  <conditionalFormatting sqref="B8:H8">
    <cfRule type="expression" dxfId="105" priority="288">
      <formula>MONTH(B8)&lt;&gt;CaléndárioMês1Opção</formula>
    </cfRule>
  </conditionalFormatting>
  <conditionalFormatting sqref="B9:H9">
    <cfRule type="notContainsBlanks" dxfId="104" priority="414">
      <formula>LEN(TRIM(B9))&gt;0</formula>
    </cfRule>
  </conditionalFormatting>
  <conditionalFormatting sqref="B13:H13">
    <cfRule type="expression" dxfId="103" priority="287">
      <formula>MONTH(B13)&lt;&gt;CaléndárioMês1Opção</formula>
    </cfRule>
  </conditionalFormatting>
  <conditionalFormatting sqref="B14:H14">
    <cfRule type="notContainsBlanks" dxfId="102" priority="413">
      <formula>LEN(TRIM(B14))&gt;0</formula>
    </cfRule>
  </conditionalFormatting>
  <conditionalFormatting sqref="B15:H15 H93 H110">
    <cfRule type="expression" dxfId="101" priority="415">
      <formula>MONTH(B15)&lt;&gt;CaléndárioMês1Opção</formula>
    </cfRule>
  </conditionalFormatting>
  <conditionalFormatting sqref="B18:H18">
    <cfRule type="expression" dxfId="100" priority="286">
      <formula>MONTH(B18)&lt;&gt;CaléndárioMês1Opção</formula>
    </cfRule>
  </conditionalFormatting>
  <conditionalFormatting sqref="B19:H19">
    <cfRule type="notContainsBlanks" dxfId="99" priority="411">
      <formula>LEN(TRIM(B19))&gt;0</formula>
    </cfRule>
  </conditionalFormatting>
  <conditionalFormatting sqref="B20:H20">
    <cfRule type="expression" dxfId="98" priority="418">
      <formula>MONTH(B20)&lt;&gt;CaléndárioMês1Opção</formula>
    </cfRule>
  </conditionalFormatting>
  <conditionalFormatting sqref="B23:H23">
    <cfRule type="expression" dxfId="97" priority="285">
      <formula>MONTH(B23)&lt;&gt;CaléndárioMês1Opção</formula>
    </cfRule>
  </conditionalFormatting>
  <conditionalFormatting sqref="B24:H25">
    <cfRule type="notContainsBlanks" dxfId="96" priority="410">
      <formula>LEN(TRIM(B24))&gt;0</formula>
    </cfRule>
  </conditionalFormatting>
  <conditionalFormatting sqref="B28:H28">
    <cfRule type="expression" dxfId="95" priority="284">
      <formula>MONTH(B28)&lt;&gt;CaléndárioMês1Opção</formula>
    </cfRule>
  </conditionalFormatting>
  <conditionalFormatting sqref="B40:H40">
    <cfRule type="expression" dxfId="94" priority="282">
      <formula>MONTH(B40)&lt;&gt;CaléndárioMês2Opção</formula>
    </cfRule>
  </conditionalFormatting>
  <conditionalFormatting sqref="B45:H45">
    <cfRule type="expression" dxfId="93" priority="281">
      <formula>MONTH(B45)&lt;&gt;CaléndárioMês2Opção</formula>
    </cfRule>
  </conditionalFormatting>
  <conditionalFormatting sqref="B46:H46">
    <cfRule type="notContainsBlanks" dxfId="92" priority="402">
      <formula>LEN(TRIM(B46))&gt;0</formula>
    </cfRule>
  </conditionalFormatting>
  <conditionalFormatting sqref="B47:H47">
    <cfRule type="expression" dxfId="91" priority="404">
      <formula>MONTH(B47)&lt;&gt;CaléndárioMês1Opção</formula>
    </cfRule>
  </conditionalFormatting>
  <conditionalFormatting sqref="B50:H50">
    <cfRule type="expression" dxfId="90" priority="280">
      <formula>MONTH(B50)&lt;&gt;CaléndárioMês2Opção</formula>
    </cfRule>
  </conditionalFormatting>
  <conditionalFormatting sqref="B51:H51">
    <cfRule type="notContainsBlanks" dxfId="89" priority="400">
      <formula>LEN(TRIM(B51))&gt;0</formula>
    </cfRule>
  </conditionalFormatting>
  <conditionalFormatting sqref="B52:H52">
    <cfRule type="expression" dxfId="88" priority="407">
      <formula>MONTH(B52)&lt;&gt;CaléndárioMês1Opção</formula>
    </cfRule>
  </conditionalFormatting>
  <conditionalFormatting sqref="B55:H55">
    <cfRule type="expression" dxfId="87" priority="279">
      <formula>MONTH(B55)&lt;&gt;CaléndárioMês2Opção</formula>
    </cfRule>
  </conditionalFormatting>
  <conditionalFormatting sqref="B56:H57">
    <cfRule type="notContainsBlanks" dxfId="86" priority="399">
      <formula>LEN(TRIM(B56))&gt;0</formula>
    </cfRule>
  </conditionalFormatting>
  <conditionalFormatting sqref="B60:H60">
    <cfRule type="expression" dxfId="85" priority="278">
      <formula>MONTH(B60)&lt;&gt;CaléndárioMês2Opção</formula>
    </cfRule>
  </conditionalFormatting>
  <conditionalFormatting sqref="B72:H72">
    <cfRule type="expression" dxfId="84" priority="276">
      <formula>MONTH(B72)&lt;&gt;CaléndárioMês3Opção</formula>
    </cfRule>
  </conditionalFormatting>
  <conditionalFormatting sqref="B77:H77">
    <cfRule type="expression" dxfId="83" priority="123">
      <formula>MONTH(B77)&lt;&gt;CaléndárioMês3Opção</formula>
    </cfRule>
  </conditionalFormatting>
  <conditionalFormatting sqref="B82:H82">
    <cfRule type="expression" dxfId="82" priority="121">
      <formula>MONTH(B82)&lt;&gt;CaléndárioMês3Opção</formula>
    </cfRule>
  </conditionalFormatting>
  <conditionalFormatting sqref="B87:H87">
    <cfRule type="expression" dxfId="81" priority="117">
      <formula>MONTH(B87)&lt;&gt;CaléndárioMês3Opção</formula>
    </cfRule>
  </conditionalFormatting>
  <conditionalFormatting sqref="B92:H92">
    <cfRule type="expression" dxfId="80" priority="119">
      <formula>MONTH(B92)&lt;&gt;CaléndárioMês3Opção</formula>
    </cfRule>
  </conditionalFormatting>
  <conditionalFormatting sqref="B104:H104">
    <cfRule type="expression" dxfId="79" priority="270">
      <formula>MONTH(B104)&lt;&gt;CaléndárioMês4Opção</formula>
    </cfRule>
  </conditionalFormatting>
  <conditionalFormatting sqref="B109:H109">
    <cfRule type="expression" dxfId="78" priority="269">
      <formula>MONTH(B109)&lt;&gt;CaléndárioMês4Opção</formula>
    </cfRule>
  </conditionalFormatting>
  <conditionalFormatting sqref="B114:H114">
    <cfRule type="expression" dxfId="77" priority="268">
      <formula>MONTH(B114)&lt;&gt;CaléndárioMês4Opção</formula>
    </cfRule>
  </conditionalFormatting>
  <conditionalFormatting sqref="B119:H119">
    <cfRule type="expression" dxfId="76" priority="267">
      <formula>MONTH(B119)&lt;&gt;CaléndárioMês4Opção</formula>
    </cfRule>
  </conditionalFormatting>
  <conditionalFormatting sqref="B124:H124">
    <cfRule type="expression" dxfId="75" priority="266">
      <formula>MONTH(B124)&lt;&gt;CaléndárioMês4Opção</formula>
    </cfRule>
  </conditionalFormatting>
  <conditionalFormatting sqref="B135:H135">
    <cfRule type="expression" dxfId="74" priority="264">
      <formula>MONTH(B135)&lt;&gt;CaléndárioMês5Opção</formula>
    </cfRule>
  </conditionalFormatting>
  <conditionalFormatting sqref="B141:H141">
    <cfRule type="expression" dxfId="73" priority="263">
      <formula>MONTH(B141)&lt;&gt;CaléndárioMês5Opção</formula>
    </cfRule>
  </conditionalFormatting>
  <conditionalFormatting sqref="B146:H146">
    <cfRule type="expression" dxfId="72" priority="262">
      <formula>MONTH(B146)&lt;&gt;CaléndárioMês5Opção</formula>
    </cfRule>
  </conditionalFormatting>
  <conditionalFormatting sqref="B151:H151">
    <cfRule type="expression" dxfId="71" priority="261">
      <formula>MONTH(B151)&lt;&gt;CaléndárioMês5Opção</formula>
    </cfRule>
  </conditionalFormatting>
  <conditionalFormatting sqref="B156:H156">
    <cfRule type="expression" dxfId="70" priority="260">
      <formula>MONTH(B156)&lt;&gt;CaléndárioMês5Opção</formula>
    </cfRule>
  </conditionalFormatting>
  <conditionalFormatting sqref="B167:H167">
    <cfRule type="expression" dxfId="69" priority="258">
      <formula>MONTH(B167)&lt;&gt;CaléndárioMês6Opção</formula>
    </cfRule>
  </conditionalFormatting>
  <conditionalFormatting sqref="B172:H172">
    <cfRule type="expression" dxfId="68" priority="257">
      <formula>MONTH(B172)&lt;&gt;CaléndárioMês6Opção</formula>
    </cfRule>
  </conditionalFormatting>
  <conditionalFormatting sqref="B177:H177">
    <cfRule type="expression" dxfId="67" priority="256">
      <formula>MONTH(B177)&lt;&gt;CaléndárioMês6Opção</formula>
    </cfRule>
  </conditionalFormatting>
  <conditionalFormatting sqref="B182:H182">
    <cfRule type="expression" dxfId="66" priority="255">
      <formula>MONTH(B182)&lt;&gt;CaléndárioMês6Opção</formula>
    </cfRule>
  </conditionalFormatting>
  <conditionalFormatting sqref="B187:H187">
    <cfRule type="expression" dxfId="65" priority="254">
      <formula>MONTH(B187)&lt;&gt;CaléndárioMês6Opção</formula>
    </cfRule>
  </conditionalFormatting>
  <conditionalFormatting sqref="B198:H198">
    <cfRule type="expression" dxfId="64" priority="252">
      <formula>MONTH(B198)&lt;&gt;CaléndárioMês7Opção</formula>
    </cfRule>
  </conditionalFormatting>
  <conditionalFormatting sqref="B203:H203">
    <cfRule type="expression" dxfId="63" priority="251">
      <formula>MONTH(B203)&lt;&gt;CaléndárioMês7Opção</formula>
    </cfRule>
  </conditionalFormatting>
  <conditionalFormatting sqref="B208:H208">
    <cfRule type="expression" dxfId="62" priority="250">
      <formula>MONTH(B208)&lt;&gt;CaléndárioMês7Opção</formula>
    </cfRule>
  </conditionalFormatting>
  <conditionalFormatting sqref="B209:H209">
    <cfRule type="expression" dxfId="61" priority="94">
      <formula>MONTH(B209)&lt;&gt;CaléndárioMês1Opção</formula>
    </cfRule>
  </conditionalFormatting>
  <conditionalFormatting sqref="B213:H213">
    <cfRule type="expression" dxfId="60" priority="249">
      <formula>MONTH(B213)&lt;&gt;CaléndárioMês7Opção</formula>
    </cfRule>
  </conditionalFormatting>
  <conditionalFormatting sqref="B218:H218">
    <cfRule type="expression" dxfId="59" priority="248">
      <formula>MONTH(B218)&lt;&gt;CaléndárioMês7Opção</formula>
    </cfRule>
  </conditionalFormatting>
  <conditionalFormatting sqref="B230:H230">
    <cfRule type="expression" dxfId="58" priority="246">
      <formula>MONTH(B230)&lt;&gt;CaléndárioMês8Opção</formula>
    </cfRule>
  </conditionalFormatting>
  <conditionalFormatting sqref="B235:H235">
    <cfRule type="expression" dxfId="57" priority="245">
      <formula>MONTH(B235)&lt;&gt;CaléndárioMês8Opção</formula>
    </cfRule>
  </conditionalFormatting>
  <conditionalFormatting sqref="B236:H236">
    <cfRule type="expression" dxfId="56" priority="13">
      <formula>MONTH(B236)&lt;&gt;CaléndárioMês1Opção</formula>
    </cfRule>
  </conditionalFormatting>
  <conditionalFormatting sqref="B240:H240">
    <cfRule type="expression" dxfId="55" priority="244">
      <formula>MONTH(B240)&lt;&gt;CaléndárioMês8Opção</formula>
    </cfRule>
  </conditionalFormatting>
  <conditionalFormatting sqref="B245:H245">
    <cfRule type="expression" dxfId="54" priority="243">
      <formula>MONTH(B245)&lt;&gt;CaléndárioMês8Opção</formula>
    </cfRule>
  </conditionalFormatting>
  <conditionalFormatting sqref="B250:H250">
    <cfRule type="expression" dxfId="53" priority="242">
      <formula>MONTH(B250)&lt;&gt;CaléndárioMês8Opção</formula>
    </cfRule>
  </conditionalFormatting>
  <conditionalFormatting sqref="B261:H261">
    <cfRule type="expression" dxfId="52" priority="240">
      <formula>MONTH(B261)&lt;&gt;CaléndárioMês9Opção</formula>
    </cfRule>
  </conditionalFormatting>
  <conditionalFormatting sqref="B266:H266">
    <cfRule type="expression" dxfId="51" priority="239">
      <formula>MONTH(B266)&lt;&gt;CaléndárioMês9Opção</formula>
    </cfRule>
  </conditionalFormatting>
  <conditionalFormatting sqref="B271:H271">
    <cfRule type="expression" dxfId="50" priority="238">
      <formula>MONTH(B271)&lt;&gt;CaléndárioMês9Opção</formula>
    </cfRule>
  </conditionalFormatting>
  <conditionalFormatting sqref="B272:H272">
    <cfRule type="expression" dxfId="49" priority="14">
      <formula>MONTH(B272)&lt;&gt;CaléndárioMês1Opção</formula>
    </cfRule>
  </conditionalFormatting>
  <conditionalFormatting sqref="B276:H276">
    <cfRule type="expression" dxfId="48" priority="237">
      <formula>MONTH(B276)&lt;&gt;CaléndárioMês9Opção</formula>
    </cfRule>
  </conditionalFormatting>
  <conditionalFormatting sqref="B281:H281">
    <cfRule type="expression" dxfId="47" priority="236">
      <formula>MONTH(B281)&lt;&gt;CaléndárioMês9Opção</formula>
    </cfRule>
  </conditionalFormatting>
  <conditionalFormatting sqref="B292:H292">
    <cfRule type="expression" dxfId="46" priority="234">
      <formula>MONTH(B292)&lt;&gt;CaléndárioMês10Opção</formula>
    </cfRule>
  </conditionalFormatting>
  <conditionalFormatting sqref="B297:H297">
    <cfRule type="expression" dxfId="45" priority="233">
      <formula>MONTH(B297)&lt;&gt;CaléndárioMês10Opção</formula>
    </cfRule>
  </conditionalFormatting>
  <conditionalFormatting sqref="B302:H302">
    <cfRule type="expression" dxfId="44" priority="232">
      <formula>MONTH(B302)&lt;&gt;CaléndárioMês10Opção</formula>
    </cfRule>
  </conditionalFormatting>
  <conditionalFormatting sqref="B307:H307">
    <cfRule type="expression" dxfId="43" priority="231">
      <formula>MONTH(B307)&lt;&gt;CaléndárioMês10Opção</formula>
    </cfRule>
  </conditionalFormatting>
  <conditionalFormatting sqref="B312:H312">
    <cfRule type="expression" dxfId="42" priority="230">
      <formula>MONTH(B312)&lt;&gt;CaléndárioMês10Opção</formula>
    </cfRule>
  </conditionalFormatting>
  <conditionalFormatting sqref="B323:H323">
    <cfRule type="expression" dxfId="41" priority="228">
      <formula>MONTH(B323)&lt;&gt;CaléndárioMês11Opção</formula>
    </cfRule>
  </conditionalFormatting>
  <conditionalFormatting sqref="B328:H328">
    <cfRule type="expression" dxfId="40" priority="227">
      <formula>MONTH(B328)&lt;&gt;CaléndárioMês11Opção</formula>
    </cfRule>
  </conditionalFormatting>
  <conditionalFormatting sqref="B329:H329">
    <cfRule type="expression" dxfId="39" priority="23">
      <formula>MONTH(B329)&lt;&gt;CaléndárioMês1Opção</formula>
    </cfRule>
  </conditionalFormatting>
  <conditionalFormatting sqref="B333:H333">
    <cfRule type="expression" dxfId="38" priority="226">
      <formula>MONTH(B333)&lt;&gt;CaléndárioMês11Opção</formula>
    </cfRule>
  </conditionalFormatting>
  <conditionalFormatting sqref="B338:H338">
    <cfRule type="expression" dxfId="37" priority="225">
      <formula>MONTH(B338)&lt;&gt;CaléndárioMês11Opção</formula>
    </cfRule>
  </conditionalFormatting>
  <conditionalFormatting sqref="B343:H343">
    <cfRule type="expression" dxfId="36" priority="224">
      <formula>MONTH(B343)&lt;&gt;CaléndárioMês11Opção</formula>
    </cfRule>
  </conditionalFormatting>
  <conditionalFormatting sqref="B354:H354">
    <cfRule type="expression" dxfId="35" priority="222">
      <formula>MONTH(B354)&lt;&gt;CaléndárioMês12Opção</formula>
    </cfRule>
  </conditionalFormatting>
  <conditionalFormatting sqref="B359:H359">
    <cfRule type="expression" dxfId="34" priority="221">
      <formula>MONTH(B359)&lt;&gt;CaléndárioMês12Opção</formula>
    </cfRule>
  </conditionalFormatting>
  <conditionalFormatting sqref="B364:H364">
    <cfRule type="expression" dxfId="33" priority="220">
      <formula>MONTH(B364)&lt;&gt;CaléndárioMês12Opção</formula>
    </cfRule>
  </conditionalFormatting>
  <conditionalFormatting sqref="B365:H365">
    <cfRule type="expression" dxfId="32" priority="11">
      <formula>MONTH(B365)&lt;&gt;CaléndárioMês1Opção</formula>
    </cfRule>
  </conditionalFormatting>
  <conditionalFormatting sqref="B369:H369">
    <cfRule type="expression" dxfId="31" priority="219">
      <formula>MONTH(B369)&lt;&gt;CaléndárioMês12Opção</formula>
    </cfRule>
  </conditionalFormatting>
  <conditionalFormatting sqref="B374:H374">
    <cfRule type="expression" dxfId="30" priority="218">
      <formula>MONTH(B374)&lt;&gt;CaléndárioMês12Opção</formula>
    </cfRule>
  </conditionalFormatting>
  <conditionalFormatting sqref="C375 E375:H375">
    <cfRule type="notContainsBlanks" dxfId="29" priority="88">
      <formula>LEN(TRIM(C375))&gt;0</formula>
    </cfRule>
  </conditionalFormatting>
  <conditionalFormatting sqref="C370:H370">
    <cfRule type="notContainsBlanks" dxfId="28" priority="294">
      <formula>LEN(TRIM(C370))&gt;0</formula>
    </cfRule>
  </conditionalFormatting>
  <conditionalFormatting sqref="D199:E199 G199">
    <cfRule type="expression" dxfId="27" priority="2">
      <formula>MONTH(D199)&lt;&gt;CaléndárioMês1Opção</formula>
    </cfRule>
  </conditionalFormatting>
  <conditionalFormatting sqref="D204:H204">
    <cfRule type="expression" dxfId="26" priority="3">
      <formula>MONTH(D204)&lt;&gt;CaléndárioMês1Opção</formula>
    </cfRule>
  </conditionalFormatting>
  <conditionalFormatting sqref="F231">
    <cfRule type="expression" dxfId="25" priority="83">
      <formula>MONTH(F231)&lt;&gt;CaléndárioMês1Opção</formula>
    </cfRule>
  </conditionalFormatting>
  <conditionalFormatting sqref="F324">
    <cfRule type="expression" dxfId="24" priority="26">
      <formula>MONTH(F324)&lt;&gt;CaléndárioMês1Opção</formula>
    </cfRule>
  </conditionalFormatting>
  <conditionalFormatting sqref="G147">
    <cfRule type="expression" dxfId="23" priority="95">
      <formula>MONTH(G147)&lt;&gt;CaléndárioMês1Opção</formula>
    </cfRule>
  </conditionalFormatting>
  <conditionalFormatting sqref="G169">
    <cfRule type="expression" dxfId="22" priority="100">
      <formula>MONTH(G169)&lt;&gt;CaléndárioMês1Opção</formula>
    </cfRule>
  </conditionalFormatting>
  <conditionalFormatting sqref="G183">
    <cfRule type="expression" dxfId="21" priority="97">
      <formula>MONTH(G183)&lt;&gt;CaléndárioMês1Opção</formula>
    </cfRule>
  </conditionalFormatting>
  <conditionalFormatting sqref="G105:H105">
    <cfRule type="notContainsBlanks" dxfId="20" priority="116">
      <formula>LEN(TRIM(G105))&gt;0</formula>
    </cfRule>
  </conditionalFormatting>
  <conditionalFormatting sqref="G173:H173 D174 G188:H188">
    <cfRule type="expression" dxfId="19" priority="5">
      <formula>MONTH(D173)&lt;&gt;CaléndárioMês1Opção</formula>
    </cfRule>
  </conditionalFormatting>
  <conditionalFormatting sqref="G178:H178">
    <cfRule type="expression" dxfId="18" priority="98">
      <formula>MONTH(G178)&lt;&gt;CaléndárioMês1Opção</formula>
    </cfRule>
  </conditionalFormatting>
  <conditionalFormatting sqref="G246:H246">
    <cfRule type="notContainsBlanks" dxfId="17" priority="337">
      <formula>LEN(TRIM(G246))&gt;0</formula>
    </cfRule>
  </conditionalFormatting>
  <conditionalFormatting sqref="G277:H277">
    <cfRule type="notContainsBlanks" dxfId="16" priority="326">
      <formula>LEN(TRIM(G277))&gt;0</formula>
    </cfRule>
  </conditionalFormatting>
  <conditionalFormatting sqref="G334:H334">
    <cfRule type="expression" dxfId="15" priority="61">
      <formula>MONTH(G334)&lt;&gt;CaléndárioMês1Opção</formula>
    </cfRule>
  </conditionalFormatting>
  <conditionalFormatting sqref="H88">
    <cfRule type="notContainsBlanks" dxfId="14" priority="391">
      <formula>LEN(TRIM(H88))&gt;0</formula>
    </cfRule>
  </conditionalFormatting>
  <conditionalFormatting sqref="H120">
    <cfRule type="notContainsBlanks" dxfId="13" priority="381">
      <formula>LEN(TRIM(H120))&gt;0</formula>
    </cfRule>
  </conditionalFormatting>
  <conditionalFormatting sqref="H142">
    <cfRule type="expression" dxfId="12" priority="373">
      <formula>MONTH(H142)&lt;&gt;CaléndárioMês1Opção</formula>
    </cfRule>
  </conditionalFormatting>
  <conditionalFormatting sqref="H152">
    <cfRule type="notContainsBlanks" dxfId="11" priority="370">
      <formula>LEN(TRIM(H152))&gt;0</formula>
    </cfRule>
  </conditionalFormatting>
  <conditionalFormatting sqref="H183">
    <cfRule type="notContainsBlanks" dxfId="10" priority="359">
      <formula>LEN(TRIM(H183))&gt;0</formula>
    </cfRule>
  </conditionalFormatting>
  <conditionalFormatting sqref="H262">
    <cfRule type="expression" dxfId="9" priority="7">
      <formula>MONTH(H262)&lt;&gt;CaléndárioMês1Opção</formula>
    </cfRule>
  </conditionalFormatting>
  <conditionalFormatting sqref="H267">
    <cfRule type="expression" dxfId="8" priority="36">
      <formula>MONTH(H267)&lt;&gt;CaléndárioMês1Opção</formula>
    </cfRule>
  </conditionalFormatting>
  <conditionalFormatting sqref="H298">
    <cfRule type="expression" dxfId="7" priority="82">
      <formula>MONTH(H298)&lt;&gt;CaléndárioMês1Opção</formula>
    </cfRule>
  </conditionalFormatting>
  <conditionalFormatting sqref="H303">
    <cfRule type="expression" dxfId="6" priority="321">
      <formula>MONTH(H303)&lt;&gt;CaléndárioMês1Opção</formula>
    </cfRule>
  </conditionalFormatting>
  <conditionalFormatting sqref="H308">
    <cfRule type="notContainsBlanks" dxfId="5" priority="315">
      <formula>LEN(TRIM(H308))&gt;0</formula>
    </cfRule>
  </conditionalFormatting>
  <conditionalFormatting sqref="H339">
    <cfRule type="notContainsBlanks" dxfId="4" priority="304">
      <formula>LEN(TRIM(H339))&gt;0</formula>
    </cfRule>
  </conditionalFormatting>
  <conditionalFormatting sqref="F199">
    <cfRule type="expression" dxfId="3" priority="1">
      <formula>MONTH(F199)&lt;&gt;CaléndárioMês1Opção</formula>
    </cfRule>
  </conditionalFormatting>
  <dataValidations count="12">
    <dataValidation allowBlank="1" showInputMessage="1" prompt="Data" sqref="B8:B10 B19:H19 B14:B15 C9:H9 C14:H14 B24:H24" xr:uid="{48040A8D-5E51-44D0-84AA-746A6779ACCB}"/>
    <dataValidation allowBlank="1" showInputMessage="1" showErrorMessage="1" prompt="Dia da semana é determinado automaticamente. Para alterar os dias da semana, selecione um novo dia de início da semana na célula B2." sqref="C39:H39 C64 B103:H103 B134:H134 B159:D159 B197:H197 B229:H229 B260:H260 B291:H291 B322:H322 B342:H342 C12:H12 C17:H17 C22:H22 C27:H27 C32:D32 C44:H44 C49:H49 C54:H54 C59:H59 C71:H71 B378:D378 C76:H76 C86:H86 C91:H91 C96:H96 B123:H123 B113:H113 B118:H118 B190:D190 B108:H108 B127:H127 B140:H140 B145:H145 B150:H150 B155:H155 B166:H166 B171:H171 B176:H176 B181:H181 C81:H81 B202:H202 B207:H207 B212:H212 B217:H217 B222:D222 B234:H234 B239:H239 B244:H244 B249:H249 B253:D253 B270:H270 B265:H265 B275:H275 B280:H280 B284:D284 B296:H296 B301:H301 B306:H306 B311:H311 B316:D316 B186:H186 B327:H327 B332:H332 B337:H337 B346:D346 B353:H353 B358:H358 B368:H368 B373:H373 B363:H363" xr:uid="{CAA471A8-00DB-43A1-9E4C-08E3D5E2FADF}"/>
    <dataValidation allowBlank="1" showInputMessage="1" showErrorMessage="1" prompt="O calendário mensal é atualizado automaticamente com base no mês selecionado na célula C1" sqref="C290 C196 C70 C102 C133 C352 C259 C321 C228 C165" xr:uid="{89D76241-7566-4C86-880D-010187E0C7D6}"/>
    <dataValidation allowBlank="1" showInputMessage="1" showErrorMessage="1" prompt="O calendário anual é atualizado automaticamente com base no ano selecionado na célula B1" sqref="B70 B102 B133 B165 B196 B228 B259 B290 B321 B352" xr:uid="{0293E01C-A404-43D1-9136-B5DF0F081EE1}"/>
    <dataValidation allowBlank="1" showInputMessage="1" prompt="Insira suas anotações mensais na célula abaixo" sqref="D32" xr:uid="{4D8914D3-50F6-464D-AE23-97BEC38727F9}"/>
    <dataValidation allowBlank="1" showInputMessage="1" prompt="O calendário mensal é atualizado automaticamente com base no mês selecionado na célula C1" sqref="C38:E38" xr:uid="{22DB570E-8D33-4ECE-A8B1-B7C1B30954DF}"/>
    <dataValidation allowBlank="1" showInputMessage="1" prompt="O calendário anual é atualizado automaticamente com base no ano selecionado na célula B1" sqref="B38" xr:uid="{EE5DC09F-6270-42A5-A90F-C456FA626A24}"/>
    <dataValidation allowBlank="1" showInputMessage="1" prompt="Insira suas anotações diárias aqui" sqref="B11 B16" xr:uid="{9C6515D3-24E1-46C0-AA1C-FF96422086DB}"/>
    <dataValidation allowBlank="1" showInputMessage="1" prompt="Dia da semana é determinado automaticamente. Para alterar os dias da semana, selecione um novo dia de início da semana na célula B2." sqref="C7:H7 B39 B12 B17 B22 B27 B32 B44 B49 B54 B59 B64 B71 B76 B81 B86 B91 B96" xr:uid="{8BFA78A7-59F8-47C2-B22F-A5BFD3A94695}"/>
    <dataValidation allowBlank="1" showInputMessage="1" showErrorMessage="1" prompt="Insira o ano nesta célula." sqref="B6" xr:uid="{6F55123E-A130-45BB-8CF7-77E6DDF358E2}"/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6:E6" xr:uid="{C487AE61-0183-478F-8234-C290FBD9BE74}">
      <formula1>"janeiro,fevereiro,março,abril,maio,junho,julho,agosto,setembro,outubro,novembro,dezembro"</formula1>
    </dataValidation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7" xr:uid="{C14D4F1F-0D1C-4063-816A-BC2392068C69}">
      <formula1>"DOMINGO,SEGUNDA-FEIRA,TERÇA-FEIRA,QUARTA-FEIRA,QUINTA-FEIRA,SEXTA-FEIRA,SÁBADO"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37" min="1" max="8" man="1"/>
    <brk id="69" min="1" max="8" man="1"/>
    <brk id="101" min="1" max="8" man="1"/>
    <brk id="132" min="1" max="8" man="1"/>
    <brk id="164" min="1" max="8" man="1"/>
    <brk id="195" min="1" max="8" man="1"/>
    <brk id="227" min="1" max="8" man="1"/>
    <brk id="258" min="1" max="8" man="1"/>
    <brk id="289" min="1" max="8" man="1"/>
    <brk id="320" min="1" max="8" man="1"/>
    <brk id="351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151C-E54A-1A42-8A39-FA271268DAB1}">
  <sheetPr>
    <pageSetUpPr fitToPage="1"/>
  </sheetPr>
  <dimension ref="B2:D62"/>
  <sheetViews>
    <sheetView showGridLines="0" workbookViewId="0">
      <selection activeCell="D42" sqref="D42"/>
    </sheetView>
  </sheetViews>
  <sheetFormatPr defaultColWidth="7.625" defaultRowHeight="14.1"/>
  <cols>
    <col min="1" max="1" width="7.625" style="88"/>
    <col min="2" max="2" width="3.5" style="88" bestFit="1" customWidth="1"/>
    <col min="3" max="3" width="12.625" style="88" bestFit="1" customWidth="1"/>
    <col min="4" max="4" width="52.875" style="88" bestFit="1" customWidth="1"/>
    <col min="5" max="16384" width="7.625" style="88"/>
  </cols>
  <sheetData>
    <row r="2" spans="2:4" ht="17.100000000000001">
      <c r="B2" s="86" t="s">
        <v>125</v>
      </c>
      <c r="C2" s="87" t="s">
        <v>126</v>
      </c>
      <c r="D2" s="86" t="s">
        <v>127</v>
      </c>
    </row>
    <row r="3" spans="2:4" ht="15.95">
      <c r="B3" s="89">
        <v>1</v>
      </c>
      <c r="C3" s="90" t="s">
        <v>128</v>
      </c>
      <c r="D3" s="89" t="s">
        <v>129</v>
      </c>
    </row>
    <row r="4" spans="2:4" ht="15.95">
      <c r="B4" s="89">
        <v>2</v>
      </c>
      <c r="C4" s="90" t="s">
        <v>128</v>
      </c>
      <c r="D4" s="89" t="s">
        <v>130</v>
      </c>
    </row>
    <row r="5" spans="2:4" ht="15.95">
      <c r="B5" s="89">
        <v>3</v>
      </c>
      <c r="C5" s="90" t="s">
        <v>128</v>
      </c>
      <c r="D5" s="89" t="s">
        <v>131</v>
      </c>
    </row>
    <row r="6" spans="2:4" ht="15.95">
      <c r="B6" s="89">
        <v>4</v>
      </c>
      <c r="C6" s="90" t="s">
        <v>128</v>
      </c>
      <c r="D6" s="89" t="s">
        <v>132</v>
      </c>
    </row>
    <row r="7" spans="2:4" ht="15.95">
      <c r="B7" s="89">
        <v>5</v>
      </c>
      <c r="C7" s="90" t="s">
        <v>128</v>
      </c>
      <c r="D7" s="89" t="s">
        <v>133</v>
      </c>
    </row>
    <row r="8" spans="2:4" ht="15.95">
      <c r="B8" s="89">
        <v>6</v>
      </c>
      <c r="C8" s="90" t="s">
        <v>128</v>
      </c>
      <c r="D8" s="89" t="s">
        <v>134</v>
      </c>
    </row>
    <row r="9" spans="2:4" ht="15.95">
      <c r="B9" s="89">
        <v>7</v>
      </c>
      <c r="C9" s="90" t="s">
        <v>128</v>
      </c>
      <c r="D9" s="89" t="s">
        <v>135</v>
      </c>
    </row>
    <row r="10" spans="2:4" ht="17.100000000000001">
      <c r="B10" s="86" t="s">
        <v>125</v>
      </c>
      <c r="C10" s="87" t="s">
        <v>126</v>
      </c>
      <c r="D10" s="87" t="s">
        <v>127</v>
      </c>
    </row>
    <row r="11" spans="2:4" ht="15.95">
      <c r="B11" s="89">
        <v>1</v>
      </c>
      <c r="C11" s="91" t="s">
        <v>136</v>
      </c>
      <c r="D11" s="89" t="s">
        <v>137</v>
      </c>
    </row>
    <row r="12" spans="2:4" ht="15.95">
      <c r="B12" s="89">
        <v>2</v>
      </c>
      <c r="C12" s="91" t="s">
        <v>136</v>
      </c>
      <c r="D12" s="89" t="s">
        <v>138</v>
      </c>
    </row>
    <row r="13" spans="2:4" ht="15.95">
      <c r="B13" s="89">
        <v>3</v>
      </c>
      <c r="C13" s="91" t="s">
        <v>136</v>
      </c>
      <c r="D13" s="89" t="s">
        <v>139</v>
      </c>
    </row>
    <row r="14" spans="2:4" ht="15.95">
      <c r="B14" s="89">
        <v>4</v>
      </c>
      <c r="C14" s="91" t="s">
        <v>136</v>
      </c>
      <c r="D14" s="89" t="s">
        <v>140</v>
      </c>
    </row>
    <row r="15" spans="2:4" ht="17.100000000000001">
      <c r="B15" s="86" t="s">
        <v>125</v>
      </c>
      <c r="C15" s="87" t="s">
        <v>126</v>
      </c>
      <c r="D15" s="87" t="s">
        <v>127</v>
      </c>
    </row>
    <row r="16" spans="2:4" ht="15.95">
      <c r="B16" s="89">
        <v>1</v>
      </c>
      <c r="C16" s="92" t="s">
        <v>141</v>
      </c>
      <c r="D16" s="93" t="s">
        <v>142</v>
      </c>
    </row>
    <row r="17" spans="2:4" ht="15.95">
      <c r="B17" s="89">
        <v>2</v>
      </c>
      <c r="C17" s="92" t="s">
        <v>141</v>
      </c>
      <c r="D17" s="93" t="s">
        <v>143</v>
      </c>
    </row>
    <row r="18" spans="2:4" ht="15.95">
      <c r="B18" s="89">
        <v>3</v>
      </c>
      <c r="C18" s="92" t="s">
        <v>141</v>
      </c>
      <c r="D18" s="93" t="s">
        <v>144</v>
      </c>
    </row>
    <row r="19" spans="2:4" ht="15.95">
      <c r="B19" s="89">
        <v>4</v>
      </c>
      <c r="C19" s="92" t="s">
        <v>141</v>
      </c>
      <c r="D19" s="93" t="s">
        <v>145</v>
      </c>
    </row>
    <row r="20" spans="2:4" ht="15.95">
      <c r="B20" s="89">
        <v>5</v>
      </c>
      <c r="C20" s="92" t="s">
        <v>141</v>
      </c>
      <c r="D20" s="93" t="s">
        <v>146</v>
      </c>
    </row>
    <row r="21" spans="2:4" ht="15.95">
      <c r="B21" s="89">
        <v>6</v>
      </c>
      <c r="C21" s="92" t="s">
        <v>141</v>
      </c>
      <c r="D21" s="93" t="s">
        <v>147</v>
      </c>
    </row>
    <row r="22" spans="2:4" ht="15.95">
      <c r="B22" s="89">
        <v>7</v>
      </c>
      <c r="C22" s="92" t="s">
        <v>141</v>
      </c>
      <c r="D22" s="93" t="s">
        <v>148</v>
      </c>
    </row>
    <row r="23" spans="2:4" ht="15.95">
      <c r="B23" s="89">
        <v>8</v>
      </c>
      <c r="C23" s="92" t="s">
        <v>141</v>
      </c>
      <c r="D23" s="93" t="s">
        <v>149</v>
      </c>
    </row>
    <row r="24" spans="2:4" ht="15.95">
      <c r="B24" s="89">
        <v>9</v>
      </c>
      <c r="C24" s="92" t="s">
        <v>141</v>
      </c>
      <c r="D24" s="93" t="s">
        <v>150</v>
      </c>
    </row>
    <row r="25" spans="2:4" ht="15.95">
      <c r="B25" s="89">
        <v>10</v>
      </c>
      <c r="C25" s="92" t="s">
        <v>141</v>
      </c>
      <c r="D25" s="93" t="s">
        <v>151</v>
      </c>
    </row>
    <row r="26" spans="2:4" ht="15.95">
      <c r="B26" s="89">
        <v>11</v>
      </c>
      <c r="C26" s="92" t="s">
        <v>141</v>
      </c>
      <c r="D26" s="93" t="s">
        <v>152</v>
      </c>
    </row>
    <row r="27" spans="2:4" ht="15.95">
      <c r="B27" s="89">
        <v>12</v>
      </c>
      <c r="C27" s="92" t="s">
        <v>141</v>
      </c>
      <c r="D27" s="93" t="s">
        <v>153</v>
      </c>
    </row>
    <row r="28" spans="2:4" ht="15.95">
      <c r="B28" s="89">
        <v>13</v>
      </c>
      <c r="C28" s="92" t="s">
        <v>141</v>
      </c>
      <c r="D28" s="93" t="s">
        <v>154</v>
      </c>
    </row>
    <row r="29" spans="2:4" ht="15.95">
      <c r="B29" s="89">
        <v>14</v>
      </c>
      <c r="C29" s="92" t="s">
        <v>141</v>
      </c>
      <c r="D29" s="93" t="s">
        <v>155</v>
      </c>
    </row>
    <row r="30" spans="2:4" ht="15.95">
      <c r="B30" s="89">
        <v>15</v>
      </c>
      <c r="C30" s="92" t="s">
        <v>141</v>
      </c>
      <c r="D30" s="93" t="s">
        <v>156</v>
      </c>
    </row>
    <row r="31" spans="2:4" ht="15.95">
      <c r="B31" s="89">
        <v>16</v>
      </c>
      <c r="C31" s="92" t="s">
        <v>141</v>
      </c>
      <c r="D31" s="93" t="s">
        <v>157</v>
      </c>
    </row>
    <row r="32" spans="2:4" ht="17.100000000000001">
      <c r="B32" s="86" t="s">
        <v>125</v>
      </c>
      <c r="C32" s="87" t="s">
        <v>126</v>
      </c>
      <c r="D32" s="87" t="s">
        <v>127</v>
      </c>
    </row>
    <row r="33" spans="2:4" ht="15.95">
      <c r="B33" s="89">
        <v>1</v>
      </c>
      <c r="C33" s="94" t="s">
        <v>158</v>
      </c>
      <c r="D33" s="93" t="s">
        <v>159</v>
      </c>
    </row>
    <row r="34" spans="2:4" ht="15.95">
      <c r="B34" s="89">
        <v>2</v>
      </c>
      <c r="C34" s="94" t="s">
        <v>158</v>
      </c>
      <c r="D34" s="93" t="s">
        <v>160</v>
      </c>
    </row>
    <row r="35" spans="2:4" ht="15.95">
      <c r="B35" s="89">
        <v>3</v>
      </c>
      <c r="C35" s="94" t="s">
        <v>158</v>
      </c>
      <c r="D35" s="93" t="s">
        <v>161</v>
      </c>
    </row>
    <row r="36" spans="2:4" ht="15.95">
      <c r="B36" s="89">
        <v>4</v>
      </c>
      <c r="C36" s="94" t="s">
        <v>158</v>
      </c>
      <c r="D36" s="93" t="s">
        <v>162</v>
      </c>
    </row>
    <row r="37" spans="2:4" ht="15.95">
      <c r="B37" s="89">
        <v>5</v>
      </c>
      <c r="C37" s="94" t="s">
        <v>158</v>
      </c>
      <c r="D37" s="93" t="s">
        <v>163</v>
      </c>
    </row>
    <row r="38" spans="2:4" ht="15.95">
      <c r="B38" s="89">
        <v>6</v>
      </c>
      <c r="C38" s="94" t="s">
        <v>158</v>
      </c>
      <c r="D38" s="93" t="s">
        <v>164</v>
      </c>
    </row>
    <row r="39" spans="2:4" ht="15.95">
      <c r="B39" s="89">
        <v>7</v>
      </c>
      <c r="C39" s="94" t="s">
        <v>158</v>
      </c>
      <c r="D39" s="93" t="s">
        <v>165</v>
      </c>
    </row>
    <row r="40" spans="2:4" ht="15.95">
      <c r="B40" s="89">
        <v>8</v>
      </c>
      <c r="C40" s="94" t="s">
        <v>158</v>
      </c>
      <c r="D40" s="93" t="s">
        <v>166</v>
      </c>
    </row>
    <row r="41" spans="2:4" ht="15.95">
      <c r="B41" s="89">
        <v>9</v>
      </c>
      <c r="C41" s="94" t="s">
        <v>158</v>
      </c>
      <c r="D41" s="93" t="s">
        <v>167</v>
      </c>
    </row>
    <row r="42" spans="2:4" ht="15.95">
      <c r="B42" s="89">
        <v>10</v>
      </c>
      <c r="C42" s="94" t="s">
        <v>158</v>
      </c>
      <c r="D42" s="93" t="s">
        <v>168</v>
      </c>
    </row>
    <row r="43" spans="2:4" ht="15.95">
      <c r="B43" s="89">
        <v>11</v>
      </c>
      <c r="C43" s="94" t="s">
        <v>158</v>
      </c>
      <c r="D43" s="93" t="s">
        <v>169</v>
      </c>
    </row>
    <row r="44" spans="2:4" ht="15.95">
      <c r="B44" s="89">
        <v>12</v>
      </c>
      <c r="C44" s="94" t="s">
        <v>158</v>
      </c>
      <c r="D44" s="93" t="s">
        <v>170</v>
      </c>
    </row>
    <row r="45" spans="2:4" ht="15.95">
      <c r="B45" s="89">
        <v>13</v>
      </c>
      <c r="C45" s="94" t="s">
        <v>158</v>
      </c>
      <c r="D45" s="93" t="s">
        <v>171</v>
      </c>
    </row>
    <row r="46" spans="2:4" ht="15.95">
      <c r="B46" s="89">
        <v>14</v>
      </c>
      <c r="C46" s="94" t="s">
        <v>158</v>
      </c>
      <c r="D46" s="93" t="s">
        <v>172</v>
      </c>
    </row>
    <row r="47" spans="2:4" ht="15.95">
      <c r="B47" s="89">
        <v>15</v>
      </c>
      <c r="C47" s="94" t="s">
        <v>158</v>
      </c>
      <c r="D47" s="93" t="s">
        <v>173</v>
      </c>
    </row>
    <row r="48" spans="2:4" ht="17.100000000000001">
      <c r="B48" s="86" t="s">
        <v>125</v>
      </c>
      <c r="C48" s="95" t="s">
        <v>126</v>
      </c>
      <c r="D48" s="96" t="s">
        <v>127</v>
      </c>
    </row>
    <row r="49" spans="2:4">
      <c r="B49" s="89">
        <v>1</v>
      </c>
      <c r="C49" s="97" t="s">
        <v>174</v>
      </c>
      <c r="D49" s="89" t="s">
        <v>175</v>
      </c>
    </row>
    <row r="50" spans="2:4">
      <c r="B50" s="89">
        <v>2</v>
      </c>
      <c r="C50" s="98" t="s">
        <v>174</v>
      </c>
      <c r="D50" s="99" t="s">
        <v>176</v>
      </c>
    </row>
    <row r="51" spans="2:4">
      <c r="B51" s="89">
        <v>3</v>
      </c>
      <c r="C51" s="98" t="s">
        <v>174</v>
      </c>
      <c r="D51" s="99" t="s">
        <v>177</v>
      </c>
    </row>
    <row r="52" spans="2:4">
      <c r="B52" s="89">
        <v>4</v>
      </c>
      <c r="C52" s="98" t="s">
        <v>174</v>
      </c>
      <c r="D52" s="99" t="s">
        <v>178</v>
      </c>
    </row>
    <row r="53" spans="2:4">
      <c r="B53" s="89">
        <v>5</v>
      </c>
      <c r="C53" s="98" t="s">
        <v>174</v>
      </c>
      <c r="D53" s="99" t="s">
        <v>179</v>
      </c>
    </row>
    <row r="54" spans="2:4">
      <c r="B54" s="89">
        <v>6</v>
      </c>
      <c r="C54" s="98" t="s">
        <v>174</v>
      </c>
      <c r="D54" s="99" t="s">
        <v>180</v>
      </c>
    </row>
    <row r="55" spans="2:4">
      <c r="B55" s="89">
        <v>7</v>
      </c>
      <c r="C55" s="98" t="s">
        <v>174</v>
      </c>
      <c r="D55" s="99" t="s">
        <v>181</v>
      </c>
    </row>
    <row r="56" spans="2:4">
      <c r="B56" s="89">
        <v>8</v>
      </c>
      <c r="C56" s="98" t="s">
        <v>174</v>
      </c>
      <c r="D56" s="99" t="s">
        <v>182</v>
      </c>
    </row>
    <row r="57" spans="2:4">
      <c r="B57" s="89">
        <v>9</v>
      </c>
      <c r="C57" s="98" t="s">
        <v>174</v>
      </c>
      <c r="D57" s="99" t="s">
        <v>183</v>
      </c>
    </row>
    <row r="58" spans="2:4">
      <c r="B58" s="89">
        <v>10</v>
      </c>
      <c r="C58" s="98" t="s">
        <v>174</v>
      </c>
      <c r="D58" s="99" t="s">
        <v>184</v>
      </c>
    </row>
    <row r="59" spans="2:4">
      <c r="B59" s="89">
        <v>11</v>
      </c>
      <c r="C59" s="98" t="s">
        <v>174</v>
      </c>
      <c r="D59" s="99" t="s">
        <v>185</v>
      </c>
    </row>
    <row r="60" spans="2:4">
      <c r="B60" s="89">
        <v>12</v>
      </c>
      <c r="C60" s="98" t="s">
        <v>174</v>
      </c>
      <c r="D60" s="99" t="s">
        <v>186</v>
      </c>
    </row>
    <row r="61" spans="2:4">
      <c r="B61" s="89">
        <v>13</v>
      </c>
      <c r="C61" s="98" t="s">
        <v>174</v>
      </c>
      <c r="D61" s="99" t="s">
        <v>187</v>
      </c>
    </row>
    <row r="62" spans="2:4">
      <c r="B62" s="89">
        <v>14</v>
      </c>
      <c r="C62" s="98" t="s">
        <v>174</v>
      </c>
      <c r="D62" s="99" t="s">
        <v>188</v>
      </c>
    </row>
  </sheetData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209-7AA3-4A47-894D-198957478AA1}">
  <sheetPr>
    <tabColor theme="3"/>
    <pageSetUpPr fitToPage="1"/>
  </sheetPr>
  <dimension ref="B1:C406"/>
  <sheetViews>
    <sheetView showGridLines="0" topLeftCell="A26" zoomScale="140" zoomScaleNormal="140" workbookViewId="0">
      <selection activeCell="C48" sqref="C48"/>
    </sheetView>
  </sheetViews>
  <sheetFormatPr defaultColWidth="9" defaultRowHeight="12.95"/>
  <cols>
    <col min="1" max="1" width="3.125" style="19" customWidth="1"/>
    <col min="2" max="2" width="43" style="19" bestFit="1" customWidth="1"/>
    <col min="3" max="3" width="37.125" style="19" bestFit="1" customWidth="1"/>
    <col min="4" max="4" width="3.125" style="19" customWidth="1"/>
    <col min="5" max="16384" width="9" style="19"/>
  </cols>
  <sheetData>
    <row r="1" spans="2:3" ht="24" customHeight="1">
      <c r="B1" s="22" t="s">
        <v>189</v>
      </c>
      <c r="C1" s="22" t="s">
        <v>190</v>
      </c>
    </row>
    <row r="2" spans="2:3">
      <c r="B2" s="21">
        <f>DATE(2022,1,1)</f>
        <v>43100</v>
      </c>
      <c r="C2" s="20" t="s">
        <v>191</v>
      </c>
    </row>
    <row r="3" spans="2:3">
      <c r="B3" s="21">
        <f>DATE(2022,1,25)</f>
        <v>43124</v>
      </c>
      <c r="C3" s="20" t="s">
        <v>192</v>
      </c>
    </row>
    <row r="4" spans="2:3">
      <c r="B4" s="21">
        <f>DATE(2022,4,2)</f>
        <v>43191</v>
      </c>
      <c r="C4" s="20" t="s">
        <v>193</v>
      </c>
    </row>
    <row r="5" spans="2:3">
      <c r="B5" s="21">
        <f>DATE(2022,4,4)</f>
        <v>43193</v>
      </c>
      <c r="C5" s="20" t="s">
        <v>194</v>
      </c>
    </row>
    <row r="6" spans="2:3">
      <c r="B6" s="21">
        <f>DATE(2022,4,21)</f>
        <v>43210</v>
      </c>
      <c r="C6" s="20" t="s">
        <v>195</v>
      </c>
    </row>
    <row r="7" spans="2:3">
      <c r="B7" s="21">
        <f>DATE(2022,5,1)</f>
        <v>43220</v>
      </c>
      <c r="C7" s="20" t="s">
        <v>196</v>
      </c>
    </row>
    <row r="8" spans="2:3">
      <c r="B8" s="21">
        <f>DATE(2022,6,6)</f>
        <v>43256</v>
      </c>
      <c r="C8" s="20" t="s">
        <v>197</v>
      </c>
    </row>
    <row r="9" spans="2:3">
      <c r="B9" s="21">
        <f>DATE(2022,7,9)</f>
        <v>43289</v>
      </c>
      <c r="C9" s="20" t="s">
        <v>198</v>
      </c>
    </row>
    <row r="10" spans="2:3">
      <c r="B10" s="21">
        <f>DATE(2022,9,7)</f>
        <v>43349</v>
      </c>
      <c r="C10" s="20" t="s">
        <v>199</v>
      </c>
    </row>
    <row r="11" spans="2:3">
      <c r="B11" s="21">
        <f>DATE(2022,10,12)</f>
        <v>43384</v>
      </c>
      <c r="C11" s="20" t="s">
        <v>200</v>
      </c>
    </row>
    <row r="12" spans="2:3">
      <c r="B12" s="21">
        <f>DATE(2022,11,2)</f>
        <v>43405</v>
      </c>
      <c r="C12" s="20" t="s">
        <v>201</v>
      </c>
    </row>
    <row r="13" spans="2:3">
      <c r="B13" s="21">
        <f>DATE(2022,11,15)</f>
        <v>43418</v>
      </c>
      <c r="C13" s="20" t="s">
        <v>202</v>
      </c>
    </row>
    <row r="14" spans="2:3">
      <c r="B14" s="21">
        <f>DATE(2022,11,20)</f>
        <v>43423</v>
      </c>
      <c r="C14" s="20" t="s">
        <v>203</v>
      </c>
    </row>
    <row r="15" spans="2:3">
      <c r="B15" s="21">
        <f>DATE(2022,11,24)</f>
        <v>43427</v>
      </c>
      <c r="C15" s="20" t="s">
        <v>204</v>
      </c>
    </row>
    <row r="16" spans="2:3">
      <c r="B16" s="21">
        <f>DATE(2022,11,28)</f>
        <v>43431</v>
      </c>
      <c r="C16" s="20" t="s">
        <v>205</v>
      </c>
    </row>
    <row r="17" spans="2:3">
      <c r="B17" s="21">
        <f>DATE(2022,12,2)</f>
        <v>43435</v>
      </c>
      <c r="C17" s="20" t="s">
        <v>206</v>
      </c>
    </row>
    <row r="18" spans="2:3">
      <c r="B18" s="21">
        <f>DATE(2022,12,5)</f>
        <v>43438</v>
      </c>
      <c r="C18" s="20" t="s">
        <v>207</v>
      </c>
    </row>
    <row r="19" spans="2:3">
      <c r="B19" s="21">
        <f>DATE(2022,12,6)</f>
        <v>43439</v>
      </c>
      <c r="C19" s="20" t="s">
        <v>207</v>
      </c>
    </row>
    <row r="20" spans="2:3">
      <c r="B20" s="21">
        <f>DATE(2022,12,9)</f>
        <v>43442</v>
      </c>
      <c r="C20" s="20" t="s">
        <v>208</v>
      </c>
    </row>
    <row r="21" spans="2:3">
      <c r="B21" s="21">
        <f>DATE(2022,12,10)</f>
        <v>43443</v>
      </c>
      <c r="C21" s="20" t="s">
        <v>208</v>
      </c>
    </row>
    <row r="22" spans="2:3">
      <c r="B22" s="21">
        <f>DATE(2022,12,13)</f>
        <v>43446</v>
      </c>
      <c r="C22" s="20" t="s">
        <v>209</v>
      </c>
    </row>
    <row r="23" spans="2:3">
      <c r="B23" s="21">
        <f>DATE(2022,12,14)</f>
        <v>43447</v>
      </c>
      <c r="C23" s="20" t="s">
        <v>209</v>
      </c>
    </row>
    <row r="24" spans="2:3">
      <c r="B24" s="21">
        <f>DATE(2022,12,25)</f>
        <v>43458</v>
      </c>
      <c r="C24" s="20" t="s">
        <v>210</v>
      </c>
    </row>
    <row r="25" spans="2:3">
      <c r="B25" s="21">
        <f>DATE(2022,10,28)</f>
        <v>43400</v>
      </c>
      <c r="C25" s="20" t="s">
        <v>211</v>
      </c>
    </row>
    <row r="26" spans="2:3">
      <c r="B26" s="21">
        <f>DATE(2022,11,11)</f>
        <v>43414</v>
      </c>
      <c r="C26" s="20" t="s">
        <v>211</v>
      </c>
    </row>
    <row r="27" spans="2:3">
      <c r="B27" s="21">
        <f>DATE(2022,11,18)</f>
        <v>43421</v>
      </c>
      <c r="C27" s="20" t="s">
        <v>211</v>
      </c>
    </row>
    <row r="28" spans="2:3">
      <c r="B28" s="21">
        <f>DATE(2022,9,9)</f>
        <v>43351</v>
      </c>
      <c r="C28" s="20" t="s">
        <v>212</v>
      </c>
    </row>
    <row r="29" spans="2:3">
      <c r="B29" s="21">
        <f>DATE(2022,9,23)</f>
        <v>43365</v>
      </c>
      <c r="C29" s="20" t="s">
        <v>212</v>
      </c>
    </row>
    <row r="30" spans="2:3">
      <c r="B30" s="21">
        <f>DATE(2022,10,7)</f>
        <v>43379</v>
      </c>
      <c r="C30" s="20" t="s">
        <v>212</v>
      </c>
    </row>
    <row r="31" spans="2:3">
      <c r="B31" s="21">
        <f>DATE(2022,10,21)</f>
        <v>43393</v>
      </c>
      <c r="C31" s="20" t="s">
        <v>212</v>
      </c>
    </row>
    <row r="32" spans="2:3">
      <c r="B32" s="21">
        <f>DATE(2022,11,4)</f>
        <v>43407</v>
      </c>
      <c r="C32" s="20" t="s">
        <v>212</v>
      </c>
    </row>
    <row r="33" spans="2:3">
      <c r="B33" s="21">
        <f>DATE(2022,12,20)</f>
        <v>43453</v>
      </c>
      <c r="C33" s="20" t="s">
        <v>213</v>
      </c>
    </row>
    <row r="34" spans="2:3">
      <c r="B34" s="21">
        <f>DATE(2022,10,17)</f>
        <v>43389</v>
      </c>
      <c r="C34" s="20" t="s">
        <v>214</v>
      </c>
    </row>
    <row r="35" spans="2:3">
      <c r="B35" s="21">
        <f>DATE(2022,8,15)</f>
        <v>43326</v>
      </c>
      <c r="C35" s="20" t="s">
        <v>197</v>
      </c>
    </row>
    <row r="36" spans="2:3">
      <c r="B36" s="21">
        <f>DATE(2022,9,12)</f>
        <v>43354</v>
      </c>
      <c r="C36" s="20" t="s">
        <v>215</v>
      </c>
    </row>
    <row r="37" spans="2:3">
      <c r="B37" s="21">
        <f>DATE(2022,10,3)</f>
        <v>43375</v>
      </c>
      <c r="C37" s="20" t="s">
        <v>216</v>
      </c>
    </row>
    <row r="38" spans="2:3">
      <c r="B38" s="21">
        <f>DATE(2022,10,10)</f>
        <v>43382</v>
      </c>
      <c r="C38" s="20" t="s">
        <v>216</v>
      </c>
    </row>
    <row r="39" spans="2:3">
      <c r="B39" s="21">
        <f>DATE(2022,10,13)</f>
        <v>43385</v>
      </c>
      <c r="C39" s="20" t="s">
        <v>216</v>
      </c>
    </row>
    <row r="40" spans="2:3">
      <c r="B40" s="21">
        <f>DATE(2022,10,24)</f>
        <v>43396</v>
      </c>
      <c r="C40" s="20" t="s">
        <v>217</v>
      </c>
    </row>
    <row r="41" spans="2:3">
      <c r="B41" s="21">
        <f>DATE(2022,10,31)</f>
        <v>43403</v>
      </c>
      <c r="C41" s="20" t="s">
        <v>217</v>
      </c>
    </row>
    <row r="42" spans="2:3">
      <c r="B42" s="21">
        <f>DATE(2022,11,3)</f>
        <v>43406</v>
      </c>
      <c r="C42" s="20" t="s">
        <v>217</v>
      </c>
    </row>
    <row r="43" spans="2:3">
      <c r="B43" s="21">
        <f>DATE(2022,11,7)</f>
        <v>43410</v>
      </c>
      <c r="C43" s="20" t="s">
        <v>218</v>
      </c>
    </row>
    <row r="44" spans="2:3">
      <c r="B44" s="21">
        <f>DATE(2022,11,16)</f>
        <v>43419</v>
      </c>
      <c r="C44" s="20" t="s">
        <v>219</v>
      </c>
    </row>
    <row r="45" spans="2:3">
      <c r="B45" s="21">
        <f>DATE(2022,8,29)</f>
        <v>43340</v>
      </c>
      <c r="C45" s="20" t="s">
        <v>220</v>
      </c>
    </row>
    <row r="46" spans="2:3">
      <c r="B46" s="21">
        <f>DATE(2022,8,9)</f>
        <v>43320</v>
      </c>
      <c r="C46" s="20" t="s">
        <v>221</v>
      </c>
    </row>
    <row r="47" spans="2:3">
      <c r="B47" s="21">
        <f>DATE(2022,12,12)</f>
        <v>43445</v>
      </c>
      <c r="C47" s="20" t="s">
        <v>222</v>
      </c>
    </row>
    <row r="48" spans="2:3">
      <c r="B48" s="21">
        <f>DATE(2022,12,8)</f>
        <v>43441</v>
      </c>
      <c r="C48" s="20" t="s">
        <v>115</v>
      </c>
    </row>
    <row r="49" spans="2:3">
      <c r="B49" s="21"/>
      <c r="C49" s="20"/>
    </row>
    <row r="50" spans="2:3">
      <c r="B50" s="21"/>
      <c r="C50" s="20"/>
    </row>
    <row r="51" spans="2:3">
      <c r="B51" s="21"/>
      <c r="C51" s="20"/>
    </row>
    <row r="52" spans="2:3">
      <c r="B52" s="21"/>
      <c r="C52" s="20"/>
    </row>
    <row r="53" spans="2:3">
      <c r="B53" s="21"/>
      <c r="C53" s="20"/>
    </row>
    <row r="54" spans="2:3">
      <c r="B54" s="21"/>
      <c r="C54" s="20"/>
    </row>
    <row r="55" spans="2:3">
      <c r="B55" s="21"/>
      <c r="C55" s="20"/>
    </row>
    <row r="56" spans="2:3">
      <c r="B56" s="21"/>
      <c r="C56" s="20"/>
    </row>
    <row r="57" spans="2:3">
      <c r="B57" s="21"/>
      <c r="C57" s="20"/>
    </row>
    <row r="58" spans="2:3">
      <c r="B58" s="21"/>
      <c r="C58" s="20"/>
    </row>
    <row r="59" spans="2:3">
      <c r="B59" s="21"/>
      <c r="C59" s="20"/>
    </row>
    <row r="60" spans="2:3">
      <c r="B60" s="21"/>
      <c r="C60" s="20"/>
    </row>
    <row r="61" spans="2:3">
      <c r="B61" s="21"/>
      <c r="C61" s="20"/>
    </row>
    <row r="62" spans="2:3">
      <c r="B62" s="21"/>
      <c r="C62" s="20"/>
    </row>
    <row r="63" spans="2:3">
      <c r="B63" s="21"/>
      <c r="C63" s="20"/>
    </row>
    <row r="64" spans="2:3">
      <c r="B64" s="21"/>
      <c r="C64" s="20"/>
    </row>
    <row r="65" spans="2:3">
      <c r="B65" s="21"/>
      <c r="C65" s="20"/>
    </row>
    <row r="66" spans="2:3">
      <c r="B66" s="21"/>
      <c r="C66" s="20"/>
    </row>
    <row r="67" spans="2:3">
      <c r="B67" s="21"/>
      <c r="C67" s="20"/>
    </row>
    <row r="68" spans="2:3">
      <c r="B68" s="21"/>
      <c r="C68" s="20"/>
    </row>
    <row r="69" spans="2:3">
      <c r="B69" s="21"/>
      <c r="C69" s="20"/>
    </row>
    <row r="70" spans="2:3">
      <c r="B70" s="21"/>
      <c r="C70" s="20"/>
    </row>
    <row r="71" spans="2:3">
      <c r="B71" s="21"/>
      <c r="C71" s="20"/>
    </row>
    <row r="72" spans="2:3">
      <c r="B72" s="21"/>
      <c r="C72" s="20"/>
    </row>
    <row r="73" spans="2:3">
      <c r="B73" s="21"/>
      <c r="C73" s="20"/>
    </row>
    <row r="74" spans="2:3">
      <c r="B74" s="21"/>
      <c r="C74" s="20"/>
    </row>
    <row r="75" spans="2:3">
      <c r="B75" s="21"/>
      <c r="C75" s="20"/>
    </row>
    <row r="76" spans="2:3">
      <c r="B76" s="21"/>
      <c r="C76" s="20"/>
    </row>
    <row r="77" spans="2:3">
      <c r="B77" s="21"/>
      <c r="C77" s="20"/>
    </row>
    <row r="78" spans="2:3">
      <c r="B78" s="21"/>
      <c r="C78" s="20"/>
    </row>
    <row r="79" spans="2:3">
      <c r="B79" s="21"/>
      <c r="C79" s="20"/>
    </row>
    <row r="80" spans="2:3">
      <c r="B80" s="21"/>
      <c r="C80" s="20"/>
    </row>
    <row r="81" spans="2:3">
      <c r="B81" s="21"/>
      <c r="C81" s="20"/>
    </row>
    <row r="82" spans="2:3">
      <c r="B82" s="21"/>
      <c r="C82" s="20"/>
    </row>
    <row r="83" spans="2:3">
      <c r="B83" s="21"/>
      <c r="C83" s="20"/>
    </row>
    <row r="84" spans="2:3">
      <c r="B84" s="21"/>
      <c r="C84" s="20"/>
    </row>
    <row r="85" spans="2:3">
      <c r="B85" s="21"/>
      <c r="C85" s="20"/>
    </row>
    <row r="86" spans="2:3">
      <c r="B86" s="21"/>
      <c r="C86" s="20"/>
    </row>
    <row r="87" spans="2:3">
      <c r="B87" s="21"/>
      <c r="C87" s="20"/>
    </row>
    <row r="88" spans="2:3">
      <c r="B88" s="21"/>
      <c r="C88" s="20"/>
    </row>
    <row r="89" spans="2:3">
      <c r="B89" s="21"/>
      <c r="C89" s="20"/>
    </row>
    <row r="90" spans="2:3">
      <c r="B90" s="21"/>
      <c r="C90" s="20"/>
    </row>
    <row r="91" spans="2:3">
      <c r="B91" s="21"/>
      <c r="C91" s="20"/>
    </row>
    <row r="92" spans="2:3">
      <c r="B92" s="21"/>
      <c r="C92" s="20"/>
    </row>
    <row r="93" spans="2:3">
      <c r="B93" s="21"/>
      <c r="C93" s="20"/>
    </row>
    <row r="94" spans="2:3">
      <c r="B94" s="21"/>
      <c r="C94" s="20"/>
    </row>
    <row r="95" spans="2:3">
      <c r="B95" s="21"/>
      <c r="C95" s="20"/>
    </row>
    <row r="96" spans="2:3">
      <c r="B96" s="21"/>
      <c r="C96" s="20"/>
    </row>
    <row r="97" spans="2:3">
      <c r="B97" s="21"/>
      <c r="C97" s="20"/>
    </row>
    <row r="98" spans="2:3">
      <c r="B98" s="21"/>
      <c r="C98" s="20"/>
    </row>
    <row r="99" spans="2:3">
      <c r="B99" s="21"/>
      <c r="C99" s="20"/>
    </row>
    <row r="100" spans="2:3">
      <c r="B100" s="21"/>
      <c r="C100" s="20"/>
    </row>
    <row r="101" spans="2:3">
      <c r="B101" s="21"/>
      <c r="C101" s="20"/>
    </row>
    <row r="102" spans="2:3">
      <c r="B102" s="21"/>
      <c r="C102" s="20"/>
    </row>
    <row r="103" spans="2:3">
      <c r="B103" s="21"/>
      <c r="C103" s="20"/>
    </row>
    <row r="104" spans="2:3">
      <c r="B104" s="21"/>
      <c r="C104" s="20"/>
    </row>
    <row r="105" spans="2:3">
      <c r="B105" s="21"/>
      <c r="C105" s="20"/>
    </row>
    <row r="106" spans="2:3">
      <c r="B106" s="21"/>
      <c r="C106" s="20"/>
    </row>
    <row r="107" spans="2:3">
      <c r="B107" s="21"/>
      <c r="C107" s="20"/>
    </row>
    <row r="108" spans="2:3">
      <c r="B108" s="21"/>
      <c r="C108" s="20"/>
    </row>
    <row r="109" spans="2:3">
      <c r="B109" s="21"/>
      <c r="C109" s="20"/>
    </row>
    <row r="110" spans="2:3">
      <c r="B110" s="21"/>
      <c r="C110" s="20"/>
    </row>
    <row r="111" spans="2:3">
      <c r="B111" s="21"/>
      <c r="C111" s="20"/>
    </row>
    <row r="112" spans="2:3">
      <c r="B112" s="21"/>
      <c r="C112" s="20"/>
    </row>
    <row r="113" spans="2:3">
      <c r="B113" s="21"/>
      <c r="C113" s="20"/>
    </row>
    <row r="114" spans="2:3">
      <c r="B114" s="21"/>
      <c r="C114" s="20"/>
    </row>
    <row r="115" spans="2:3">
      <c r="B115" s="21"/>
      <c r="C115" s="20"/>
    </row>
    <row r="116" spans="2:3">
      <c r="B116" s="21"/>
      <c r="C116" s="20"/>
    </row>
    <row r="117" spans="2:3">
      <c r="B117" s="21"/>
      <c r="C117" s="20"/>
    </row>
    <row r="118" spans="2:3">
      <c r="B118" s="21"/>
      <c r="C118" s="20"/>
    </row>
    <row r="119" spans="2:3">
      <c r="B119" s="21"/>
      <c r="C119" s="20"/>
    </row>
    <row r="120" spans="2:3">
      <c r="B120" s="21"/>
      <c r="C120" s="20"/>
    </row>
    <row r="121" spans="2:3">
      <c r="B121" s="21"/>
      <c r="C121" s="20"/>
    </row>
    <row r="122" spans="2:3">
      <c r="B122" s="21"/>
      <c r="C122" s="20"/>
    </row>
    <row r="123" spans="2:3">
      <c r="B123" s="21"/>
      <c r="C123" s="20"/>
    </row>
    <row r="124" spans="2:3">
      <c r="B124" s="21"/>
      <c r="C124" s="20"/>
    </row>
    <row r="125" spans="2:3">
      <c r="B125" s="21"/>
      <c r="C125" s="20"/>
    </row>
    <row r="126" spans="2:3">
      <c r="B126" s="21"/>
      <c r="C126" s="20"/>
    </row>
    <row r="127" spans="2:3">
      <c r="B127" s="21"/>
      <c r="C127" s="20"/>
    </row>
    <row r="128" spans="2:3">
      <c r="B128" s="21"/>
      <c r="C128" s="20"/>
    </row>
    <row r="129" spans="2:3">
      <c r="B129" s="21"/>
      <c r="C129" s="20"/>
    </row>
    <row r="130" spans="2:3">
      <c r="B130" s="21"/>
      <c r="C130" s="20"/>
    </row>
    <row r="131" spans="2:3">
      <c r="B131" s="21"/>
      <c r="C131" s="20"/>
    </row>
    <row r="132" spans="2:3">
      <c r="B132" s="21"/>
      <c r="C132" s="20"/>
    </row>
    <row r="133" spans="2:3">
      <c r="B133" s="21"/>
      <c r="C133" s="20"/>
    </row>
    <row r="134" spans="2:3">
      <c r="B134" s="21"/>
      <c r="C134" s="20"/>
    </row>
    <row r="135" spans="2:3">
      <c r="B135" s="21"/>
      <c r="C135" s="20"/>
    </row>
    <row r="136" spans="2:3">
      <c r="B136" s="21"/>
      <c r="C136" s="20"/>
    </row>
    <row r="137" spans="2:3">
      <c r="B137" s="21"/>
      <c r="C137" s="20"/>
    </row>
    <row r="138" spans="2:3">
      <c r="B138" s="21"/>
      <c r="C138" s="20"/>
    </row>
    <row r="139" spans="2:3">
      <c r="B139" s="21"/>
      <c r="C139" s="20"/>
    </row>
    <row r="140" spans="2:3">
      <c r="B140" s="21"/>
      <c r="C140" s="20"/>
    </row>
    <row r="141" spans="2:3">
      <c r="B141" s="21"/>
      <c r="C141" s="20"/>
    </row>
    <row r="142" spans="2:3">
      <c r="B142" s="21"/>
      <c r="C142" s="20"/>
    </row>
    <row r="143" spans="2:3">
      <c r="B143" s="21"/>
      <c r="C143" s="20"/>
    </row>
    <row r="144" spans="2:3">
      <c r="B144" s="21"/>
      <c r="C144" s="20"/>
    </row>
    <row r="145" spans="2:3">
      <c r="B145" s="21"/>
      <c r="C145" s="20"/>
    </row>
    <row r="146" spans="2:3">
      <c r="B146" s="21"/>
      <c r="C146" s="20"/>
    </row>
    <row r="147" spans="2:3">
      <c r="B147" s="21"/>
      <c r="C147" s="20"/>
    </row>
    <row r="148" spans="2:3">
      <c r="B148" s="21"/>
      <c r="C148" s="20"/>
    </row>
    <row r="149" spans="2:3">
      <c r="B149" s="21"/>
      <c r="C149" s="20"/>
    </row>
    <row r="150" spans="2:3">
      <c r="B150" s="21"/>
      <c r="C150" s="20"/>
    </row>
    <row r="151" spans="2:3">
      <c r="B151" s="21"/>
      <c r="C151" s="20"/>
    </row>
    <row r="152" spans="2:3">
      <c r="B152" s="21"/>
      <c r="C152" s="20"/>
    </row>
    <row r="153" spans="2:3">
      <c r="B153" s="21"/>
      <c r="C153" s="20"/>
    </row>
    <row r="154" spans="2:3">
      <c r="B154" s="21"/>
      <c r="C154" s="20"/>
    </row>
    <row r="155" spans="2:3">
      <c r="B155" s="21"/>
      <c r="C155" s="20"/>
    </row>
    <row r="156" spans="2:3">
      <c r="B156" s="21"/>
      <c r="C156" s="20"/>
    </row>
    <row r="157" spans="2:3">
      <c r="B157" s="21"/>
      <c r="C157" s="20"/>
    </row>
    <row r="158" spans="2:3">
      <c r="B158" s="21"/>
      <c r="C158" s="20"/>
    </row>
    <row r="159" spans="2:3">
      <c r="B159" s="21"/>
      <c r="C159" s="20"/>
    </row>
    <row r="160" spans="2:3">
      <c r="B160" s="21"/>
      <c r="C160" s="20"/>
    </row>
    <row r="161" spans="2:3">
      <c r="B161" s="21"/>
      <c r="C161" s="20"/>
    </row>
    <row r="162" spans="2:3">
      <c r="B162" s="21"/>
      <c r="C162" s="20"/>
    </row>
    <row r="163" spans="2:3">
      <c r="B163" s="21"/>
      <c r="C163" s="20"/>
    </row>
    <row r="164" spans="2:3">
      <c r="B164" s="21"/>
      <c r="C164" s="20"/>
    </row>
    <row r="165" spans="2:3">
      <c r="B165" s="21"/>
      <c r="C165" s="20"/>
    </row>
    <row r="166" spans="2:3">
      <c r="B166" s="21"/>
      <c r="C166" s="20"/>
    </row>
    <row r="167" spans="2:3">
      <c r="B167" s="21"/>
      <c r="C167" s="20"/>
    </row>
    <row r="168" spans="2:3">
      <c r="B168" s="21"/>
      <c r="C168" s="20"/>
    </row>
    <row r="169" spans="2:3">
      <c r="B169" s="21"/>
      <c r="C169" s="20"/>
    </row>
    <row r="170" spans="2:3">
      <c r="B170" s="21"/>
      <c r="C170" s="20"/>
    </row>
    <row r="171" spans="2:3">
      <c r="B171" s="21"/>
      <c r="C171" s="20"/>
    </row>
    <row r="172" spans="2:3">
      <c r="B172" s="21"/>
      <c r="C172" s="20"/>
    </row>
    <row r="173" spans="2:3">
      <c r="B173" s="21"/>
      <c r="C173" s="20"/>
    </row>
    <row r="174" spans="2:3">
      <c r="B174" s="21"/>
      <c r="C174" s="20"/>
    </row>
    <row r="175" spans="2:3">
      <c r="B175" s="21"/>
      <c r="C175" s="20"/>
    </row>
    <row r="176" spans="2:3">
      <c r="B176" s="21"/>
      <c r="C176" s="20"/>
    </row>
    <row r="177" spans="2:3">
      <c r="B177" s="21"/>
      <c r="C177" s="20"/>
    </row>
    <row r="178" spans="2:3">
      <c r="B178" s="21"/>
      <c r="C178" s="20"/>
    </row>
    <row r="179" spans="2:3">
      <c r="B179" s="21"/>
      <c r="C179" s="20"/>
    </row>
    <row r="180" spans="2:3">
      <c r="B180" s="21"/>
      <c r="C180" s="20"/>
    </row>
    <row r="181" spans="2:3">
      <c r="B181" s="21"/>
      <c r="C181" s="20"/>
    </row>
    <row r="182" spans="2:3">
      <c r="B182" s="21"/>
      <c r="C182" s="20"/>
    </row>
    <row r="183" spans="2:3">
      <c r="B183" s="21"/>
      <c r="C183" s="20"/>
    </row>
    <row r="184" spans="2:3">
      <c r="B184" s="21"/>
      <c r="C184" s="20"/>
    </row>
    <row r="185" spans="2:3">
      <c r="B185" s="21"/>
      <c r="C185" s="20"/>
    </row>
    <row r="186" spans="2:3">
      <c r="B186" s="21"/>
      <c r="C186" s="20"/>
    </row>
    <row r="187" spans="2:3">
      <c r="B187" s="21"/>
      <c r="C187" s="20"/>
    </row>
    <row r="188" spans="2:3">
      <c r="B188" s="21"/>
      <c r="C188" s="20"/>
    </row>
    <row r="189" spans="2:3">
      <c r="B189" s="21"/>
      <c r="C189" s="20"/>
    </row>
    <row r="190" spans="2:3">
      <c r="B190" s="21"/>
      <c r="C190" s="20"/>
    </row>
    <row r="191" spans="2:3">
      <c r="B191" s="21"/>
      <c r="C191" s="20"/>
    </row>
    <row r="192" spans="2:3">
      <c r="B192" s="21"/>
      <c r="C192" s="20"/>
    </row>
    <row r="193" spans="2:3">
      <c r="B193" s="21"/>
      <c r="C193" s="20"/>
    </row>
    <row r="194" spans="2:3">
      <c r="B194" s="21"/>
      <c r="C194" s="20"/>
    </row>
    <row r="195" spans="2:3">
      <c r="B195" s="21"/>
      <c r="C195" s="20"/>
    </row>
    <row r="196" spans="2:3">
      <c r="B196" s="21"/>
      <c r="C196" s="20"/>
    </row>
    <row r="197" spans="2:3">
      <c r="B197" s="21"/>
      <c r="C197" s="20"/>
    </row>
    <row r="198" spans="2:3">
      <c r="B198" s="21"/>
      <c r="C198" s="20"/>
    </row>
    <row r="199" spans="2:3">
      <c r="B199" s="21"/>
      <c r="C199" s="20"/>
    </row>
    <row r="200" spans="2:3">
      <c r="B200" s="21"/>
      <c r="C200" s="20"/>
    </row>
    <row r="201" spans="2:3">
      <c r="B201" s="21"/>
      <c r="C201" s="20"/>
    </row>
    <row r="202" spans="2:3">
      <c r="B202" s="21"/>
      <c r="C202" s="20"/>
    </row>
    <row r="203" spans="2:3">
      <c r="B203" s="21"/>
      <c r="C203" s="20"/>
    </row>
    <row r="204" spans="2:3">
      <c r="B204" s="21"/>
      <c r="C204" s="20"/>
    </row>
    <row r="205" spans="2:3">
      <c r="B205" s="21"/>
      <c r="C205" s="20"/>
    </row>
    <row r="206" spans="2:3">
      <c r="B206" s="21"/>
      <c r="C206" s="20"/>
    </row>
    <row r="207" spans="2:3">
      <c r="B207" s="21"/>
      <c r="C207" s="20"/>
    </row>
    <row r="208" spans="2:3">
      <c r="B208" s="21"/>
      <c r="C208" s="20"/>
    </row>
    <row r="209" spans="2:3">
      <c r="B209" s="21"/>
      <c r="C209" s="20"/>
    </row>
    <row r="210" spans="2:3">
      <c r="B210" s="21"/>
      <c r="C210" s="20"/>
    </row>
    <row r="211" spans="2:3">
      <c r="B211" s="21"/>
      <c r="C211" s="20"/>
    </row>
    <row r="212" spans="2:3">
      <c r="B212" s="21"/>
      <c r="C212" s="20"/>
    </row>
    <row r="213" spans="2:3">
      <c r="B213" s="21"/>
      <c r="C213" s="20"/>
    </row>
    <row r="214" spans="2:3">
      <c r="B214" s="21"/>
      <c r="C214" s="20"/>
    </row>
    <row r="215" spans="2:3">
      <c r="B215" s="21"/>
      <c r="C215" s="20"/>
    </row>
    <row r="216" spans="2:3">
      <c r="B216" s="21"/>
      <c r="C216" s="20"/>
    </row>
    <row r="217" spans="2:3">
      <c r="B217" s="21"/>
      <c r="C217" s="20"/>
    </row>
    <row r="218" spans="2:3">
      <c r="B218" s="21"/>
      <c r="C218" s="20"/>
    </row>
    <row r="219" spans="2:3">
      <c r="B219" s="21"/>
      <c r="C219" s="20"/>
    </row>
    <row r="220" spans="2:3">
      <c r="B220" s="21"/>
      <c r="C220" s="20"/>
    </row>
    <row r="221" spans="2:3">
      <c r="B221" s="21"/>
      <c r="C221" s="20"/>
    </row>
    <row r="222" spans="2:3">
      <c r="B222" s="21"/>
      <c r="C222" s="20"/>
    </row>
    <row r="223" spans="2:3">
      <c r="B223" s="21"/>
      <c r="C223" s="20"/>
    </row>
    <row r="224" spans="2:3">
      <c r="B224" s="21"/>
      <c r="C224" s="20"/>
    </row>
    <row r="225" spans="2:3">
      <c r="B225" s="21"/>
      <c r="C225" s="20"/>
    </row>
    <row r="226" spans="2:3">
      <c r="B226" s="21"/>
      <c r="C226" s="20"/>
    </row>
    <row r="227" spans="2:3">
      <c r="B227" s="21"/>
      <c r="C227" s="20"/>
    </row>
    <row r="228" spans="2:3">
      <c r="B228" s="21"/>
      <c r="C228" s="20"/>
    </row>
    <row r="229" spans="2:3">
      <c r="B229" s="21"/>
      <c r="C229" s="20"/>
    </row>
    <row r="230" spans="2:3">
      <c r="B230" s="21"/>
      <c r="C230" s="20"/>
    </row>
    <row r="231" spans="2:3">
      <c r="B231" s="21"/>
      <c r="C231" s="20"/>
    </row>
    <row r="232" spans="2:3">
      <c r="B232" s="21"/>
      <c r="C232" s="20"/>
    </row>
    <row r="233" spans="2:3">
      <c r="B233" s="21"/>
      <c r="C233" s="20"/>
    </row>
    <row r="234" spans="2:3">
      <c r="B234" s="21"/>
      <c r="C234" s="20"/>
    </row>
    <row r="235" spans="2:3">
      <c r="B235" s="21"/>
      <c r="C235" s="20"/>
    </row>
    <row r="236" spans="2:3">
      <c r="B236" s="21"/>
      <c r="C236" s="20"/>
    </row>
    <row r="237" spans="2:3">
      <c r="B237" s="21"/>
      <c r="C237" s="20"/>
    </row>
    <row r="238" spans="2:3">
      <c r="B238" s="21"/>
      <c r="C238" s="20"/>
    </row>
    <row r="239" spans="2:3">
      <c r="B239" s="21"/>
      <c r="C239" s="20"/>
    </row>
    <row r="240" spans="2:3">
      <c r="B240" s="21"/>
      <c r="C240" s="20"/>
    </row>
    <row r="241" spans="2:3">
      <c r="B241" s="21"/>
      <c r="C241" s="20"/>
    </row>
    <row r="242" spans="2:3">
      <c r="B242" s="21"/>
      <c r="C242" s="20"/>
    </row>
    <row r="243" spans="2:3">
      <c r="B243" s="21"/>
      <c r="C243" s="20"/>
    </row>
    <row r="244" spans="2:3">
      <c r="B244" s="21"/>
      <c r="C244" s="20"/>
    </row>
    <row r="245" spans="2:3">
      <c r="B245" s="21"/>
      <c r="C245" s="20"/>
    </row>
    <row r="246" spans="2:3">
      <c r="B246" s="21"/>
      <c r="C246" s="20"/>
    </row>
    <row r="247" spans="2:3">
      <c r="B247" s="21"/>
      <c r="C247" s="20"/>
    </row>
    <row r="248" spans="2:3">
      <c r="B248" s="21"/>
      <c r="C248" s="20"/>
    </row>
    <row r="249" spans="2:3">
      <c r="B249" s="21"/>
      <c r="C249" s="20"/>
    </row>
    <row r="250" spans="2:3">
      <c r="B250" s="21"/>
      <c r="C250" s="20"/>
    </row>
    <row r="251" spans="2:3">
      <c r="B251" s="21"/>
      <c r="C251" s="20"/>
    </row>
    <row r="252" spans="2:3">
      <c r="B252" s="21"/>
      <c r="C252" s="20"/>
    </row>
    <row r="253" spans="2:3">
      <c r="B253" s="21"/>
      <c r="C253" s="20"/>
    </row>
    <row r="254" spans="2:3">
      <c r="B254" s="21"/>
      <c r="C254" s="20"/>
    </row>
    <row r="255" spans="2:3">
      <c r="B255" s="21"/>
      <c r="C255" s="20"/>
    </row>
    <row r="256" spans="2:3">
      <c r="B256" s="21"/>
      <c r="C256" s="20"/>
    </row>
    <row r="257" spans="2:3">
      <c r="B257" s="21"/>
      <c r="C257" s="20"/>
    </row>
    <row r="258" spans="2:3">
      <c r="B258" s="21"/>
      <c r="C258" s="20"/>
    </row>
    <row r="259" spans="2:3">
      <c r="B259" s="21"/>
      <c r="C259" s="20"/>
    </row>
    <row r="260" spans="2:3">
      <c r="B260" s="21"/>
      <c r="C260" s="20"/>
    </row>
    <row r="261" spans="2:3">
      <c r="B261" s="21"/>
      <c r="C261" s="20"/>
    </row>
    <row r="262" spans="2:3">
      <c r="B262" s="21"/>
      <c r="C262" s="20"/>
    </row>
    <row r="263" spans="2:3">
      <c r="B263" s="21"/>
      <c r="C263" s="20"/>
    </row>
    <row r="264" spans="2:3">
      <c r="B264" s="21"/>
      <c r="C264" s="20"/>
    </row>
    <row r="265" spans="2:3">
      <c r="B265" s="21"/>
      <c r="C265" s="20"/>
    </row>
    <row r="266" spans="2:3">
      <c r="B266" s="21"/>
      <c r="C266" s="20"/>
    </row>
    <row r="267" spans="2:3">
      <c r="B267" s="21"/>
      <c r="C267" s="20"/>
    </row>
    <row r="268" spans="2:3">
      <c r="B268" s="21"/>
      <c r="C268" s="20"/>
    </row>
    <row r="269" spans="2:3">
      <c r="B269" s="21"/>
      <c r="C269" s="20"/>
    </row>
    <row r="270" spans="2:3">
      <c r="B270" s="21"/>
      <c r="C270" s="20"/>
    </row>
    <row r="271" spans="2:3">
      <c r="B271" s="21"/>
      <c r="C271" s="20"/>
    </row>
    <row r="272" spans="2:3">
      <c r="B272" s="21"/>
      <c r="C272" s="20"/>
    </row>
    <row r="273" spans="2:3">
      <c r="B273" s="21"/>
      <c r="C273" s="20"/>
    </row>
    <row r="274" spans="2:3">
      <c r="B274" s="21"/>
      <c r="C274" s="20"/>
    </row>
    <row r="275" spans="2:3">
      <c r="B275" s="21"/>
      <c r="C275" s="20"/>
    </row>
    <row r="276" spans="2:3">
      <c r="B276" s="21"/>
      <c r="C276" s="20"/>
    </row>
    <row r="277" spans="2:3">
      <c r="B277" s="21"/>
      <c r="C277" s="20"/>
    </row>
    <row r="278" spans="2:3">
      <c r="B278" s="21"/>
      <c r="C278" s="20"/>
    </row>
    <row r="279" spans="2:3">
      <c r="B279" s="21"/>
      <c r="C279" s="20"/>
    </row>
    <row r="280" spans="2:3">
      <c r="B280" s="21"/>
      <c r="C280" s="20"/>
    </row>
    <row r="281" spans="2:3">
      <c r="B281" s="21"/>
      <c r="C281" s="20"/>
    </row>
    <row r="282" spans="2:3">
      <c r="B282" s="21"/>
      <c r="C282" s="20"/>
    </row>
    <row r="283" spans="2:3">
      <c r="B283" s="21"/>
      <c r="C283" s="20"/>
    </row>
    <row r="284" spans="2:3">
      <c r="B284" s="21"/>
      <c r="C284" s="20"/>
    </row>
    <row r="285" spans="2:3">
      <c r="B285" s="21"/>
      <c r="C285" s="20"/>
    </row>
    <row r="286" spans="2:3">
      <c r="B286" s="21"/>
      <c r="C286" s="20"/>
    </row>
    <row r="287" spans="2:3">
      <c r="B287" s="21"/>
      <c r="C287" s="20"/>
    </row>
    <row r="288" spans="2:3">
      <c r="B288" s="21"/>
      <c r="C288" s="20"/>
    </row>
    <row r="289" spans="2:3">
      <c r="B289" s="21"/>
      <c r="C289" s="20"/>
    </row>
    <row r="290" spans="2:3">
      <c r="B290" s="21"/>
      <c r="C290" s="20"/>
    </row>
    <row r="291" spans="2:3">
      <c r="B291" s="21"/>
      <c r="C291" s="20"/>
    </row>
    <row r="292" spans="2:3">
      <c r="B292" s="21"/>
      <c r="C292" s="20"/>
    </row>
    <row r="293" spans="2:3">
      <c r="B293" s="21"/>
      <c r="C293" s="20"/>
    </row>
    <row r="294" spans="2:3">
      <c r="B294" s="21"/>
      <c r="C294" s="20"/>
    </row>
    <row r="295" spans="2:3">
      <c r="B295" s="21"/>
      <c r="C295" s="20"/>
    </row>
    <row r="296" spans="2:3">
      <c r="B296" s="21"/>
      <c r="C296" s="20"/>
    </row>
    <row r="297" spans="2:3">
      <c r="B297" s="21"/>
      <c r="C297" s="20"/>
    </row>
    <row r="298" spans="2:3">
      <c r="B298" s="21"/>
      <c r="C298" s="20"/>
    </row>
    <row r="299" spans="2:3">
      <c r="B299" s="21"/>
      <c r="C299" s="20"/>
    </row>
    <row r="300" spans="2:3">
      <c r="B300" s="21"/>
      <c r="C300" s="20"/>
    </row>
    <row r="301" spans="2:3">
      <c r="B301" s="21"/>
      <c r="C301" s="20"/>
    </row>
    <row r="302" spans="2:3">
      <c r="B302" s="21"/>
      <c r="C302" s="20"/>
    </row>
    <row r="303" spans="2:3">
      <c r="B303" s="21"/>
      <c r="C303" s="20"/>
    </row>
    <row r="304" spans="2:3">
      <c r="B304" s="21"/>
      <c r="C304" s="20"/>
    </row>
    <row r="305" spans="2:3">
      <c r="B305" s="21"/>
      <c r="C305" s="20"/>
    </row>
    <row r="306" spans="2:3">
      <c r="B306" s="21"/>
      <c r="C306" s="20"/>
    </row>
    <row r="307" spans="2:3">
      <c r="B307" s="21"/>
      <c r="C307" s="20"/>
    </row>
    <row r="308" spans="2:3">
      <c r="B308" s="21"/>
      <c r="C308" s="20"/>
    </row>
    <row r="309" spans="2:3">
      <c r="B309" s="21"/>
      <c r="C309" s="20"/>
    </row>
    <row r="310" spans="2:3">
      <c r="B310" s="21"/>
      <c r="C310" s="20"/>
    </row>
    <row r="311" spans="2:3">
      <c r="B311" s="21"/>
      <c r="C311" s="20"/>
    </row>
    <row r="312" spans="2:3">
      <c r="B312" s="21"/>
      <c r="C312" s="20"/>
    </row>
    <row r="313" spans="2:3">
      <c r="B313" s="21"/>
      <c r="C313" s="20"/>
    </row>
    <row r="314" spans="2:3">
      <c r="B314" s="21"/>
      <c r="C314" s="20"/>
    </row>
    <row r="315" spans="2:3">
      <c r="B315" s="21"/>
      <c r="C315" s="20"/>
    </row>
    <row r="316" spans="2:3">
      <c r="B316" s="21"/>
      <c r="C316" s="20"/>
    </row>
    <row r="317" spans="2:3">
      <c r="B317" s="21"/>
      <c r="C317" s="20"/>
    </row>
    <row r="318" spans="2:3">
      <c r="B318" s="21"/>
      <c r="C318" s="20"/>
    </row>
    <row r="319" spans="2:3">
      <c r="B319" s="21"/>
      <c r="C319" s="20"/>
    </row>
    <row r="320" spans="2:3">
      <c r="B320" s="21"/>
      <c r="C320" s="20"/>
    </row>
    <row r="321" spans="2:3">
      <c r="B321" s="21"/>
      <c r="C321" s="20"/>
    </row>
    <row r="322" spans="2:3">
      <c r="B322" s="21"/>
      <c r="C322" s="20"/>
    </row>
    <row r="323" spans="2:3">
      <c r="B323" s="21"/>
      <c r="C323" s="20"/>
    </row>
    <row r="324" spans="2:3">
      <c r="B324" s="21"/>
      <c r="C324" s="20"/>
    </row>
    <row r="325" spans="2:3">
      <c r="B325" s="21"/>
      <c r="C325" s="20"/>
    </row>
    <row r="326" spans="2:3">
      <c r="B326" s="21"/>
      <c r="C326" s="20"/>
    </row>
    <row r="327" spans="2:3">
      <c r="B327" s="21"/>
      <c r="C327" s="20"/>
    </row>
    <row r="328" spans="2:3">
      <c r="B328" s="21"/>
      <c r="C328" s="20"/>
    </row>
    <row r="329" spans="2:3">
      <c r="B329" s="21"/>
      <c r="C329" s="20"/>
    </row>
    <row r="330" spans="2:3">
      <c r="B330" s="21"/>
      <c r="C330" s="20"/>
    </row>
    <row r="331" spans="2:3">
      <c r="B331" s="21"/>
      <c r="C331" s="20"/>
    </row>
    <row r="332" spans="2:3">
      <c r="B332" s="21"/>
      <c r="C332" s="20"/>
    </row>
    <row r="333" spans="2:3">
      <c r="B333" s="21"/>
      <c r="C333" s="20"/>
    </row>
    <row r="334" spans="2:3">
      <c r="B334" s="21"/>
      <c r="C334" s="20"/>
    </row>
    <row r="335" spans="2:3">
      <c r="B335" s="21"/>
      <c r="C335" s="20"/>
    </row>
    <row r="336" spans="2:3">
      <c r="B336" s="21"/>
      <c r="C336" s="20"/>
    </row>
    <row r="337" spans="2:3">
      <c r="B337" s="21"/>
      <c r="C337" s="20"/>
    </row>
    <row r="338" spans="2:3">
      <c r="B338" s="21"/>
      <c r="C338" s="20"/>
    </row>
    <row r="339" spans="2:3">
      <c r="B339" s="21"/>
      <c r="C339" s="20"/>
    </row>
    <row r="340" spans="2:3">
      <c r="B340" s="21"/>
      <c r="C340" s="20"/>
    </row>
    <row r="341" spans="2:3">
      <c r="B341" s="21"/>
      <c r="C341" s="20"/>
    </row>
    <row r="342" spans="2:3">
      <c r="B342" s="21"/>
      <c r="C342" s="20"/>
    </row>
    <row r="343" spans="2:3">
      <c r="B343" s="21"/>
      <c r="C343" s="20"/>
    </row>
    <row r="344" spans="2:3">
      <c r="B344" s="21"/>
      <c r="C344" s="20"/>
    </row>
    <row r="345" spans="2:3">
      <c r="B345" s="21"/>
      <c r="C345" s="20"/>
    </row>
    <row r="346" spans="2:3">
      <c r="B346" s="21"/>
      <c r="C346" s="20"/>
    </row>
    <row r="347" spans="2:3">
      <c r="B347" s="21"/>
      <c r="C347" s="20"/>
    </row>
    <row r="348" spans="2:3">
      <c r="B348" s="21"/>
      <c r="C348" s="20"/>
    </row>
    <row r="349" spans="2:3">
      <c r="B349" s="21"/>
      <c r="C349" s="20"/>
    </row>
    <row r="350" spans="2:3">
      <c r="B350" s="21"/>
      <c r="C350" s="20"/>
    </row>
    <row r="351" spans="2:3">
      <c r="B351" s="21"/>
      <c r="C351" s="20"/>
    </row>
    <row r="352" spans="2:3">
      <c r="B352" s="21"/>
      <c r="C352" s="20"/>
    </row>
    <row r="353" spans="2:3">
      <c r="B353" s="21"/>
      <c r="C353" s="20"/>
    </row>
    <row r="354" spans="2:3">
      <c r="B354" s="21"/>
      <c r="C354" s="20"/>
    </row>
    <row r="355" spans="2:3">
      <c r="B355" s="21"/>
      <c r="C355" s="20"/>
    </row>
    <row r="356" spans="2:3">
      <c r="B356" s="21"/>
      <c r="C356" s="20"/>
    </row>
    <row r="357" spans="2:3">
      <c r="B357" s="21"/>
      <c r="C357" s="20"/>
    </row>
    <row r="358" spans="2:3">
      <c r="B358" s="21"/>
      <c r="C358" s="20"/>
    </row>
    <row r="359" spans="2:3">
      <c r="B359" s="21"/>
      <c r="C359" s="20"/>
    </row>
    <row r="360" spans="2:3">
      <c r="B360" s="21"/>
      <c r="C360" s="20"/>
    </row>
    <row r="361" spans="2:3">
      <c r="B361" s="21"/>
      <c r="C361" s="20"/>
    </row>
    <row r="362" spans="2:3">
      <c r="B362" s="21"/>
      <c r="C362" s="20"/>
    </row>
    <row r="363" spans="2:3">
      <c r="B363" s="21"/>
      <c r="C363" s="20"/>
    </row>
    <row r="364" spans="2:3">
      <c r="B364" s="21"/>
      <c r="C364" s="20"/>
    </row>
    <row r="365" spans="2:3">
      <c r="B365" s="21"/>
      <c r="C365" s="20"/>
    </row>
    <row r="366" spans="2:3">
      <c r="B366" s="21"/>
      <c r="C366" s="20"/>
    </row>
    <row r="367" spans="2:3">
      <c r="B367" s="21"/>
      <c r="C367" s="20"/>
    </row>
    <row r="368" spans="2:3">
      <c r="B368" s="21"/>
      <c r="C368" s="20"/>
    </row>
    <row r="369" spans="2:3">
      <c r="B369" s="21"/>
      <c r="C369" s="20"/>
    </row>
    <row r="370" spans="2:3">
      <c r="B370" s="21"/>
      <c r="C370" s="20"/>
    </row>
    <row r="371" spans="2:3">
      <c r="B371" s="21"/>
      <c r="C371" s="20"/>
    </row>
    <row r="372" spans="2:3">
      <c r="B372" s="21"/>
      <c r="C372" s="20"/>
    </row>
    <row r="373" spans="2:3">
      <c r="B373" s="21"/>
      <c r="C373" s="20"/>
    </row>
    <row r="374" spans="2:3">
      <c r="B374" s="21"/>
      <c r="C374" s="20"/>
    </row>
    <row r="375" spans="2:3">
      <c r="B375" s="21"/>
      <c r="C375" s="20"/>
    </row>
    <row r="376" spans="2:3">
      <c r="B376" s="21"/>
      <c r="C376" s="20"/>
    </row>
    <row r="377" spans="2:3">
      <c r="B377" s="21"/>
      <c r="C377" s="20"/>
    </row>
    <row r="378" spans="2:3">
      <c r="B378" s="21"/>
      <c r="C378" s="20"/>
    </row>
    <row r="379" spans="2:3">
      <c r="B379" s="21"/>
      <c r="C379" s="20"/>
    </row>
    <row r="380" spans="2:3">
      <c r="B380" s="21"/>
      <c r="C380" s="20"/>
    </row>
    <row r="381" spans="2:3">
      <c r="B381" s="21"/>
      <c r="C381" s="20"/>
    </row>
    <row r="382" spans="2:3">
      <c r="B382" s="21"/>
      <c r="C382" s="20"/>
    </row>
    <row r="383" spans="2:3">
      <c r="B383" s="21"/>
      <c r="C383" s="20"/>
    </row>
    <row r="384" spans="2:3">
      <c r="B384" s="21"/>
      <c r="C384" s="20"/>
    </row>
    <row r="385" spans="2:3">
      <c r="B385" s="21"/>
      <c r="C385" s="20"/>
    </row>
    <row r="386" spans="2:3">
      <c r="B386" s="21"/>
      <c r="C386" s="20"/>
    </row>
    <row r="387" spans="2:3">
      <c r="B387" s="21"/>
      <c r="C387" s="20"/>
    </row>
    <row r="388" spans="2:3">
      <c r="B388" s="21"/>
      <c r="C388" s="20"/>
    </row>
    <row r="389" spans="2:3">
      <c r="B389" s="21"/>
      <c r="C389" s="20"/>
    </row>
    <row r="390" spans="2:3">
      <c r="B390" s="21"/>
      <c r="C390" s="20"/>
    </row>
    <row r="391" spans="2:3">
      <c r="B391" s="21"/>
      <c r="C391" s="20"/>
    </row>
    <row r="392" spans="2:3">
      <c r="B392" s="21"/>
      <c r="C392" s="20"/>
    </row>
    <row r="393" spans="2:3">
      <c r="B393" s="21"/>
      <c r="C393" s="20"/>
    </row>
    <row r="394" spans="2:3">
      <c r="B394" s="21"/>
      <c r="C394" s="20"/>
    </row>
    <row r="395" spans="2:3">
      <c r="B395" s="21"/>
      <c r="C395" s="20"/>
    </row>
    <row r="396" spans="2:3">
      <c r="B396" s="21"/>
      <c r="C396" s="20"/>
    </row>
    <row r="397" spans="2:3">
      <c r="B397" s="21"/>
      <c r="C397" s="20"/>
    </row>
    <row r="398" spans="2:3">
      <c r="B398" s="21"/>
      <c r="C398" s="20"/>
    </row>
    <row r="399" spans="2:3">
      <c r="B399" s="21"/>
      <c r="C399" s="20"/>
    </row>
    <row r="400" spans="2:3">
      <c r="B400" s="21"/>
      <c r="C400" s="20"/>
    </row>
    <row r="401" spans="2:3">
      <c r="B401" s="21"/>
      <c r="C401" s="20"/>
    </row>
    <row r="402" spans="2:3">
      <c r="B402" s="21"/>
      <c r="C402" s="20"/>
    </row>
    <row r="403" spans="2:3">
      <c r="B403" s="21"/>
      <c r="C403" s="20"/>
    </row>
    <row r="404" spans="2:3">
      <c r="B404" s="21"/>
      <c r="C404" s="20"/>
    </row>
    <row r="405" spans="2:3">
      <c r="B405" s="21"/>
      <c r="C405" s="20"/>
    </row>
    <row r="406" spans="2:3">
      <c r="B406" s="21"/>
      <c r="C406" s="20"/>
    </row>
  </sheetData>
  <phoneticPr fontId="32" type="noConversion"/>
  <printOptions horizontalCentered="1"/>
  <pageMargins left="0.4" right="0.4" top="0.4" bottom="0.4" header="0.3" footer="0.3"/>
  <pageSetup paperSize="9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c96f5a7c-2630-405e-9018-6fa676b8ed14">CYV6RQYTM43E-2014649285-61328</_dlc_DocId>
    <_dlc_DocIdUrl xmlns="c96f5a7c-2630-405e-9018-6fa676b8ed14">
      <Url>https://institutoios.sharepoint.com/sites/docs/conteudo/_layouts/15/DocIdRedir.aspx?ID=CYV6RQYTM43E-2014649285-61328</Url>
      <Description>CYV6RQYTM43E-2014649285-61328</Description>
    </_dlc_DocIdUrl>
    <lcf76f155ced4ddcb4097134ff3c332f xmlns="ab53bf33-7dcd-417a-9430-11f1e6e471c5">
      <Terms xmlns="http://schemas.microsoft.com/office/infopath/2007/PartnerControls"/>
    </lcf76f155ced4ddcb4097134ff3c332f>
    <TaxCatchAll xmlns="c96f5a7c-2630-405e-9018-6fa676b8ed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64613E9771974CA50DAF01FF9E3381" ma:contentTypeVersion="19" ma:contentTypeDescription="Crie um novo documento." ma:contentTypeScope="" ma:versionID="fd22b3b481ec9e0f319816956467ff77">
  <xsd:schema xmlns:xsd="http://www.w3.org/2001/XMLSchema" xmlns:xs="http://www.w3.org/2001/XMLSchema" xmlns:p="http://schemas.microsoft.com/office/2006/metadata/properties" xmlns:ns2="c96f5a7c-2630-405e-9018-6fa676b8ed14" xmlns:ns3="ab53bf33-7dcd-417a-9430-11f1e6e471c5" xmlns:ns4="8dfd3768-2ba4-4ee1-b458-b8709d821c76" xmlns:ns5="http://schemas.microsoft.com/sharepoint/v4" targetNamespace="http://schemas.microsoft.com/office/2006/metadata/properties" ma:root="true" ma:fieldsID="98b1f5c3d94415a05fb5798526cad4b3" ns2:_="" ns3:_="" ns4:_="" ns5:_="">
    <xsd:import namespace="c96f5a7c-2630-405e-9018-6fa676b8ed14"/>
    <xsd:import namespace="ab53bf33-7dcd-417a-9430-11f1e6e471c5"/>
    <xsd:import namespace="8dfd3768-2ba4-4ee1-b458-b8709d821c7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Location" minOccurs="0"/>
                <xsd:element ref="ns5:IconOverlay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f5a7c-2630-405e-9018-6fa676b8ed1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7" nillable="true" ma:displayName="Taxonomy Catch All Column" ma:hidden="true" ma:list="{029fd186-116f-43c9-b314-33bec102b759}" ma:internalName="TaxCatchAll" ma:showField="CatchAllData" ma:web="c96f5a7c-2630-405e-9018-6fa676b8e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3bf33-7dcd-417a-9430-11f1e6e47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6feb83-d4ae-439c-a7fc-4010712e8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d3768-2ba4-4ee1-b458-b8709d821c7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24EE0-39AB-4C03-ADAA-44FB827E6F72}"/>
</file>

<file path=customXml/itemProps2.xml><?xml version="1.0" encoding="utf-8"?>
<ds:datastoreItem xmlns:ds="http://schemas.openxmlformats.org/officeDocument/2006/customXml" ds:itemID="{7300268A-C3D7-453E-9272-D2D8C142AAAE}"/>
</file>

<file path=customXml/itemProps3.xml><?xml version="1.0" encoding="utf-8"?>
<ds:datastoreItem xmlns:ds="http://schemas.openxmlformats.org/officeDocument/2006/customXml" ds:itemID="{6B094B93-6D5A-4E75-8FD8-1AF8ED22C06D}"/>
</file>

<file path=customXml/itemProps4.xml><?xml version="1.0" encoding="utf-8"?>
<ds:datastoreItem xmlns:ds="http://schemas.openxmlformats.org/officeDocument/2006/customXml" ds:itemID="{8EDC7FB5-49BF-4108-9F0A-133940FDD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Lopes dos Santos</dc:creator>
  <cp:keywords/>
  <dc:description/>
  <cp:lastModifiedBy>Rafael Lopes dos Santos</cp:lastModifiedBy>
  <cp:revision/>
  <dcterms:created xsi:type="dcterms:W3CDTF">2018-02-18T23:49:08Z</dcterms:created>
  <dcterms:modified xsi:type="dcterms:W3CDTF">2024-03-12T00:53:53Z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0x0101008D64613E9771974CA50DAF01FF9E3381</vt:lpwstr>
  </property>
  <property fmtid="{D5CDD505-2E9C-101B-9397-08002B2CF9AE}" pid="3" name="_dlc_DocIdItemGuid">
    <vt:lpwstr>4874ce51-3988-4722-bcff-8177455e700f</vt:lpwstr>
  </property>
  <property fmtid="{D5CDD505-2E9C-101B-9397-08002B2CF9AE}" pid="4" name="MediaServiceImageTags">
    <vt:lpwstr/>
  </property>
</Properties>
</file>