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_fecifu\DUOC UC\2025-05\Capstone\Grupo 04\"/>
    </mc:Choice>
  </mc:AlternateContent>
  <xr:revisionPtr revIDLastSave="0" documentId="13_ncr:1_{84819646-134D-4793-9954-25CC8909EC41}"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<sst xmlns="http://schemas.openxmlformats.org/spreadsheetml/2006/main" count="88" uniqueCount="66">
  <si>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</si>
  <si>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</si>
  <si>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</si>
  <si>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</si>
  <si>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</si>
  <si>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</si>
  <si>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</si>
  <si>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</si>
  <si>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</si>
  <si>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</si>
  <si>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</si>
  <si>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</si>
  <si>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</si>
  <si>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</si>
  <si>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</si>
  <si>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</si>
  <si>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</si>
  <si>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</si>
  <si>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</si>
  <si>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</si>
  <si>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</si>
  <si>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</si>
  <si>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</si>
  <si>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</si>
  <si>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</si>
  <si>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</si>
  <si>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</si>
  <si>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</si>
  <si>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</si>
  <si>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</si>
  <si>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</si>
  <si>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</si>
  <si>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</si>
  <si>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</si>
  <si>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</si>
  <si>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</si>
  <si>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</si>
  <si>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</si>
  <si>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</si>
  <si>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</si>
  <si>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</si>
  <si>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</si>
  <si>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</si>
  <si>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</si>
  <si>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</si>
  <si>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</si>
  <si>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</si>
  <si>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</si>
  <si>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</si>
  <si>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</si>
  <si>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</si>
  <si>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</si>
  <si>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</si>
  <si>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</si>
  <si>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</si>
  <si>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</si>
  <si>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</si>
  <si>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</si>
  <si>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</si>
  <si>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</si>
  <si>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</si>
  <si>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</si>
  <si>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</si>
  <si>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OTTO ONATE LUKAS MATIAS</t>
  </si>
  <si>
    <t>DORIA EL MASRI ISMAEL EDUARDO</t>
  </si>
  <si>
    <t>CID IBARRA BRANCO EMILIO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</si>
</sst>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18" sqref="D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8" t="s">
        <v>63</v>
      </c>
      <c r="C4" s="5">
        <f>EVALUACION2!$C$22</f>
        <v>6.1</v>
      </c>
      <c r="G4" s="1"/>
    </row>
    <row r="5" spans="1:11" x14ac:dyDescent="0.25">
      <c r="A5" s="4">
        <v>2</v>
      </c>
      <c r="B5" s="58" t="s">
        <v>64</v>
      </c>
      <c r="C5" s="5">
        <f>EVALUACION2!$C$22</f>
        <v>6.1</v>
      </c>
      <c r="G5" s="1"/>
    </row>
    <row r="6" spans="1:11" x14ac:dyDescent="0.25">
      <c r="A6" s="4">
        <v>3</v>
      </c>
      <c r="B6" s="58" t="s">
        <v>65</v>
      </c>
      <c r="C6" s="5">
        <f>EVALUACION2!$C$22</f>
        <v>6.1</v>
      </c>
      <c r="G6" s="1"/>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c r="E13" s="15" t="str">
        <f>IF(D13="X",100*0.1,"")</f>
        <v/>
      </c>
      <c r="F13" s="15" t="s">
        <v>41</v>
      </c>
      <c r="G13" s="15">
        <f>IF(F13="X",60*0.1,"")</f>
        <v>6</v>
      </c>
      <c r="H13" s="15" t="str">
        <f t="shared" ref="H13:H17" si="0">IF($C13=ML,"X","")</f>
        <v/>
      </c>
      <c r="I13" s="15" t="str">
        <f>IF(H13="X",30*0.1,"")</f>
        <v/>
      </c>
      <c r="J13" s="15" t="str">
        <f t="shared" ref="J13:J17" si="1">IF($C13=NL,"X","")</f>
        <v/>
      </c>
      <c r="K13" s="15" t="str">
        <f t="shared" ref="K13:K17" si="2">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c r="E14" s="15" t="str">
        <f>IF(D14="X",100*0.1,"")</f>
        <v/>
      </c>
      <c r="F14" s="15" t="s">
        <v>41</v>
      </c>
      <c r="G14" s="15">
        <f>IF(F14="X",60*0.1,"")</f>
        <v>6</v>
      </c>
      <c r="H14" s="15" t="str">
        <f t="shared" si="0"/>
        <v/>
      </c>
      <c r="I14" s="15" t="str">
        <f>IF(H14="X",30*0.1,"")</f>
        <v/>
      </c>
      <c r="J14" s="15" t="str">
        <f t="shared" si="1"/>
        <v/>
      </c>
      <c r="K14" s="15" t="str">
        <f t="shared" si="2"/>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ref="D13:D17" si="3">IF($C15=CL,"X","")</f>
        <v>X</v>
      </c>
      <c r="E15" s="15">
        <f>IF(D15="X",100*0.25,"")</f>
        <v>25</v>
      </c>
      <c r="F15" s="15" t="str">
        <f t="shared" ref="F13:F17" si="4">IF($C15=L,"X","")</f>
        <v/>
      </c>
      <c r="G15" s="15" t="str">
        <f>IF(F15="X",60*0.25,"")</f>
        <v/>
      </c>
      <c r="H15" s="15" t="str">
        <f t="shared" si="0"/>
        <v/>
      </c>
      <c r="I15" s="15" t="str">
        <f>IF(H15="X",30*0.25,"")</f>
        <v/>
      </c>
      <c r="J15" s="15" t="str">
        <f t="shared" si="1"/>
        <v/>
      </c>
      <c r="K15" s="15" t="str">
        <f t="shared" si="2"/>
        <v/>
      </c>
    </row>
    <row r="16" spans="1:11" ht="24" outlineLevel="1" x14ac:dyDescent="0.25">
      <c r="A16" s="41"/>
      <c r="B16" s="27" t="str">
        <f>RUBRICA!A7</f>
        <v>4. Utiliza de manera precisa el lenguaje técnico en los entregables de acuerdo con lo requerido por la disciplina.</v>
      </c>
      <c r="C16" s="25" t="s">
        <v>5</v>
      </c>
      <c r="D16" s="15"/>
      <c r="E16" s="15" t="str">
        <f>IF(D16="X",100*0.05,"")</f>
        <v/>
      </c>
      <c r="F16" s="15" t="s">
        <v>41</v>
      </c>
      <c r="G16" s="15">
        <f>IF(F16="X",60*0.05,"")</f>
        <v>3</v>
      </c>
      <c r="H16" s="15" t="str">
        <f t="shared" si="0"/>
        <v/>
      </c>
      <c r="I16" s="15" t="str">
        <f>IF(H16="X",30*0.05,"")</f>
        <v/>
      </c>
      <c r="J16" s="15" t="str">
        <f t="shared" si="1"/>
        <v/>
      </c>
      <c r="K16" s="15" t="str">
        <f t="shared" si="2"/>
        <v/>
      </c>
    </row>
    <row r="17" spans="1:11" ht="24" outlineLevel="1" x14ac:dyDescent="0.25">
      <c r="A17" s="41"/>
      <c r="B17" s="27" t="str">
        <f>RUBRICA!A8</f>
        <v xml:space="preserve">5. Utiliza reglas de redacción, ortografía (literal, puntual, acentual) y las normas para citas y referencias. </v>
      </c>
      <c r="C17" s="25" t="s">
        <v>5</v>
      </c>
      <c r="D17" s="15"/>
      <c r="E17" s="15" t="str">
        <f>IF(D17="X",100*0.05,"")</f>
        <v/>
      </c>
      <c r="F17" s="15" t="s">
        <v>41</v>
      </c>
      <c r="G17" s="15">
        <f>IF(F17="X",60*0.05,"")</f>
        <v>3</v>
      </c>
      <c r="H17" s="15" t="str">
        <f t="shared" si="0"/>
        <v/>
      </c>
      <c r="I17" s="15" t="str">
        <f>IF(H17="X",30*0.05,"")</f>
        <v/>
      </c>
      <c r="J17" s="15" t="str">
        <f t="shared" si="1"/>
        <v/>
      </c>
      <c r="K17" s="15" t="str">
        <f t="shared" si="2"/>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0"/>
      <c r="B21" s="26" t="s">
        <v>4</v>
      </c>
      <c r="C21" s="30">
        <f>E21+G21+I21+K21</f>
        <v>88</v>
      </c>
      <c r="D21" s="16"/>
      <c r="E21" s="16">
        <f>SUM(E13:E20)</f>
        <v>70</v>
      </c>
      <c r="F21" s="16"/>
      <c r="G21" s="16">
        <f>SUM(G13:G20)</f>
        <v>18</v>
      </c>
      <c r="H21" s="16"/>
      <c r="I21" s="16">
        <f>SUM(I13:I20)</f>
        <v>0</v>
      </c>
      <c r="J21" s="16"/>
      <c r="K21" s="16">
        <f>SUM(K13:K20)</f>
        <v>0</v>
      </c>
    </row>
    <row r="22" spans="1:11" ht="15.75" customHeight="1" outlineLevel="1" x14ac:dyDescent="0.3">
      <c r="A22" s="42"/>
      <c r="B22" s="29" t="s">
        <v>13</v>
      </c>
      <c r="C22" s="17">
        <f>VLOOKUP(C21,ESCALA_IEP!A2:B202,2,FALSE)</f>
        <v>6.1</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2025-10-27T02:48:05Z</dcterms:modified>
</cp:coreProperties>
</file>