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-ce-4530\Desktop\"/>
    </mc:Choice>
  </mc:AlternateContent>
  <bookViews>
    <workbookView xWindow="0" yWindow="0" windowWidth="15195" windowHeight="77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1" i="1" l="1"/>
  <c r="B42" i="1" s="1"/>
  <c r="B40" i="1"/>
  <c r="B39" i="1"/>
  <c r="B38" i="1"/>
  <c r="D30" i="1"/>
  <c r="D31" i="1"/>
  <c r="D32" i="1"/>
  <c r="D33" i="1"/>
  <c r="D34" i="1"/>
  <c r="D35" i="1"/>
  <c r="D29" i="1"/>
  <c r="B30" i="1"/>
  <c r="B31" i="1"/>
  <c r="B32" i="1"/>
  <c r="B33" i="1"/>
  <c r="B34" i="1"/>
  <c r="B35" i="1"/>
  <c r="B36" i="1"/>
  <c r="B37" i="1"/>
  <c r="E25" i="1"/>
  <c r="B26" i="1"/>
  <c r="D23" i="1"/>
  <c r="B24" i="1"/>
  <c r="B23" i="1"/>
  <c r="B16" i="1"/>
  <c r="B5" i="1"/>
  <c r="B14" i="1"/>
  <c r="B12" i="1"/>
  <c r="B11" i="1"/>
  <c r="A31" i="1" l="1"/>
  <c r="A32" i="1"/>
  <c r="A33" i="1"/>
  <c r="A34" i="1"/>
  <c r="A35" i="1"/>
  <c r="A36" i="1"/>
  <c r="A37" i="1"/>
  <c r="A30" i="1"/>
</calcChain>
</file>

<file path=xl/comments1.xml><?xml version="1.0" encoding="utf-8"?>
<comments xmlns="http://schemas.openxmlformats.org/spreadsheetml/2006/main">
  <authors>
    <author>Monroe Weber-Shirk</author>
  </authors>
  <commentList>
    <comment ref="C1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include units with all of your answers. You can put the units in this column.</t>
        </r>
      </text>
    </comment>
    <comment ref="B21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Either include the cap always or never when weighing the flask!</t>
        </r>
      </text>
    </comment>
    <comment ref="B22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shake the flask and then make sure it still contains exactly 100 mL!</t>
        </r>
      </text>
    </comment>
    <comment ref="B25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0.6985C + 998.29 (kg/m3) where (C is kg of salt/m3)</t>
        </r>
      </text>
    </comment>
    <comment ref="B38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slope function.</t>
        </r>
      </text>
    </comment>
    <comment ref="B39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0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correlation function.</t>
        </r>
      </text>
    </comment>
    <comment ref="B42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According to the spectrophotometer software.</t>
        </r>
      </text>
    </comment>
  </commentList>
</comments>
</file>

<file path=xl/sharedStrings.xml><?xml version="1.0" encoding="utf-8"?>
<sst xmlns="http://schemas.openxmlformats.org/spreadsheetml/2006/main" count="47" uniqueCount="44">
  <si>
    <t>Temperature Measurement</t>
  </si>
  <si>
    <t>Distilled water temperature</t>
  </si>
  <si>
    <t>Density of water at that temperature</t>
  </si>
  <si>
    <t>Actual mass of 990 µL of pure water</t>
  </si>
  <si>
    <t>Mass of 990 µL of water (rep 1)</t>
  </si>
  <si>
    <t>Mass of 990 µL of water (rep 2)</t>
  </si>
  <si>
    <t>Mass of 990 µL of water (rep 3)</t>
  </si>
  <si>
    <t>Mass of 990 µL of water (rep 4)</t>
  </si>
  <si>
    <t>Mass of 990 µL of water (rep 5)</t>
  </si>
  <si>
    <t>Average of the 5 measurements</t>
  </si>
  <si>
    <t>Standard deviation of the 5 measurements</t>
  </si>
  <si>
    <t>Precision</t>
  </si>
  <si>
    <t>Accuracy</t>
  </si>
  <si>
    <t>average percent error for pipetting</t>
  </si>
  <si>
    <t>Molecular weight of NaCl</t>
  </si>
  <si>
    <t>Measured mass of NaCl used</t>
  </si>
  <si>
    <t>Measured mass of empty 100 mL flask</t>
  </si>
  <si>
    <t>Measured mass of flask + 1M solution</t>
  </si>
  <si>
    <t>Mass of 100 mL of 1 M NaCl solution</t>
  </si>
  <si>
    <t>Density of 1 M NaCl solution</t>
  </si>
  <si>
    <t>Calculated concentration of unknown</t>
  </si>
  <si>
    <t>Percent coefficient of variation of the 5 measurements</t>
  </si>
  <si>
    <t>Mass of NaCl in 100 mL of a 1-M solution</t>
  </si>
  <si>
    <t>Literature value for density of 1 M NaCl solution</t>
  </si>
  <si>
    <t>percent error for density measurment</t>
  </si>
  <si>
    <t>Absorbance of unknown</t>
  </si>
  <si>
    <t>Pipette Technique (use balance with 0.001 g resolution)</t>
  </si>
  <si>
    <t>Measure Density</t>
  </si>
  <si>
    <t>stock volume</t>
  </si>
  <si>
    <t>Stock is 10 g/L red dye # 40</t>
  </si>
  <si>
    <t>Prepare red dye standards of several concentrations (100 mL)</t>
  </si>
  <si>
    <t>reverse osmosis blank</t>
  </si>
  <si>
    <t>absorbance</t>
  </si>
  <si>
    <t>concentration</t>
  </si>
  <si>
    <t>Slope</t>
  </si>
  <si>
    <t>Intercept</t>
  </si>
  <si>
    <t>Correlation coefficient</t>
  </si>
  <si>
    <t>g/L</t>
  </si>
  <si>
    <t xml:space="preserve">g   </t>
  </si>
  <si>
    <t>g</t>
  </si>
  <si>
    <t>%</t>
  </si>
  <si>
    <t>A=-log(V_sample-V_dark)/(V_blank-V_dark_</t>
  </si>
  <si>
    <t>Volts</t>
  </si>
  <si>
    <t>Vdark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</si>
</sst>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0" fillId="0" borderId="0" xfId="0" applyBorder="1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14</xdr:row>
          <xdr:rowOff>104775</xdr:rowOff>
        </xdr:from>
        <xdr:to>
          <xdr:col>5</xdr:col>
          <xdr:colOff>561975</xdr:colOff>
          <xdr:row>16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tabSelected="1" topLeftCell="A22" workbookViewId="0">
      <selection activeCell="B42" sqref="B42"/>
    </sheetView>
  </sheetViews>
  <sheetFormatPr defaultRowHeight="15.95" customHeight="1" x14ac:dyDescent="0.2"/>
  <cols>
    <col min="1" max="1" width="58.85546875" style="4" customWidth="1"/>
    <col min="2" max="2" width="13.28515625" style="4" customWidth="1"/>
  </cols>
  <sheetData>
    <row r="1" spans="1:7" ht="15.95" customHeight="1" x14ac:dyDescent="0.2">
      <c r="A1" s="1" t="s">
        <v>0</v>
      </c>
      <c r="B1" s="1"/>
    </row>
    <row r="2" spans="1:7" ht="15.95" customHeight="1" x14ac:dyDescent="0.2">
      <c r="A2" s="2" t="s">
        <v>1</v>
      </c>
      <c r="B2" s="5">
        <v>21.2</v>
      </c>
    </row>
    <row r="3" spans="1:7" ht="15.95" customHeight="1" x14ac:dyDescent="0.2">
      <c r="A3" s="1" t="s">
        <v>26</v>
      </c>
      <c r="B3" s="1"/>
    </row>
    <row r="4" spans="1:7" ht="15.95" customHeight="1" x14ac:dyDescent="0.2">
      <c r="A4" s="2" t="s">
        <v>2</v>
      </c>
      <c r="B4" s="5">
        <v>997.95</v>
      </c>
    </row>
    <row r="5" spans="1:7" ht="15.95" customHeight="1" x14ac:dyDescent="0.2">
      <c r="A5" s="2" t="s">
        <v>3</v>
      </c>
      <c r="B5" s="5">
        <f>B4*(990*10^-6)</f>
        <v>0.98797050000000008</v>
      </c>
    </row>
    <row r="6" spans="1:7" ht="15.95" customHeight="1" x14ac:dyDescent="0.2">
      <c r="A6" s="2" t="s">
        <v>4</v>
      </c>
      <c r="B6" s="5">
        <v>1.002</v>
      </c>
    </row>
    <row r="7" spans="1:7" ht="15.95" customHeight="1" x14ac:dyDescent="0.2">
      <c r="A7" s="2" t="s">
        <v>5</v>
      </c>
      <c r="B7" s="5">
        <v>1.0029999999999999</v>
      </c>
    </row>
    <row r="8" spans="1:7" ht="15.95" customHeight="1" x14ac:dyDescent="0.2">
      <c r="A8" s="2" t="s">
        <v>6</v>
      </c>
      <c r="B8" s="5">
        <v>1.002</v>
      </c>
    </row>
    <row r="9" spans="1:7" ht="15.95" customHeight="1" x14ac:dyDescent="0.2">
      <c r="A9" s="2" t="s">
        <v>7</v>
      </c>
      <c r="B9" s="5">
        <v>1</v>
      </c>
    </row>
    <row r="10" spans="1:7" ht="15.95" customHeight="1" x14ac:dyDescent="0.2">
      <c r="A10" s="2" t="s">
        <v>8</v>
      </c>
      <c r="B10" s="5">
        <v>0.999</v>
      </c>
    </row>
    <row r="11" spans="1:7" ht="15.95" customHeight="1" x14ac:dyDescent="0.2">
      <c r="A11" s="2" t="s">
        <v>9</v>
      </c>
      <c r="B11" s="5">
        <f>AVERAGE(B6:B10)</f>
        <v>1.0011999999999999</v>
      </c>
    </row>
    <row r="12" spans="1:7" ht="15.95" customHeight="1" x14ac:dyDescent="0.2">
      <c r="A12" s="2" t="s">
        <v>10</v>
      </c>
      <c r="B12" s="5">
        <f>STDEV(B6:B10)</f>
        <v>1.6431676725154694E-3</v>
      </c>
    </row>
    <row r="13" spans="1:7" ht="15.95" customHeight="1" x14ac:dyDescent="0.2">
      <c r="A13" s="3" t="s">
        <v>11</v>
      </c>
      <c r="B13" s="2"/>
    </row>
    <row r="14" spans="1:7" ht="15.95" customHeight="1" x14ac:dyDescent="0.2">
      <c r="A14" s="2" t="s">
        <v>21</v>
      </c>
      <c r="B14" s="5">
        <f>B12/B11*100</f>
        <v>0.16411982346339088</v>
      </c>
      <c r="C14" t="s">
        <v>40</v>
      </c>
    </row>
    <row r="15" spans="1:7" ht="15.95" customHeight="1" x14ac:dyDescent="0.2">
      <c r="A15" s="3" t="s">
        <v>12</v>
      </c>
      <c r="B15" s="2"/>
    </row>
    <row r="16" spans="1:7" ht="15.95" customHeight="1" x14ac:dyDescent="0.2">
      <c r="A16" s="2" t="s">
        <v>13</v>
      </c>
      <c r="B16" s="5">
        <f>100*(ABS(B5-B11))/(B5)</f>
        <v>1.3390582006243892</v>
      </c>
      <c r="G16" t="s">
        <v>41</v>
      </c>
    </row>
    <row r="17" spans="1:8" ht="15.95" customHeight="1" x14ac:dyDescent="0.2">
      <c r="A17" s="1" t="s">
        <v>27</v>
      </c>
      <c r="B17" s="1"/>
    </row>
    <row r="18" spans="1:8" ht="15.95" customHeight="1" x14ac:dyDescent="0.2">
      <c r="A18" s="2" t="s">
        <v>14</v>
      </c>
      <c r="B18" s="5">
        <v>58.44</v>
      </c>
    </row>
    <row r="19" spans="1:8" ht="15.95" customHeight="1" x14ac:dyDescent="0.2">
      <c r="A19" s="2" t="s">
        <v>22</v>
      </c>
      <c r="B19" s="5">
        <v>5.8440000000000003</v>
      </c>
    </row>
    <row r="20" spans="1:8" ht="15.95" customHeight="1" x14ac:dyDescent="0.2">
      <c r="A20" s="2" t="s">
        <v>15</v>
      </c>
      <c r="B20" s="5">
        <v>5.8440000000000003</v>
      </c>
    </row>
    <row r="21" spans="1:8" ht="15.95" customHeight="1" x14ac:dyDescent="0.2">
      <c r="A21" s="2" t="s">
        <v>16</v>
      </c>
      <c r="B21" s="5">
        <v>22.478000000000002</v>
      </c>
      <c r="C21" t="s">
        <v>38</v>
      </c>
    </row>
    <row r="22" spans="1:8" ht="15.95" customHeight="1" x14ac:dyDescent="0.2">
      <c r="A22" s="2" t="s">
        <v>17</v>
      </c>
      <c r="B22" s="5">
        <v>125.855</v>
      </c>
      <c r="C22" t="s">
        <v>39</v>
      </c>
    </row>
    <row r="23" spans="1:8" ht="15.95" customHeight="1" x14ac:dyDescent="0.2">
      <c r="A23" s="2" t="s">
        <v>18</v>
      </c>
      <c r="B23" s="5">
        <f>B22-B21</f>
        <v>103.37700000000001</v>
      </c>
      <c r="C23" t="s">
        <v>38</v>
      </c>
      <c r="D23">
        <f>B20/B23</f>
        <v>5.6530949824429029E-2</v>
      </c>
    </row>
    <row r="24" spans="1:8" ht="15.95" customHeight="1" x14ac:dyDescent="0.2">
      <c r="A24" s="2" t="s">
        <v>19</v>
      </c>
      <c r="B24" s="5">
        <f>B23/0.1</f>
        <v>1033.77</v>
      </c>
      <c r="C24" t="s">
        <v>37</v>
      </c>
    </row>
    <row r="25" spans="1:8" ht="15.95" customHeight="1" x14ac:dyDescent="0.2">
      <c r="A25" s="2" t="s">
        <v>23</v>
      </c>
      <c r="B25" s="5">
        <v>1038.82</v>
      </c>
      <c r="C25" t="s">
        <v>37</v>
      </c>
      <c r="E25">
        <f>0.6985*1+998</f>
        <v>998.69849999999997</v>
      </c>
    </row>
    <row r="26" spans="1:8" ht="15.95" customHeight="1" x14ac:dyDescent="0.2">
      <c r="A26" s="2" t="s">
        <v>24</v>
      </c>
      <c r="B26" s="5">
        <f>100*(B25-B24)/B25</f>
        <v>0.48612849194277691</v>
      </c>
      <c r="C26" t="s">
        <v>40</v>
      </c>
    </row>
    <row r="27" spans="1:8" ht="15.95" customHeight="1" x14ac:dyDescent="0.2">
      <c r="A27" s="1" t="s">
        <v>30</v>
      </c>
      <c r="B27" s="1"/>
    </row>
    <row r="28" spans="1:8" ht="15.95" customHeight="1" x14ac:dyDescent="0.2">
      <c r="A28" s="2" t="s">
        <v>29</v>
      </c>
      <c r="B28" s="2" t="s">
        <v>28</v>
      </c>
      <c r="C28" t="s">
        <v>42</v>
      </c>
      <c r="D28" t="s">
        <v>32</v>
      </c>
      <c r="E28" t="s">
        <v>33</v>
      </c>
    </row>
    <row r="29" spans="1:8" ht="15.95" customHeight="1" x14ac:dyDescent="0.2">
      <c r="A29" s="2" t="s">
        <v>31</v>
      </c>
      <c r="B29" s="5">
        <v>0</v>
      </c>
      <c r="C29" s="7">
        <v>3.5390199999999998</v>
      </c>
      <c r="D29" s="7">
        <f>-LOG((C29-$H$29)/($C$29-$H$29))</f>
        <v>0</v>
      </c>
      <c r="E29" s="7">
        <v>0</v>
      </c>
      <c r="G29" t="s">
        <v>43</v>
      </c>
      <c r="H29">
        <v>-1.3074600000000001</v>
      </c>
    </row>
    <row r="30" spans="1:8" ht="15.95" customHeight="1" x14ac:dyDescent="0.2">
      <c r="A30" s="2" t="str">
        <f>CONCATENATE(E30," mg/L red dye #40")</f>
        <v>1 mg/L red dye #40</v>
      </c>
      <c r="B30" s="5">
        <f>1*100/10000</f>
        <v>0.01</v>
      </c>
      <c r="C30" s="7">
        <v>2.8789099999999999</v>
      </c>
      <c r="D30" s="7">
        <f t="shared" ref="D30:D35" si="0">-LOG((C30-$H$29)/($C$29-$H$29))</f>
        <v>6.3588815331731025E-2</v>
      </c>
      <c r="E30" s="7">
        <v>1</v>
      </c>
    </row>
    <row r="31" spans="1:8" ht="15.95" customHeight="1" x14ac:dyDescent="0.2">
      <c r="A31" s="2" t="str">
        <f>CONCATENATE(E31," mg/L red dye #40")</f>
        <v>2 mg/L red dye #40</v>
      </c>
      <c r="B31" s="5">
        <f>2*100/10000</f>
        <v>0.02</v>
      </c>
      <c r="C31" s="7">
        <v>2.3073899999999998</v>
      </c>
      <c r="D31" s="7">
        <f t="shared" si="0"/>
        <v>0.12733614413245992</v>
      </c>
      <c r="E31" s="7">
        <v>2</v>
      </c>
    </row>
    <row r="32" spans="1:8" ht="15.95" customHeight="1" x14ac:dyDescent="0.2">
      <c r="A32" s="2" t="str">
        <f>CONCATENATE(E32," mg/L red dye #40")</f>
        <v>5 mg/L red dye #40</v>
      </c>
      <c r="B32" s="5">
        <f>5*100/10000</f>
        <v>0.05</v>
      </c>
      <c r="C32" s="7">
        <v>0.87768699999999999</v>
      </c>
      <c r="D32" s="7">
        <f t="shared" si="0"/>
        <v>0.34594576656640852</v>
      </c>
      <c r="E32" s="7">
        <v>5</v>
      </c>
    </row>
    <row r="33" spans="1:5" ht="15.95" customHeight="1" x14ac:dyDescent="0.2">
      <c r="A33" s="2" t="str">
        <f>CONCATENATE(E33," mg/L red dye #40")</f>
        <v>10 mg/L red dye #40</v>
      </c>
      <c r="B33" s="5">
        <f>10*100/10000</f>
        <v>0.1</v>
      </c>
      <c r="C33" s="7">
        <v>0.35752299999999998</v>
      </c>
      <c r="D33" s="7">
        <f t="shared" si="0"/>
        <v>0.46401662128946025</v>
      </c>
      <c r="E33" s="7">
        <v>10</v>
      </c>
    </row>
    <row r="34" spans="1:5" ht="15.95" customHeight="1" x14ac:dyDescent="0.2">
      <c r="A34" s="2" t="str">
        <f>CONCATENATE(E34," mg/L red dye #40")</f>
        <v>20 mg/L red dye #40</v>
      </c>
      <c r="B34" s="5">
        <f>20*100/10000</f>
        <v>0.2</v>
      </c>
      <c r="C34" s="7">
        <v>-1.2025999999999999</v>
      </c>
      <c r="D34" s="7">
        <f t="shared" si="0"/>
        <v>1.664816571493503</v>
      </c>
      <c r="E34" s="7">
        <v>20</v>
      </c>
    </row>
    <row r="35" spans="1:5" ht="15.95" customHeight="1" x14ac:dyDescent="0.2">
      <c r="A35" s="2" t="str">
        <f>CONCATENATE(E35," mg/L red dye #40")</f>
        <v>50 mg/L red dye #40</v>
      </c>
      <c r="B35" s="5">
        <f>50*100/10000</f>
        <v>0.5</v>
      </c>
      <c r="C35" s="7">
        <v>-1.29494</v>
      </c>
      <c r="D35" s="7">
        <f t="shared" si="0"/>
        <v>2.5878220959967941</v>
      </c>
      <c r="E35" s="7">
        <v>50</v>
      </c>
    </row>
    <row r="36" spans="1:5" ht="15.95" customHeight="1" x14ac:dyDescent="0.2">
      <c r="A36" s="2" t="str">
        <f>CONCATENATE(E36," mg/L red dye #40")</f>
        <v>100 mg/L red dye #40</v>
      </c>
      <c r="B36" s="5">
        <f>100*100/10000</f>
        <v>1</v>
      </c>
      <c r="C36" s="7"/>
      <c r="D36" s="7"/>
      <c r="E36" s="7">
        <v>100</v>
      </c>
    </row>
    <row r="37" spans="1:5" ht="15.95" customHeight="1" x14ac:dyDescent="0.2">
      <c r="A37" s="2" t="str">
        <f>CONCATENATE(E37," mg/L red dye #40")</f>
        <v>200 mg/L red dye #40</v>
      </c>
      <c r="B37" s="5">
        <f>200*100/10000</f>
        <v>2</v>
      </c>
      <c r="C37" s="7"/>
      <c r="D37" s="7"/>
      <c r="E37" s="7">
        <v>200</v>
      </c>
    </row>
    <row r="38" spans="1:5" ht="15.95" customHeight="1" x14ac:dyDescent="0.2">
      <c r="A38" s="2" t="s">
        <v>34</v>
      </c>
      <c r="B38" s="6">
        <f>SLOPE(E29:E35,D29:D35)</f>
        <v>17.570671347503364</v>
      </c>
    </row>
    <row r="39" spans="1:5" ht="15.95" customHeight="1" x14ac:dyDescent="0.2">
      <c r="A39" s="2" t="s">
        <v>35</v>
      </c>
      <c r="B39" s="5">
        <f>INTERCEPT(E29:E35,D29:D35)</f>
        <v>-0.61542557454169433</v>
      </c>
    </row>
    <row r="40" spans="1:5" ht="15.95" customHeight="1" x14ac:dyDescent="0.2">
      <c r="A40" s="2" t="s">
        <v>36</v>
      </c>
      <c r="B40" s="5">
        <f>CORREL(E29:E35,D29:D35)</f>
        <v>0.97149320309593545</v>
      </c>
    </row>
    <row r="41" spans="1:5" ht="15.95" customHeight="1" x14ac:dyDescent="0.2">
      <c r="A41" s="2" t="s">
        <v>25</v>
      </c>
      <c r="B41" s="5">
        <f>-LOG((-0.16-H29)/(C29-H29))</f>
        <v>0.62568886973124205</v>
      </c>
    </row>
    <row r="42" spans="1:5" ht="15.95" customHeight="1" x14ac:dyDescent="0.2">
      <c r="A42" s="2" t="s">
        <v>20</v>
      </c>
      <c r="B42" s="5">
        <f>B38*B41+B39</f>
        <v>10.378347921296806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2</xdr:col>
                <xdr:colOff>133350</xdr:colOff>
                <xdr:row>14</xdr:row>
                <xdr:rowOff>104775</xdr:rowOff>
              </from>
              <to>
                <xdr:col>5</xdr:col>
                <xdr:colOff>561975</xdr:colOff>
                <xdr:row>16</xdr:row>
                <xdr:rowOff>95250</xdr:rowOff>
              </to>
            </anchor>
          </objectPr>
        </oleObject>
      </mc:Choice>
      <mc:Fallback>
        <oleObject progId="Equation.DSMT4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Weber-Shirk</dc:creator>
  <cp:lastModifiedBy>EN-CE-4530</cp:lastModifiedBy>
  <dcterms:created xsi:type="dcterms:W3CDTF">2002-01-03T16:27:05Z</dcterms:created>
  <dcterms:modified xsi:type="dcterms:W3CDTF">2019-01-30T21:20:52Z</dcterms:modified>
</cp:coreProperties>
</file>