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ocuments\GitHub\moops\Research\"/>
    </mc:Choice>
  </mc:AlternateContent>
  <xr:revisionPtr revIDLastSave="0" documentId="13_ncr:1_{CA3BD55D-3ED5-4799-A7BC-172EFAE3F15C}" xr6:coauthVersionLast="36" xr6:coauthVersionMax="36" xr10:uidLastSave="{00000000-0000-0000-0000-000000000000}"/>
  <bookViews>
    <workbookView xWindow="0" yWindow="0" windowWidth="28800" windowHeight="12810" activeTab="1" xr2:uid="{A053033E-1502-4B0B-A0CC-826F179C2ACF}"/>
  </bookViews>
  <sheets>
    <sheet name="Data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3" i="2" l="1"/>
  <c r="L39" i="2"/>
  <c r="L40" i="2" s="1"/>
  <c r="L38" i="2"/>
  <c r="L37" i="2"/>
  <c r="L35" i="2"/>
  <c r="L36" i="2" s="1"/>
  <c r="L34" i="2"/>
  <c r="L33" i="2"/>
  <c r="G33" i="2"/>
  <c r="A33" i="2"/>
  <c r="L32" i="2"/>
  <c r="D22" i="2"/>
  <c r="D36" i="2" s="1"/>
  <c r="A19" i="2"/>
  <c r="A18" i="2"/>
  <c r="A17" i="2"/>
  <c r="A16" i="2"/>
  <c r="A15" i="2"/>
  <c r="A14" i="2"/>
  <c r="A10" i="2"/>
  <c r="A9" i="2"/>
  <c r="A8" i="2"/>
  <c r="H32" i="2" l="1"/>
  <c r="M32" i="2" s="1"/>
  <c r="N32" i="2" s="1"/>
  <c r="D33" i="2"/>
  <c r="E33" i="2" s="1"/>
  <c r="H33" i="2" s="1"/>
  <c r="M33" i="2" s="1"/>
  <c r="N33" i="2" s="1"/>
  <c r="D34" i="2"/>
  <c r="D35" i="2"/>
  <c r="C14" i="1"/>
  <c r="C3" i="1"/>
  <c r="C4" i="1"/>
  <c r="C5" i="1"/>
  <c r="C6" i="1"/>
  <c r="C7" i="1"/>
  <c r="C8" i="1"/>
  <c r="C9" i="1"/>
  <c r="C10" i="1"/>
  <c r="C11" i="1"/>
  <c r="C12" i="1"/>
  <c r="C13" i="1"/>
  <c r="C2" i="1"/>
  <c r="A13" i="1"/>
  <c r="A14" i="1"/>
  <c r="A12" i="1"/>
  <c r="A10" i="1"/>
  <c r="A11" i="1"/>
  <c r="A9" i="1"/>
  <c r="A4" i="1"/>
  <c r="A5" i="1"/>
  <c r="A3" i="1"/>
  <c r="I33" i="2" l="1"/>
  <c r="F33" i="2"/>
  <c r="J33" i="2" s="1"/>
  <c r="M34" i="2" s="1"/>
  <c r="N34" i="2" s="1"/>
  <c r="C34" i="2" l="1"/>
  <c r="E34" i="2" l="1"/>
  <c r="H34" i="2" s="1"/>
  <c r="M35" i="2" s="1"/>
  <c r="N35" i="2" s="1"/>
  <c r="G34" i="2"/>
  <c r="F34" i="2" l="1"/>
  <c r="C35" i="2" s="1"/>
  <c r="I34" i="2"/>
  <c r="J34" i="2" l="1"/>
  <c r="M36" i="2" s="1"/>
  <c r="N36" i="2" s="1"/>
  <c r="E35" i="2"/>
  <c r="I35" i="2" s="1"/>
  <c r="G35" i="2"/>
  <c r="F35" i="2" l="1"/>
  <c r="J35" i="2" s="1"/>
  <c r="H35" i="2"/>
  <c r="M37" i="2" s="1"/>
  <c r="N37" i="2" s="1"/>
  <c r="C36" i="2" l="1"/>
  <c r="M38" i="2"/>
  <c r="N38" i="2" s="1"/>
  <c r="G36" i="2" l="1"/>
  <c r="E36" i="2"/>
  <c r="I36" i="2" l="1"/>
  <c r="H36" i="2"/>
  <c r="M39" i="2" s="1"/>
  <c r="N39" i="2" s="1"/>
  <c r="F36" i="2"/>
  <c r="J36" i="2" s="1"/>
  <c r="M40" i="2" s="1"/>
  <c r="N40" i="2" s="1"/>
</calcChain>
</file>

<file path=xl/sharedStrings.xml><?xml version="1.0" encoding="utf-8"?>
<sst xmlns="http://schemas.openxmlformats.org/spreadsheetml/2006/main" count="55" uniqueCount="40">
  <si>
    <t>Days</t>
  </si>
  <si>
    <t>C(t) g/m^2</t>
  </si>
  <si>
    <t>ln C(t)</t>
  </si>
  <si>
    <t>Q lliter/m2</t>
  </si>
  <si>
    <r>
      <t>The equation for degradation is C[t]=C[t-</t>
    </r>
    <r>
      <rPr>
        <sz val="11"/>
        <color theme="1"/>
        <rFont val="Calibri"/>
        <family val="2"/>
      </rPr>
      <t xml:space="preserve">Δt]exp (-0.69t/t1/2) </t>
    </r>
    <r>
      <rPr>
        <sz val="11"/>
        <color theme="1"/>
        <rFont val="Calibri"/>
        <family val="2"/>
        <scheme val="minor"/>
      </rPr>
      <t xml:space="preserve"> which can be rewritten as m[t]=m[t-Δt]exp (-0.69t/t1/2)</t>
    </r>
  </si>
  <si>
    <t>The equation for decrease in concetration in  runoff  is C[t]=C[t-Δt]exp (-Q/W) which can also be written as m[t]=m[t-Δt]exp (-Q/W)</t>
  </si>
  <si>
    <t>the concentration pf pesticide in runoff  is C=m/Q ; the concentration pf pesticide on straw is C=m/W1</t>
  </si>
  <si>
    <t>observed</t>
  </si>
  <si>
    <t>MASS</t>
  </si>
  <si>
    <t>Concentrations</t>
  </si>
  <si>
    <t>imital mass</t>
  </si>
  <si>
    <t>coeff</t>
  </si>
  <si>
    <t>mass after</t>
  </si>
  <si>
    <t xml:space="preserve">mass after </t>
  </si>
  <si>
    <t>concetration</t>
  </si>
  <si>
    <t>model</t>
  </si>
  <si>
    <t>degradation</t>
  </si>
  <si>
    <t>runoff</t>
  </si>
  <si>
    <t>initial</t>
  </si>
  <si>
    <t>final</t>
  </si>
  <si>
    <t xml:space="preserve">initial </t>
  </si>
  <si>
    <t xml:space="preserve">final </t>
  </si>
  <si>
    <t>straw</t>
  </si>
  <si>
    <t>days</t>
  </si>
  <si>
    <t>coeffi</t>
  </si>
  <si>
    <t>g/m2</t>
  </si>
  <si>
    <t>ppb</t>
  </si>
  <si>
    <t>pbb</t>
  </si>
  <si>
    <t xml:space="preserve">time </t>
  </si>
  <si>
    <t>t1/2</t>
  </si>
  <si>
    <t>halflife for pesiticide</t>
  </si>
  <si>
    <t>w first runoff</t>
  </si>
  <si>
    <t>liter/m2</t>
  </si>
  <si>
    <t>W</t>
  </si>
  <si>
    <t>mm</t>
  </si>
  <si>
    <t>apparent water comtent straw for runoff calculation (includes nothw ater and adsorption)</t>
  </si>
  <si>
    <t>W1</t>
  </si>
  <si>
    <t>apparent water comtent straw for runoff calculation (should be the same as above0</t>
  </si>
  <si>
    <t>conv g/m2 to ppb</t>
  </si>
  <si>
    <t>Concentration (ppb)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</si>
</sst>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C(t)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703958880139988"/>
                  <c:y val="-0.41956802274715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Data!$A$2:$A$14</c:f>
              <c:numCache>
                <c:formatCode>General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xVal>
          <c:yVal>
            <c:numRef>
              <c:f>Data!$B$2:$B$14</c:f>
              <c:numCache>
                <c:formatCode>General</c:formatCode>
                <c:ptCount val="13"/>
                <c:pt idx="0">
                  <c:v>0.13</c:v>
                </c:pt>
                <c:pt idx="1">
                  <c:v>6.3E-2</c:v>
                </c:pt>
                <c:pt idx="2">
                  <c:v>0.06</c:v>
                </c:pt>
                <c:pt idx="3">
                  <c:v>3.7999999999999999E-2</c:v>
                </c:pt>
                <c:pt idx="4">
                  <c:v>2.1000000000000001E-2</c:v>
                </c:pt>
                <c:pt idx="5">
                  <c:v>0.02</c:v>
                </c:pt>
                <c:pt idx="6">
                  <c:v>1.9E-2</c:v>
                </c:pt>
                <c:pt idx="7">
                  <c:v>0.03</c:v>
                </c:pt>
                <c:pt idx="8">
                  <c:v>1.7999999999999999E-2</c:v>
                </c:pt>
                <c:pt idx="9">
                  <c:v>0.01</c:v>
                </c:pt>
                <c:pt idx="10">
                  <c:v>0.02</c:v>
                </c:pt>
                <c:pt idx="11">
                  <c:v>1.9E-2</c:v>
                </c:pt>
                <c:pt idx="12">
                  <c:v>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4C-47F1-96D0-C33EE6C99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76351"/>
        <c:axId val="134719775"/>
      </c:scatterChart>
      <c:valAx>
        <c:axId val="13897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9775"/>
        <c:crosses val="autoZero"/>
        <c:crossBetween val="midCat"/>
      </c:valAx>
      <c:valAx>
        <c:axId val="1347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C(t)</a:t>
                </a:r>
                <a:r>
                  <a:rPr lang="en-US" baseline="0"/>
                  <a:t> g/m2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7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 C(t)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427493438320209"/>
                  <c:y val="-0.427880941965587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Data!$A$2:$A$14</c:f>
              <c:numCache>
                <c:formatCode>General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xVal>
          <c:yVal>
            <c:numRef>
              <c:f>Data!$C$2:$C$14</c:f>
              <c:numCache>
                <c:formatCode>General</c:formatCode>
                <c:ptCount val="13"/>
                <c:pt idx="0">
                  <c:v>-2.0402208285265546</c:v>
                </c:pt>
                <c:pt idx="1">
                  <c:v>-2.7646205525906042</c:v>
                </c:pt>
                <c:pt idx="2">
                  <c:v>-2.8134107167600364</c:v>
                </c:pt>
                <c:pt idx="3">
                  <c:v>-3.2701691192557512</c:v>
                </c:pt>
                <c:pt idx="4">
                  <c:v>-3.8632328412587138</c:v>
                </c:pt>
                <c:pt idx="5">
                  <c:v>-3.912023005428146</c:v>
                </c:pt>
                <c:pt idx="6">
                  <c:v>-3.9633162998156966</c:v>
                </c:pt>
                <c:pt idx="7">
                  <c:v>-3.5065578973199818</c:v>
                </c:pt>
                <c:pt idx="8">
                  <c:v>-4.0173835210859723</c:v>
                </c:pt>
                <c:pt idx="9">
                  <c:v>-4.6051701859880909</c:v>
                </c:pt>
                <c:pt idx="10">
                  <c:v>-3.912023005428146</c:v>
                </c:pt>
                <c:pt idx="11">
                  <c:v>-3.9633162998156966</c:v>
                </c:pt>
                <c:pt idx="12">
                  <c:v>-4.7105307016459177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3E-4648-A6A5-A2D0738B7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74383"/>
        <c:axId val="134723103"/>
      </c:scatterChart>
      <c:valAx>
        <c:axId val="19817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23103"/>
        <c:crosses val="autoZero"/>
        <c:crossBetween val="midCat"/>
      </c:valAx>
      <c:valAx>
        <c:axId val="13472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</a:t>
                </a:r>
                <a:r>
                  <a:rPr lang="en-US" baseline="0"/>
                  <a:t> C(t)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7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C(t)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1572025371828522"/>
                  <c:y val="-0.41956802274715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Data!$A$2:$A$14</c:f>
              <c:numCache>
                <c:formatCode>General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xVal>
          <c:yVal>
            <c:numRef>
              <c:f>Data!$B$2:$B$14</c:f>
              <c:numCache>
                <c:formatCode>General</c:formatCode>
                <c:ptCount val="13"/>
                <c:pt idx="0">
                  <c:v>0.13</c:v>
                </c:pt>
                <c:pt idx="1">
                  <c:v>6.3E-2</c:v>
                </c:pt>
                <c:pt idx="2">
                  <c:v>0.06</c:v>
                </c:pt>
                <c:pt idx="3">
                  <c:v>3.7999999999999999E-2</c:v>
                </c:pt>
                <c:pt idx="4">
                  <c:v>2.1000000000000001E-2</c:v>
                </c:pt>
                <c:pt idx="5">
                  <c:v>0.02</c:v>
                </c:pt>
                <c:pt idx="6">
                  <c:v>1.9E-2</c:v>
                </c:pt>
                <c:pt idx="7">
                  <c:v>0.03</c:v>
                </c:pt>
                <c:pt idx="8">
                  <c:v>1.7999999999999999E-2</c:v>
                </c:pt>
                <c:pt idx="9">
                  <c:v>0.01</c:v>
                </c:pt>
                <c:pt idx="10">
                  <c:v>0.02</c:v>
                </c:pt>
                <c:pt idx="11">
                  <c:v>1.9E-2</c:v>
                </c:pt>
                <c:pt idx="12">
                  <c:v>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53-459E-8991-B98E487D7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76351"/>
        <c:axId val="134719775"/>
      </c:scatterChart>
      <c:valAx>
        <c:axId val="13897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9775"/>
        <c:crosses val="autoZero"/>
        <c:crossBetween val="midCat"/>
      </c:valAx>
      <c:valAx>
        <c:axId val="1347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C(t)</a:t>
                </a:r>
                <a:r>
                  <a:rPr lang="en-US" baseline="0"/>
                  <a:t> g/m2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7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Sheet2!$L$32:$L$40</c:f>
              <c:numCache>
                <c:formatCode>General</c:formatCode>
                <c:ptCount val="9"/>
                <c:pt idx="0">
                  <c:v>0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14</c:v>
                </c:pt>
                <c:pt idx="4">
                  <c:v>14</c:v>
                </c:pt>
                <c:pt idx="5">
                  <c:v>42</c:v>
                </c:pt>
                <c:pt idx="6">
                  <c:v>42</c:v>
                </c:pt>
                <c:pt idx="7" formatCode="0">
                  <c:v>84</c:v>
                </c:pt>
                <c:pt idx="8" formatCode="0">
                  <c:v>84</c:v>
                </c:pt>
              </c:numCache>
            </c:numRef>
          </c:xVal>
          <c:yVal>
            <c:numRef>
              <c:f>Sheet2!$N$32:$N$40</c:f>
              <c:numCache>
                <c:formatCode>General</c:formatCode>
                <c:ptCount val="9"/>
                <c:pt idx="0">
                  <c:v>6.5000000000000002E-2</c:v>
                </c:pt>
                <c:pt idx="1">
                  <c:v>6.4925292964778586E-2</c:v>
                </c:pt>
                <c:pt idx="2">
                  <c:v>4.3520725369027749E-2</c:v>
                </c:pt>
                <c:pt idx="3">
                  <c:v>3.5916157716017062E-2</c:v>
                </c:pt>
                <c:pt idx="4">
                  <c:v>2.407532049362384E-2</c:v>
                </c:pt>
                <c:pt idx="5">
                  <c:v>1.6359148299646645E-2</c:v>
                </c:pt>
                <c:pt idx="6">
                  <c:v>7.350639159320234E-3</c:v>
                </c:pt>
                <c:pt idx="7">
                  <c:v>4.1172574321512575E-3</c:v>
                </c:pt>
                <c:pt idx="8">
                  <c:v>1.2400941075164551E-3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05-476D-B846-7A8F3811D97B}"/>
            </c:ext>
          </c:extLst>
        </c:ser>
        <c:ser>
          <c:idx val="1"/>
          <c:order val="1"/>
          <c:tx>
            <c:v>Observed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Sheet2!$A$7:$A$19</c:f>
              <c:numCache>
                <c:formatCode>General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xVal>
          <c:yVal>
            <c:numRef>
              <c:f>Sheet2!$C$7:$C$19</c:f>
              <c:numCache>
                <c:formatCode>General</c:formatCode>
                <c:ptCount val="13"/>
                <c:pt idx="0">
                  <c:v>0.13</c:v>
                </c:pt>
                <c:pt idx="1">
                  <c:v>6.3E-2</c:v>
                </c:pt>
                <c:pt idx="2">
                  <c:v>0.06</c:v>
                </c:pt>
                <c:pt idx="3">
                  <c:v>3.7999999999999999E-2</c:v>
                </c:pt>
                <c:pt idx="4">
                  <c:v>2.1000000000000001E-2</c:v>
                </c:pt>
                <c:pt idx="5">
                  <c:v>0.02</c:v>
                </c:pt>
                <c:pt idx="6">
                  <c:v>1.9E-2</c:v>
                </c:pt>
                <c:pt idx="7">
                  <c:v>0.03</c:v>
                </c:pt>
                <c:pt idx="8">
                  <c:v>1.7999999999999999E-2</c:v>
                </c:pt>
                <c:pt idx="9">
                  <c:v>0.01</c:v>
                </c:pt>
                <c:pt idx="10">
                  <c:v>0.02</c:v>
                </c:pt>
                <c:pt idx="11">
                  <c:v>1.9E-2</c:v>
                </c:pt>
                <c:pt idx="12">
                  <c:v>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05-476D-B846-7A8F3811D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243584"/>
        <c:axId val="1733789728"/>
      </c:scatterChart>
      <c:valAx>
        <c:axId val="172924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789728"/>
        <c:crosses val="autoZero"/>
        <c:crossBetween val="midCat"/>
      </c:valAx>
      <c:valAx>
        <c:axId val="17337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24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Sheet2!$L$32:$L$40</c:f>
              <c:numCache>
                <c:formatCode>General</c:formatCode>
                <c:ptCount val="9"/>
                <c:pt idx="0">
                  <c:v>0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14</c:v>
                </c:pt>
                <c:pt idx="4">
                  <c:v>14</c:v>
                </c:pt>
                <c:pt idx="5">
                  <c:v>42</c:v>
                </c:pt>
                <c:pt idx="6">
                  <c:v>42</c:v>
                </c:pt>
                <c:pt idx="7" formatCode="0">
                  <c:v>84</c:v>
                </c:pt>
                <c:pt idx="8" formatCode="0">
                  <c:v>84</c:v>
                </c:pt>
              </c:numCache>
            </c:numRef>
          </c:xVal>
          <c:yVal>
            <c:numRef>
              <c:f>Sheet2!$N$32:$N$40</c:f>
              <c:numCache>
                <c:formatCode>General</c:formatCode>
                <c:ptCount val="9"/>
                <c:pt idx="0">
                  <c:v>6.5000000000000002E-2</c:v>
                </c:pt>
                <c:pt idx="1">
                  <c:v>6.4925292964778586E-2</c:v>
                </c:pt>
                <c:pt idx="2">
                  <c:v>4.3520725369027749E-2</c:v>
                </c:pt>
                <c:pt idx="3">
                  <c:v>3.5916157716017062E-2</c:v>
                </c:pt>
                <c:pt idx="4">
                  <c:v>2.407532049362384E-2</c:v>
                </c:pt>
                <c:pt idx="5">
                  <c:v>1.6359148299646645E-2</c:v>
                </c:pt>
                <c:pt idx="6">
                  <c:v>7.350639159320234E-3</c:v>
                </c:pt>
                <c:pt idx="7">
                  <c:v>4.1172574321512575E-3</c:v>
                </c:pt>
                <c:pt idx="8">
                  <c:v>1.2400941075164551E-3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57-4A8B-B663-F66966F56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701024"/>
        <c:axId val="1733773904"/>
      </c:scatterChart>
      <c:valAx>
        <c:axId val="184970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773904"/>
        <c:crosses val="autoZero"/>
        <c:crossBetween val="midCat"/>
      </c:valAx>
      <c:valAx>
        <c:axId val="17337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70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0</xdr:rowOff>
    </xdr:from>
    <xdr:to>
      <xdr:col>10</xdr:col>
      <xdr:colOff>552450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0EE363-AD0A-4E5A-AC52-F5C5F1D26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195262</xdr:colOff>
      <xdr:row>15</xdr:row>
      <xdr:rowOff>90487</xdr:rowOff>
    </xdr:from>
    <xdr:to>
      <xdr:col>10</xdr:col>
      <xdr:colOff>500062</xdr:colOff>
      <xdr:row>29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24EF0F-F2EF-4A73-AD2D-6F96C685C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200025</xdr:colOff>
      <xdr:row>30</xdr:row>
      <xdr:rowOff>66675</xdr:rowOff>
    </xdr:from>
    <xdr:to>
      <xdr:col>10</xdr:col>
      <xdr:colOff>504825</xdr:colOff>
      <xdr:row>44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2DAFC9-9092-42DD-89D7-DB83E249A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5</xdr:row>
      <xdr:rowOff>157162</xdr:rowOff>
    </xdr:from>
    <xdr:to>
      <xdr:col>12</xdr:col>
      <xdr:colOff>457200</xdr:colOff>
      <xdr:row>20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85583B-B9B4-4BC2-9175-5EDB7ABFD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423862</xdr:colOff>
      <xdr:row>27</xdr:row>
      <xdr:rowOff>142875</xdr:rowOff>
    </xdr:from>
    <xdr:to>
      <xdr:col>22</xdr:col>
      <xdr:colOff>119062</xdr:colOff>
      <xdr:row>41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CBC75D-C56E-463A-AAEB-69D088A71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DCFCD-53FB-4A7F-8E42-92BB7B8044CC}">
  <dimension ref="A1:C14"/>
  <sheetViews>
    <sheetView workbookViewId="0">
      <selection activeCell="C40" sqref="C4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0.13</v>
      </c>
      <c r="C2">
        <f>LN(B2)</f>
        <v>-2.0402208285265546</v>
      </c>
    </row>
    <row r="3" spans="1:3" x14ac:dyDescent="0.25">
      <c r="A3">
        <f>2/24</f>
        <v>8.3333333333333329E-2</v>
      </c>
      <c r="B3">
        <v>6.3E-2</v>
      </c>
      <c r="C3">
        <f t="shared" ref="C3:C13" si="0">LN(B3)</f>
        <v>-2.7646205525906042</v>
      </c>
    </row>
    <row r="4" spans="1:3" x14ac:dyDescent="0.25">
      <c r="A4">
        <f t="shared" ref="A4:A5" si="1">2/24</f>
        <v>8.3333333333333329E-2</v>
      </c>
      <c r="B4">
        <v>0.06</v>
      </c>
      <c r="C4">
        <f t="shared" si="0"/>
        <v>-2.8134107167600364</v>
      </c>
    </row>
    <row r="5" spans="1:3" x14ac:dyDescent="0.25">
      <c r="A5">
        <f t="shared" si="1"/>
        <v>8.3333333333333329E-2</v>
      </c>
      <c r="B5">
        <v>3.7999999999999999E-2</v>
      </c>
      <c r="C5">
        <f t="shared" si="0"/>
        <v>-3.2701691192557512</v>
      </c>
    </row>
    <row r="6" spans="1:3" x14ac:dyDescent="0.25">
      <c r="A6">
        <v>14</v>
      </c>
      <c r="B6">
        <v>2.1000000000000001E-2</v>
      </c>
      <c r="C6">
        <f t="shared" si="0"/>
        <v>-3.8632328412587138</v>
      </c>
    </row>
    <row r="7" spans="1:3" x14ac:dyDescent="0.25">
      <c r="A7">
        <v>14</v>
      </c>
      <c r="B7">
        <v>0.02</v>
      </c>
      <c r="C7">
        <f t="shared" si="0"/>
        <v>-3.912023005428146</v>
      </c>
    </row>
    <row r="8" spans="1:3" x14ac:dyDescent="0.25">
      <c r="A8">
        <v>14</v>
      </c>
      <c r="B8">
        <v>1.9E-2</v>
      </c>
      <c r="C8">
        <f t="shared" si="0"/>
        <v>-3.9633162998156966</v>
      </c>
    </row>
    <row r="9" spans="1:3" x14ac:dyDescent="0.25">
      <c r="A9">
        <f>14*3</f>
        <v>42</v>
      </c>
      <c r="B9">
        <v>0.03</v>
      </c>
      <c r="C9">
        <f t="shared" si="0"/>
        <v>-3.5065578973199818</v>
      </c>
    </row>
    <row r="10" spans="1:3" x14ac:dyDescent="0.25">
      <c r="A10">
        <f t="shared" ref="A10:A11" si="2">14*3</f>
        <v>42</v>
      </c>
      <c r="B10">
        <v>1.7999999999999999E-2</v>
      </c>
      <c r="C10">
        <f t="shared" si="0"/>
        <v>-4.0173835210859723</v>
      </c>
    </row>
    <row r="11" spans="1:3" x14ac:dyDescent="0.25">
      <c r="A11">
        <f t="shared" si="2"/>
        <v>42</v>
      </c>
      <c r="B11">
        <v>0.01</v>
      </c>
      <c r="C11">
        <f t="shared" si="0"/>
        <v>-4.6051701859880909</v>
      </c>
    </row>
    <row r="12" spans="1:3" x14ac:dyDescent="0.25">
      <c r="A12">
        <f>14*6</f>
        <v>84</v>
      </c>
      <c r="B12">
        <v>0.02</v>
      </c>
      <c r="C12">
        <f t="shared" si="0"/>
        <v>-3.912023005428146</v>
      </c>
    </row>
    <row r="13" spans="1:3" x14ac:dyDescent="0.25">
      <c r="A13">
        <f t="shared" ref="A13:A14" si="3">14*6</f>
        <v>84</v>
      </c>
      <c r="B13">
        <v>1.9E-2</v>
      </c>
      <c r="C13">
        <f t="shared" si="0"/>
        <v>-3.9633162998156966</v>
      </c>
    </row>
    <row r="14" spans="1:3" x14ac:dyDescent="0.25">
      <c r="A14">
        <f t="shared" si="3"/>
        <v>84</v>
      </c>
      <c r="B14">
        <v>8.9999999999999993E-3</v>
      </c>
      <c r="C14">
        <f>LN(B14)</f>
        <v>-4.7105307016459177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CA4EE-8A16-4109-9FDA-8A1361A2263E}">
  <dimension ref="A1:N40"/>
  <sheetViews>
    <sheetView tabSelected="1" topLeftCell="B1" zoomScale="120" zoomScaleNormal="120" workbookViewId="0">
      <selection activeCell="N26" sqref="N26"/>
    </sheetView>
  </sheetViews>
  <sheetFormatPr defaultRowHeight="15" x14ac:dyDescent="0.25"/>
  <cols>
    <col min="3" max="3" width="13.28515625" customWidth="1"/>
    <col min="5" max="5" width="13" customWidth="1"/>
    <col min="6" max="6" width="13.5703125" customWidth="1"/>
  </cols>
  <sheetData>
    <row r="1" spans="1:3" x14ac:dyDescent="0.25">
      <c r="A1" t="s">
        <v>4</v>
      </c>
    </row>
    <row r="2" spans="1:3" x14ac:dyDescent="0.25">
      <c r="A2" t="s">
        <v>5</v>
      </c>
    </row>
    <row r="3" spans="1:3" x14ac:dyDescent="0.25">
      <c r="A3" t="s">
        <v>6</v>
      </c>
    </row>
    <row r="5" spans="1:3" x14ac:dyDescent="0.25">
      <c r="A5" t="s">
        <v>7</v>
      </c>
    </row>
    <row r="6" spans="1:3" x14ac:dyDescent="0.25">
      <c r="A6" t="s">
        <v>0</v>
      </c>
      <c r="B6" t="s">
        <v>3</v>
      </c>
      <c r="C6" t="s">
        <v>1</v>
      </c>
    </row>
    <row r="7" spans="1:3" x14ac:dyDescent="0.25">
      <c r="A7">
        <v>0</v>
      </c>
      <c r="B7">
        <v>8</v>
      </c>
      <c r="C7">
        <v>0.13</v>
      </c>
    </row>
    <row r="8" spans="1:3" x14ac:dyDescent="0.25">
      <c r="A8">
        <f>2/24</f>
        <v>8.3333333333333329E-2</v>
      </c>
      <c r="B8">
        <v>8</v>
      </c>
      <c r="C8">
        <v>6.3E-2</v>
      </c>
    </row>
    <row r="9" spans="1:3" x14ac:dyDescent="0.25">
      <c r="A9">
        <f t="shared" ref="A9:A10" si="0">2/24</f>
        <v>8.3333333333333329E-2</v>
      </c>
      <c r="B9">
        <v>8</v>
      </c>
      <c r="C9">
        <v>0.06</v>
      </c>
    </row>
    <row r="10" spans="1:3" x14ac:dyDescent="0.25">
      <c r="A10">
        <f t="shared" si="0"/>
        <v>8.3333333333333329E-2</v>
      </c>
      <c r="B10">
        <v>8</v>
      </c>
      <c r="C10">
        <v>3.7999999999999999E-2</v>
      </c>
    </row>
    <row r="11" spans="1:3" x14ac:dyDescent="0.25">
      <c r="A11">
        <v>14</v>
      </c>
      <c r="B11">
        <v>8</v>
      </c>
      <c r="C11">
        <v>2.1000000000000001E-2</v>
      </c>
    </row>
    <row r="12" spans="1:3" x14ac:dyDescent="0.25">
      <c r="A12">
        <v>14</v>
      </c>
      <c r="B12">
        <v>8</v>
      </c>
      <c r="C12">
        <v>0.02</v>
      </c>
    </row>
    <row r="13" spans="1:3" x14ac:dyDescent="0.25">
      <c r="A13">
        <v>14</v>
      </c>
      <c r="B13">
        <v>8</v>
      </c>
      <c r="C13">
        <v>1.9E-2</v>
      </c>
    </row>
    <row r="14" spans="1:3" x14ac:dyDescent="0.25">
      <c r="A14">
        <f>14*3</f>
        <v>42</v>
      </c>
      <c r="B14">
        <v>8</v>
      </c>
      <c r="C14">
        <v>0.03</v>
      </c>
    </row>
    <row r="15" spans="1:3" x14ac:dyDescent="0.25">
      <c r="A15">
        <f t="shared" ref="A15:A16" si="1">14*3</f>
        <v>42</v>
      </c>
      <c r="B15">
        <v>8</v>
      </c>
      <c r="C15">
        <v>1.7999999999999999E-2</v>
      </c>
    </row>
    <row r="16" spans="1:3" x14ac:dyDescent="0.25">
      <c r="A16">
        <f t="shared" si="1"/>
        <v>42</v>
      </c>
      <c r="B16">
        <v>8</v>
      </c>
      <c r="C16">
        <v>0.01</v>
      </c>
    </row>
    <row r="17" spans="1:14" x14ac:dyDescent="0.25">
      <c r="A17">
        <f>14*6</f>
        <v>84</v>
      </c>
      <c r="B17">
        <v>8</v>
      </c>
      <c r="C17">
        <v>0.02</v>
      </c>
    </row>
    <row r="18" spans="1:14" x14ac:dyDescent="0.25">
      <c r="A18">
        <f t="shared" ref="A18:A19" si="2">14*6</f>
        <v>84</v>
      </c>
      <c r="B18">
        <v>8</v>
      </c>
      <c r="C18">
        <v>1.9E-2</v>
      </c>
    </row>
    <row r="19" spans="1:14" x14ac:dyDescent="0.25">
      <c r="A19">
        <f t="shared" si="2"/>
        <v>84</v>
      </c>
      <c r="B19">
        <v>8</v>
      </c>
      <c r="C19">
        <v>8.9999999999999993E-3</v>
      </c>
    </row>
    <row r="22" spans="1:14" x14ac:dyDescent="0.25">
      <c r="A22" t="s">
        <v>29</v>
      </c>
      <c r="B22">
        <v>50</v>
      </c>
      <c r="C22" t="s">
        <v>23</v>
      </c>
      <c r="D22">
        <f>0.69/B22</f>
        <v>1.38E-2</v>
      </c>
      <c r="E22" t="s">
        <v>30</v>
      </c>
    </row>
    <row r="23" spans="1:14" x14ac:dyDescent="0.25">
      <c r="A23" t="s">
        <v>31</v>
      </c>
      <c r="B23">
        <v>20</v>
      </c>
      <c r="C23" t="s">
        <v>32</v>
      </c>
    </row>
    <row r="24" spans="1:14" x14ac:dyDescent="0.25">
      <c r="A24" t="s">
        <v>33</v>
      </c>
      <c r="B24">
        <v>20</v>
      </c>
      <c r="C24" t="s">
        <v>32</v>
      </c>
      <c r="D24" t="s">
        <v>34</v>
      </c>
      <c r="E24" t="s">
        <v>35</v>
      </c>
    </row>
    <row r="25" spans="1:14" x14ac:dyDescent="0.25">
      <c r="A25" t="s">
        <v>36</v>
      </c>
      <c r="B25">
        <v>20</v>
      </c>
      <c r="C25" t="s">
        <v>32</v>
      </c>
      <c r="D25" t="s">
        <v>34</v>
      </c>
      <c r="E25" t="s">
        <v>37</v>
      </c>
    </row>
    <row r="26" spans="1:14" x14ac:dyDescent="0.25">
      <c r="A26" t="s">
        <v>38</v>
      </c>
      <c r="B26">
        <v>1000000</v>
      </c>
    </row>
    <row r="27" spans="1:14" ht="18.75" x14ac:dyDescent="0.3">
      <c r="C27" s="1" t="s">
        <v>8</v>
      </c>
      <c r="F27" s="1" t="s">
        <v>8</v>
      </c>
      <c r="H27" s="1" t="s">
        <v>9</v>
      </c>
    </row>
    <row r="28" spans="1:14" x14ac:dyDescent="0.25">
      <c r="C28" t="s">
        <v>10</v>
      </c>
      <c r="D28" t="s">
        <v>11</v>
      </c>
      <c r="E28" t="s">
        <v>12</v>
      </c>
      <c r="F28" t="s">
        <v>13</v>
      </c>
      <c r="G28" t="s">
        <v>14</v>
      </c>
      <c r="H28" t="s">
        <v>9</v>
      </c>
      <c r="I28" t="s">
        <v>9</v>
      </c>
      <c r="J28" t="s">
        <v>9</v>
      </c>
    </row>
    <row r="29" spans="1:14" ht="21" x14ac:dyDescent="0.35">
      <c r="A29" s="2" t="s">
        <v>15</v>
      </c>
      <c r="E29" t="s">
        <v>16</v>
      </c>
      <c r="F29" t="s">
        <v>17</v>
      </c>
      <c r="G29" t="s">
        <v>18</v>
      </c>
      <c r="H29" t="s">
        <v>19</v>
      </c>
      <c r="I29" t="s">
        <v>20</v>
      </c>
      <c r="J29" t="s">
        <v>21</v>
      </c>
    </row>
    <row r="30" spans="1:14" x14ac:dyDescent="0.25">
      <c r="G30" t="s">
        <v>22</v>
      </c>
      <c r="H30" t="s">
        <v>22</v>
      </c>
      <c r="I30" t="s">
        <v>17</v>
      </c>
      <c r="J30" t="s">
        <v>17</v>
      </c>
    </row>
    <row r="31" spans="1:14" x14ac:dyDescent="0.25">
      <c r="A31" t="s">
        <v>23</v>
      </c>
      <c r="D31" t="s">
        <v>24</v>
      </c>
      <c r="E31" t="s">
        <v>25</v>
      </c>
      <c r="G31" t="s">
        <v>26</v>
      </c>
      <c r="H31" t="s">
        <v>26</v>
      </c>
      <c r="I31" t="s">
        <v>26</v>
      </c>
      <c r="J31" t="s">
        <v>27</v>
      </c>
      <c r="L31" t="s">
        <v>28</v>
      </c>
      <c r="M31" t="s">
        <v>39</v>
      </c>
    </row>
    <row r="32" spans="1:14" x14ac:dyDescent="0.25">
      <c r="A32">
        <v>0</v>
      </c>
      <c r="C32">
        <v>0.13</v>
      </c>
      <c r="F32">
        <v>0.13</v>
      </c>
      <c r="H32" s="3">
        <f>+G33</f>
        <v>6500.0000000000009</v>
      </c>
      <c r="L32">
        <f>+A32</f>
        <v>0</v>
      </c>
      <c r="M32" s="3">
        <f>+H32</f>
        <v>6500.0000000000009</v>
      </c>
      <c r="N32">
        <f>M32/100000</f>
        <v>6.5000000000000002E-2</v>
      </c>
    </row>
    <row r="33" spans="1:14" x14ac:dyDescent="0.25">
      <c r="A33">
        <f>2/24</f>
        <v>8.3333333333333329E-2</v>
      </c>
      <c r="B33">
        <v>8</v>
      </c>
      <c r="C33">
        <f>+F32</f>
        <v>0.13</v>
      </c>
      <c r="D33">
        <f>+D$22*(A32-A33)</f>
        <v>-1.15E-3</v>
      </c>
      <c r="E33">
        <f>+C33*EXP(D33)</f>
        <v>0.12985058592955717</v>
      </c>
      <c r="F33">
        <f>+E33*EXP(-B33/B$23)</f>
        <v>8.7041450738055498E-2</v>
      </c>
      <c r="G33" s="3">
        <f>+C33/B$23*B$26</f>
        <v>6500.0000000000009</v>
      </c>
      <c r="H33" s="3">
        <f>+E33/B$23*B$26</f>
        <v>6492.5292964778582</v>
      </c>
      <c r="I33" s="3">
        <f>+E33/B$23*B$26</f>
        <v>6492.5292964778582</v>
      </c>
      <c r="J33" s="3">
        <f>+F33/B$23*B$26</f>
        <v>4352.072536902775</v>
      </c>
      <c r="L33">
        <f>+A33</f>
        <v>8.3333333333333329E-2</v>
      </c>
      <c r="M33" s="3">
        <f>+H33</f>
        <v>6492.5292964778582</v>
      </c>
      <c r="N33">
        <f t="shared" ref="N33:N40" si="3">M33/100000</f>
        <v>6.4925292964778586E-2</v>
      </c>
    </row>
    <row r="34" spans="1:14" x14ac:dyDescent="0.25">
      <c r="A34">
        <v>14</v>
      </c>
      <c r="B34">
        <v>8</v>
      </c>
      <c r="C34">
        <f>+F33</f>
        <v>8.7041450738055498E-2</v>
      </c>
      <c r="D34">
        <f t="shared" ref="D34:D36" si="4">+D$22*(A33-A34)</f>
        <v>-0.19205</v>
      </c>
      <c r="E34">
        <f t="shared" ref="E34:E36" si="5">+C34*EXP(D34)</f>
        <v>7.1832315432034125E-2</v>
      </c>
      <c r="F34">
        <f t="shared" ref="F34:F36" si="6">+E34*EXP(-B34/B$24)</f>
        <v>4.8150640987247681E-2</v>
      </c>
      <c r="G34" s="3">
        <f>+C34/B$25*B$26</f>
        <v>4352.072536902775</v>
      </c>
      <c r="H34" s="3">
        <f t="shared" ref="H34:H35" si="7">+E34/B$25*B$26</f>
        <v>3591.6157716017065</v>
      </c>
      <c r="I34" s="3">
        <f t="shared" ref="I34" si="8">+E34/B$24*B$26</f>
        <v>3591.6157716017065</v>
      </c>
      <c r="J34" s="3">
        <f t="shared" ref="J34:J36" si="9">+F34/B$24*B$26</f>
        <v>2407.532049362384</v>
      </c>
      <c r="L34">
        <f>+A33</f>
        <v>8.3333333333333329E-2</v>
      </c>
      <c r="M34" s="3">
        <f>+J33</f>
        <v>4352.072536902775</v>
      </c>
      <c r="N34">
        <f t="shared" si="3"/>
        <v>4.3520725369027749E-2</v>
      </c>
    </row>
    <row r="35" spans="1:14" x14ac:dyDescent="0.25">
      <c r="A35">
        <v>42</v>
      </c>
      <c r="B35">
        <v>16</v>
      </c>
      <c r="C35">
        <f t="shared" ref="C35:C36" si="10">+F34</f>
        <v>4.8150640987247681E-2</v>
      </c>
      <c r="D35">
        <f t="shared" si="4"/>
        <v>-0.38639999999999997</v>
      </c>
      <c r="E35">
        <f t="shared" si="5"/>
        <v>3.2718296599293289E-2</v>
      </c>
      <c r="F35">
        <f t="shared" si="6"/>
        <v>1.4701278318640466E-2</v>
      </c>
      <c r="G35" s="3">
        <f t="shared" ref="G35:G36" si="11">+C35/B$25*B$26</f>
        <v>2407.532049362384</v>
      </c>
      <c r="H35" s="3">
        <f t="shared" si="7"/>
        <v>1635.9148299646645</v>
      </c>
      <c r="I35" s="3">
        <f>+E35/B$24*B$26</f>
        <v>1635.9148299646645</v>
      </c>
      <c r="J35" s="3">
        <f>+F35/B$24*B$26</f>
        <v>735.06391593202341</v>
      </c>
      <c r="L35">
        <f>+A34</f>
        <v>14</v>
      </c>
      <c r="M35" s="3">
        <f>+H34</f>
        <v>3591.6157716017065</v>
      </c>
      <c r="N35">
        <f t="shared" si="3"/>
        <v>3.5916157716017062E-2</v>
      </c>
    </row>
    <row r="36" spans="1:14" x14ac:dyDescent="0.25">
      <c r="A36">
        <v>84</v>
      </c>
      <c r="B36">
        <v>24</v>
      </c>
      <c r="C36">
        <f t="shared" si="10"/>
        <v>1.4701278318640466E-2</v>
      </c>
      <c r="D36">
        <f t="shared" si="4"/>
        <v>-0.5796</v>
      </c>
      <c r="E36">
        <f t="shared" si="5"/>
        <v>8.234514864302515E-3</v>
      </c>
      <c r="F36">
        <f t="shared" si="6"/>
        <v>2.4801882150329102E-3</v>
      </c>
      <c r="G36" s="3">
        <f t="shared" si="11"/>
        <v>735.06391593202341</v>
      </c>
      <c r="H36" s="3">
        <f>+E36/B$25*B$26</f>
        <v>411.72574321512576</v>
      </c>
      <c r="I36" s="3">
        <f>+E36/B$24*B$26</f>
        <v>411.72574321512576</v>
      </c>
      <c r="J36" s="3">
        <f t="shared" si="9"/>
        <v>124.00941075164552</v>
      </c>
      <c r="L36">
        <f>+L35</f>
        <v>14</v>
      </c>
      <c r="M36" s="3">
        <f>+J34</f>
        <v>2407.532049362384</v>
      </c>
      <c r="N36">
        <f t="shared" si="3"/>
        <v>2.407532049362384E-2</v>
      </c>
    </row>
    <row r="37" spans="1:14" x14ac:dyDescent="0.25">
      <c r="L37">
        <f>+A35</f>
        <v>42</v>
      </c>
      <c r="M37" s="3">
        <f>+H35</f>
        <v>1635.9148299646645</v>
      </c>
      <c r="N37">
        <f t="shared" si="3"/>
        <v>1.6359148299646645E-2</v>
      </c>
    </row>
    <row r="38" spans="1:14" x14ac:dyDescent="0.25">
      <c r="L38">
        <f>+L37</f>
        <v>42</v>
      </c>
      <c r="M38" s="3">
        <f>+J35</f>
        <v>735.06391593202341</v>
      </c>
      <c r="N38">
        <f t="shared" si="3"/>
        <v>7.350639159320234E-3</v>
      </c>
    </row>
    <row r="39" spans="1:14" x14ac:dyDescent="0.25">
      <c r="L39" s="3">
        <f>+A36</f>
        <v>84</v>
      </c>
      <c r="M39" s="3">
        <f>+H36</f>
        <v>411.72574321512576</v>
      </c>
      <c r="N39">
        <f t="shared" si="3"/>
        <v>4.1172574321512575E-3</v>
      </c>
    </row>
    <row r="40" spans="1:14" x14ac:dyDescent="0.25">
      <c r="L40" s="3">
        <f>+L39</f>
        <v>84</v>
      </c>
      <c r="M40" s="3">
        <f>+J36</f>
        <v>124.00941075164552</v>
      </c>
      <c r="N40">
        <f t="shared" si="3"/>
        <v>1.2400941075164551E-3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2019-02-21T00:09:14Z</dcterms:created>
  <dcterms:modified xsi:type="dcterms:W3CDTF">2019-03-17T16:34:16Z</dcterms:modified>
</cp:coreProperties>
</file>