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\Documents\GitHub\moops\Research\"/>
    </mc:Choice>
  </mc:AlternateContent>
  <xr:revisionPtr revIDLastSave="0" documentId="8_{3D2F5A96-26B9-4551-95DA-A026BA36372D}" xr6:coauthVersionLast="36" xr6:coauthVersionMax="36" xr10:uidLastSave="{00000000-0000-0000-0000-000000000000}"/>
  <bookViews>
    <workbookView xWindow="0" yWindow="0" windowWidth="28800" windowHeight="12810" activeTab="1" xr2:uid="{A053033E-1502-4B0B-A0CC-826F179C2ACF}"/>
  </bookViews>
  <sheets>
    <sheet name="Data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1" i="2" l="1"/>
  <c r="D56" i="2" s="1"/>
  <c r="B43" i="2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C10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" i="1"/>
  <c r="D47" i="2" l="1"/>
  <c r="D57" i="2"/>
  <c r="D51" i="2"/>
  <c r="D60" i="2"/>
  <c r="D50" i="2"/>
  <c r="D55" i="2"/>
  <c r="D42" i="2"/>
  <c r="D54" i="2"/>
  <c r="D59" i="2"/>
  <c r="D49" i="2"/>
  <c r="D58" i="2"/>
  <c r="D48" i="2"/>
  <c r="D46" i="2"/>
  <c r="D53" i="2"/>
  <c r="D52" i="2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" i="1"/>
  <c r="N3" i="1"/>
  <c r="G42" i="2" l="1"/>
  <c r="D45" i="2"/>
  <c r="H41" i="2" l="1"/>
  <c r="M41" i="2" s="1"/>
  <c r="N41" i="2" s="1"/>
  <c r="E42" i="2"/>
  <c r="D43" i="2"/>
  <c r="D44" i="2"/>
  <c r="C14" i="1"/>
  <c r="C3" i="1"/>
  <c r="C4" i="1"/>
  <c r="C5" i="1"/>
  <c r="C6" i="1"/>
  <c r="C7" i="1"/>
  <c r="C8" i="1"/>
  <c r="C9" i="1"/>
  <c r="C10" i="1"/>
  <c r="C11" i="1"/>
  <c r="C12" i="1"/>
  <c r="C13" i="1"/>
  <c r="C2" i="1"/>
  <c r="A13" i="1"/>
  <c r="A14" i="1"/>
  <c r="A12" i="1"/>
  <c r="A10" i="1"/>
  <c r="A11" i="1"/>
  <c r="A9" i="1"/>
  <c r="A4" i="1"/>
  <c r="A5" i="1"/>
  <c r="A3" i="1"/>
  <c r="H42" i="2" l="1"/>
  <c r="M42" i="2" s="1"/>
  <c r="N42" i="2" s="1"/>
  <c r="F42" i="2"/>
  <c r="J42" i="2" s="1"/>
  <c r="M43" i="2" s="1"/>
  <c r="N43" i="2" s="1"/>
  <c r="I42" i="2"/>
  <c r="C43" i="2" l="1"/>
  <c r="E43" i="2" l="1"/>
  <c r="H43" i="2" s="1"/>
  <c r="M44" i="2" s="1"/>
  <c r="N44" i="2" s="1"/>
  <c r="G43" i="2"/>
  <c r="F43" i="2" l="1"/>
  <c r="C44" i="2" s="1"/>
  <c r="I43" i="2"/>
  <c r="J43" i="2" l="1"/>
  <c r="M45" i="2" s="1"/>
  <c r="N45" i="2" s="1"/>
  <c r="E44" i="2"/>
  <c r="I44" i="2" s="1"/>
  <c r="G44" i="2"/>
  <c r="F44" i="2" l="1"/>
  <c r="J44" i="2" s="1"/>
  <c r="H44" i="2"/>
  <c r="M46" i="2" s="1"/>
  <c r="N46" i="2" s="1"/>
  <c r="C45" i="2" l="1"/>
  <c r="M47" i="2"/>
  <c r="N47" i="2" s="1"/>
  <c r="G45" i="2" l="1"/>
  <c r="E45" i="2"/>
  <c r="I45" i="2" l="1"/>
  <c r="H45" i="2"/>
  <c r="M48" i="2" s="1"/>
  <c r="N48" i="2" s="1"/>
  <c r="F45" i="2"/>
  <c r="J45" i="2" l="1"/>
  <c r="M49" i="2" s="1"/>
  <c r="N49" i="2" s="1"/>
  <c r="C46" i="2"/>
  <c r="E46" i="2" l="1"/>
  <c r="G46" i="2"/>
  <c r="H46" i="2" l="1"/>
  <c r="I46" i="2"/>
  <c r="F46" i="2"/>
  <c r="J46" i="2" l="1"/>
  <c r="M50" i="2" s="1"/>
  <c r="N50" i="2" s="1"/>
  <c r="C47" i="2"/>
  <c r="E47" i="2" l="1"/>
  <c r="G47" i="2"/>
  <c r="F47" i="2" l="1"/>
  <c r="H47" i="2"/>
  <c r="I47" i="2"/>
  <c r="C48" i="2" l="1"/>
  <c r="J47" i="2"/>
  <c r="M51" i="2" s="1"/>
  <c r="N51" i="2" s="1"/>
  <c r="E48" i="2" l="1"/>
  <c r="G48" i="2"/>
  <c r="F48" i="2" l="1"/>
  <c r="H48" i="2"/>
  <c r="I48" i="2"/>
  <c r="C49" i="2" l="1"/>
  <c r="J48" i="2"/>
  <c r="M52" i="2" s="1"/>
  <c r="N52" i="2" s="1"/>
  <c r="G49" i="2" l="1"/>
  <c r="E49" i="2"/>
  <c r="H49" i="2" l="1"/>
  <c r="I49" i="2"/>
  <c r="F49" i="2"/>
  <c r="C50" i="2" l="1"/>
  <c r="J49" i="2"/>
  <c r="M53" i="2" s="1"/>
  <c r="N53" i="2" s="1"/>
  <c r="E50" i="2" l="1"/>
  <c r="G50" i="2"/>
  <c r="F50" i="2" l="1"/>
  <c r="H50" i="2"/>
  <c r="I50" i="2"/>
  <c r="C51" i="2" l="1"/>
  <c r="J50" i="2"/>
  <c r="M54" i="2" s="1"/>
  <c r="N54" i="2" s="1"/>
  <c r="E51" i="2" l="1"/>
  <c r="G51" i="2"/>
  <c r="F51" i="2" l="1"/>
  <c r="H51" i="2"/>
  <c r="I51" i="2"/>
  <c r="C52" i="2" l="1"/>
  <c r="J51" i="2"/>
  <c r="M55" i="2" s="1"/>
  <c r="N55" i="2" s="1"/>
  <c r="E52" i="2" l="1"/>
  <c r="G52" i="2"/>
  <c r="F52" i="2" l="1"/>
  <c r="H52" i="2"/>
  <c r="I52" i="2"/>
  <c r="C53" i="2" l="1"/>
  <c r="J52" i="2"/>
  <c r="M56" i="2" s="1"/>
  <c r="N56" i="2" s="1"/>
  <c r="E53" i="2" l="1"/>
  <c r="G53" i="2"/>
  <c r="F53" i="2" l="1"/>
  <c r="H53" i="2"/>
  <c r="I53" i="2"/>
  <c r="J53" i="2" l="1"/>
  <c r="M57" i="2" s="1"/>
  <c r="N57" i="2" s="1"/>
  <c r="C54" i="2"/>
  <c r="G54" i="2" l="1"/>
  <c r="E54" i="2"/>
  <c r="F54" i="2" l="1"/>
  <c r="H54" i="2"/>
  <c r="I54" i="2"/>
  <c r="J54" i="2" l="1"/>
  <c r="M58" i="2" s="1"/>
  <c r="N58" i="2" s="1"/>
  <c r="C55" i="2"/>
  <c r="G55" i="2" l="1"/>
  <c r="E55" i="2"/>
  <c r="F55" i="2" l="1"/>
  <c r="H55" i="2"/>
  <c r="I55" i="2"/>
  <c r="C56" i="2" l="1"/>
  <c r="J55" i="2"/>
  <c r="M59" i="2" s="1"/>
  <c r="N59" i="2" s="1"/>
  <c r="E56" i="2" l="1"/>
  <c r="G56" i="2"/>
  <c r="F56" i="2" l="1"/>
  <c r="H56" i="2"/>
  <c r="I56" i="2"/>
  <c r="C57" i="2" l="1"/>
  <c r="J56" i="2"/>
  <c r="M60" i="2" s="1"/>
  <c r="N60" i="2" s="1"/>
  <c r="E57" i="2" l="1"/>
  <c r="G57" i="2"/>
  <c r="F57" i="2" l="1"/>
  <c r="H57" i="2"/>
  <c r="I57" i="2"/>
  <c r="C58" i="2" l="1"/>
  <c r="J57" i="2"/>
  <c r="E58" i="2" l="1"/>
  <c r="G58" i="2"/>
  <c r="F58" i="2" l="1"/>
  <c r="I58" i="2"/>
  <c r="H58" i="2"/>
  <c r="J58" i="2" l="1"/>
  <c r="C59" i="2"/>
  <c r="G59" i="2" l="1"/>
  <c r="E59" i="2"/>
  <c r="F59" i="2" l="1"/>
  <c r="H59" i="2"/>
  <c r="I59" i="2"/>
  <c r="C60" i="2" l="1"/>
  <c r="J59" i="2"/>
  <c r="G60" i="2" l="1"/>
  <c r="E60" i="2"/>
  <c r="F60" i="2" l="1"/>
  <c r="J60" i="2" s="1"/>
  <c r="I60" i="2"/>
  <c r="H60" i="2"/>
</calcChain>
</file>

<file path=xl/sharedStrings.xml><?xml version="1.0" encoding="utf-8"?>
<sst xmlns="http://schemas.openxmlformats.org/spreadsheetml/2006/main" count="64" uniqueCount="48">
  <si>
    <t>Days</t>
  </si>
  <si>
    <t>C(t) g/m^2</t>
  </si>
  <si>
    <t>ln C(t)</t>
  </si>
  <si>
    <r>
      <t>The equation for degradation is C[t]=C[t-</t>
    </r>
    <r>
      <rPr>
        <sz val="11"/>
        <color theme="1"/>
        <rFont val="Calibri"/>
        <family val="2"/>
      </rPr>
      <t xml:space="preserve">Δt]exp (-0.69t/t1/2) </t>
    </r>
    <r>
      <rPr>
        <sz val="11"/>
        <color theme="1"/>
        <rFont val="Calibri"/>
        <family val="2"/>
        <scheme val="minor"/>
      </rPr>
      <t xml:space="preserve"> which can be rewritten as m[t]=m[t-Δt]exp (-0.69t/t1/2)</t>
    </r>
  </si>
  <si>
    <t>The equation for decrease in concetration in  runoff  is C[t]=C[t-Δt]exp (-Q/W) which can also be written as m[t]=m[t-Δt]exp (-Q/W)</t>
  </si>
  <si>
    <t>the concentration pf pesticide in runoff  is C=m/Q ; the concentration pf pesticide on straw is C=m/W1</t>
  </si>
  <si>
    <t>observed</t>
  </si>
  <si>
    <t>MASS</t>
  </si>
  <si>
    <t>Concentrations</t>
  </si>
  <si>
    <t>imital mass</t>
  </si>
  <si>
    <t>coeff</t>
  </si>
  <si>
    <t>mass after</t>
  </si>
  <si>
    <t xml:space="preserve">mass after </t>
  </si>
  <si>
    <t>concetration</t>
  </si>
  <si>
    <t>model</t>
  </si>
  <si>
    <t>degradation</t>
  </si>
  <si>
    <t>runoff</t>
  </si>
  <si>
    <t>initial</t>
  </si>
  <si>
    <t>final</t>
  </si>
  <si>
    <t xml:space="preserve">initial </t>
  </si>
  <si>
    <t xml:space="preserve">final </t>
  </si>
  <si>
    <t>straw</t>
  </si>
  <si>
    <t>coeffi</t>
  </si>
  <si>
    <t>g/m2</t>
  </si>
  <si>
    <t>ppb</t>
  </si>
  <si>
    <t>pbb</t>
  </si>
  <si>
    <t>halflife for pesiticide</t>
  </si>
  <si>
    <t>w first runoff</t>
  </si>
  <si>
    <t>liter/m2</t>
  </si>
  <si>
    <t>W</t>
  </si>
  <si>
    <t>mm</t>
  </si>
  <si>
    <t>apparent water comtent straw for runoff calculation (includes nothw ater and adsorption)</t>
  </si>
  <si>
    <t>W1</t>
  </si>
  <si>
    <t>apparent water comtent straw for runoff calculation (should be the same as above0</t>
  </si>
  <si>
    <t>conv g/m2 to ppb</t>
  </si>
  <si>
    <t>Concentration (ppb)</t>
  </si>
  <si>
    <t>Time</t>
  </si>
  <si>
    <t xml:space="preserve">C_T1_runoff (microgram/mL) </t>
  </si>
  <si>
    <t>C_T1_sus</t>
  </si>
  <si>
    <t>M_T1_runoff</t>
  </si>
  <si>
    <t>M_T1_sus</t>
  </si>
  <si>
    <t>M_soil</t>
  </si>
  <si>
    <t>ln C_T1_runoff</t>
  </si>
  <si>
    <r>
      <t>0.8104e</t>
    </r>
    <r>
      <rPr>
        <vertAlign val="superscript"/>
        <sz val="11"/>
        <color theme="1"/>
        <rFont val="Calibri"/>
        <family val="2"/>
        <scheme val="minor"/>
      </rPr>
      <t>-0.04x</t>
    </r>
  </si>
  <si>
    <t>Xiaomei</t>
  </si>
  <si>
    <t>Q (mm)</t>
  </si>
  <si>
    <t>minutes</t>
  </si>
  <si>
    <t>t1/2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</si>
</sst>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C(t)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703958880139988"/>
                  <c:y val="-0.41956802274715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Data!$A$2:$A$14</c:f>
              <c:numCache>
                <c:formatCode>General</c:formatCode>
                <c:ptCount val="13"/>
                <c:pt idx="0">
                  <c:v>0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</c:numCache>
            </c:numRef>
          </c:xVal>
          <c:yVal>
            <c:numRef>
              <c:f>Data!$B$2:$B$14</c:f>
              <c:numCache>
                <c:formatCode>General</c:formatCode>
                <c:ptCount val="13"/>
                <c:pt idx="0">
                  <c:v>0.13</c:v>
                </c:pt>
                <c:pt idx="1">
                  <c:v>6.3E-2</c:v>
                </c:pt>
                <c:pt idx="2">
                  <c:v>0.06</c:v>
                </c:pt>
                <c:pt idx="3">
                  <c:v>3.7999999999999999E-2</c:v>
                </c:pt>
                <c:pt idx="4">
                  <c:v>2.1000000000000001E-2</c:v>
                </c:pt>
                <c:pt idx="5">
                  <c:v>0.02</c:v>
                </c:pt>
                <c:pt idx="6">
                  <c:v>1.9E-2</c:v>
                </c:pt>
                <c:pt idx="7">
                  <c:v>0.03</c:v>
                </c:pt>
                <c:pt idx="8">
                  <c:v>1.7999999999999999E-2</c:v>
                </c:pt>
                <c:pt idx="9">
                  <c:v>0.01</c:v>
                </c:pt>
                <c:pt idx="10">
                  <c:v>0.02</c:v>
                </c:pt>
                <c:pt idx="11">
                  <c:v>1.9E-2</c:v>
                </c:pt>
                <c:pt idx="12">
                  <c:v>8.9999999999999993E-3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4C-47F1-96D0-C33EE6C99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76351"/>
        <c:axId val="134719775"/>
      </c:scatterChart>
      <c:valAx>
        <c:axId val="13897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19775"/>
        <c:crosses val="autoZero"/>
        <c:crossBetween val="midCat"/>
      </c:valAx>
      <c:valAx>
        <c:axId val="13471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C(t)</a:t>
                </a:r>
                <a:r>
                  <a:rPr lang="en-US" baseline="0"/>
                  <a:t> g/m2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76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 C(t)</a:t>
            </a:r>
            <a:r>
              <a:rPr lang="en-US" baseline="0"/>
              <a:t>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427493438320209"/>
                  <c:y val="-0.427880941965587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Data!$A$2:$A$14</c:f>
              <c:numCache>
                <c:formatCode>General</c:formatCode>
                <c:ptCount val="13"/>
                <c:pt idx="0">
                  <c:v>0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</c:numCache>
            </c:numRef>
          </c:xVal>
          <c:yVal>
            <c:numRef>
              <c:f>Data!$C$2:$C$14</c:f>
              <c:numCache>
                <c:formatCode>General</c:formatCode>
                <c:ptCount val="13"/>
                <c:pt idx="0">
                  <c:v>-2.0402208285265546</c:v>
                </c:pt>
                <c:pt idx="1">
                  <c:v>-2.7646205525906042</c:v>
                </c:pt>
                <c:pt idx="2">
                  <c:v>-2.8134107167600364</c:v>
                </c:pt>
                <c:pt idx="3">
                  <c:v>-3.2701691192557512</c:v>
                </c:pt>
                <c:pt idx="4">
                  <c:v>-3.8632328412587138</c:v>
                </c:pt>
                <c:pt idx="5">
                  <c:v>-3.912023005428146</c:v>
                </c:pt>
                <c:pt idx="6">
                  <c:v>-3.9633162998156966</c:v>
                </c:pt>
                <c:pt idx="7">
                  <c:v>-3.5065578973199818</c:v>
                </c:pt>
                <c:pt idx="8">
                  <c:v>-4.0173835210859723</c:v>
                </c:pt>
                <c:pt idx="9">
                  <c:v>-4.6051701859880909</c:v>
                </c:pt>
                <c:pt idx="10">
                  <c:v>-3.912023005428146</c:v>
                </c:pt>
                <c:pt idx="11">
                  <c:v>-3.9633162998156966</c:v>
                </c:pt>
                <c:pt idx="12">
                  <c:v>-4.7105307016459177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3E-4648-A6A5-A2D0738B7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74383"/>
        <c:axId val="134723103"/>
      </c:scatterChart>
      <c:valAx>
        <c:axId val="19817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23103"/>
        <c:crosses val="autoZero"/>
        <c:crossBetween val="midCat"/>
      </c:valAx>
      <c:valAx>
        <c:axId val="13472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</a:t>
                </a:r>
                <a:r>
                  <a:rPr lang="en-US" baseline="0"/>
                  <a:t> C(t)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74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C(t)</a:t>
            </a:r>
            <a:r>
              <a:rPr lang="en-US" baseline="0"/>
              <a:t>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1572025371828522"/>
                  <c:y val="-0.41956802274715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Data!$A$2:$A$14</c:f>
              <c:numCache>
                <c:formatCode>General</c:formatCode>
                <c:ptCount val="13"/>
                <c:pt idx="0">
                  <c:v>0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</c:numCache>
            </c:numRef>
          </c:xVal>
          <c:yVal>
            <c:numRef>
              <c:f>Data!$B$2:$B$14</c:f>
              <c:numCache>
                <c:formatCode>General</c:formatCode>
                <c:ptCount val="13"/>
                <c:pt idx="0">
                  <c:v>0.13</c:v>
                </c:pt>
                <c:pt idx="1">
                  <c:v>6.3E-2</c:v>
                </c:pt>
                <c:pt idx="2">
                  <c:v>0.06</c:v>
                </c:pt>
                <c:pt idx="3">
                  <c:v>3.7999999999999999E-2</c:v>
                </c:pt>
                <c:pt idx="4">
                  <c:v>2.1000000000000001E-2</c:v>
                </c:pt>
                <c:pt idx="5">
                  <c:v>0.02</c:v>
                </c:pt>
                <c:pt idx="6">
                  <c:v>1.9E-2</c:v>
                </c:pt>
                <c:pt idx="7">
                  <c:v>0.03</c:v>
                </c:pt>
                <c:pt idx="8">
                  <c:v>1.7999999999999999E-2</c:v>
                </c:pt>
                <c:pt idx="9">
                  <c:v>0.01</c:v>
                </c:pt>
                <c:pt idx="10">
                  <c:v>0.02</c:v>
                </c:pt>
                <c:pt idx="11">
                  <c:v>1.9E-2</c:v>
                </c:pt>
                <c:pt idx="12">
                  <c:v>8.9999999999999993E-3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53-459E-8991-B98E487D7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76351"/>
        <c:axId val="134719775"/>
      </c:scatterChart>
      <c:valAx>
        <c:axId val="13897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19775"/>
        <c:crosses val="autoZero"/>
        <c:crossBetween val="midCat"/>
      </c:valAx>
      <c:valAx>
        <c:axId val="13471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C(t)</a:t>
                </a:r>
                <a:r>
                  <a:rPr lang="en-US" baseline="0"/>
                  <a:t> g/m2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76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C(t)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703958880139988"/>
                  <c:y val="-0.41956802274715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Data!$M$2:$M$21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xVal>
          <c:yVal>
            <c:numRef>
              <c:f>Data!$N$2:$N$21</c:f>
              <c:numCache>
                <c:formatCode>General</c:formatCode>
                <c:ptCount val="20"/>
                <c:pt idx="0">
                  <c:v>1.64</c:v>
                </c:pt>
                <c:pt idx="1">
                  <c:v>0.625</c:v>
                </c:pt>
                <c:pt idx="2">
                  <c:v>0.7</c:v>
                </c:pt>
                <c:pt idx="3">
                  <c:v>0.65</c:v>
                </c:pt>
                <c:pt idx="4">
                  <c:v>0.5</c:v>
                </c:pt>
                <c:pt idx="5">
                  <c:v>0.23</c:v>
                </c:pt>
                <c:pt idx="6">
                  <c:v>0.26</c:v>
                </c:pt>
                <c:pt idx="7">
                  <c:v>0.26</c:v>
                </c:pt>
                <c:pt idx="8">
                  <c:v>0.27</c:v>
                </c:pt>
                <c:pt idx="9">
                  <c:v>0.25</c:v>
                </c:pt>
                <c:pt idx="10">
                  <c:v>0.125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0.125</c:v>
                </c:pt>
                <c:pt idx="14">
                  <c:v>0.123</c:v>
                </c:pt>
                <c:pt idx="15">
                  <c:v>0.125</c:v>
                </c:pt>
                <c:pt idx="16">
                  <c:v>0.123</c:v>
                </c:pt>
                <c:pt idx="17">
                  <c:v>0.121</c:v>
                </c:pt>
                <c:pt idx="18">
                  <c:v>0.12</c:v>
                </c:pt>
                <c:pt idx="19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15-4310-9531-F7A076512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76351"/>
        <c:axId val="134719775"/>
      </c:scatterChart>
      <c:valAx>
        <c:axId val="13897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19775"/>
        <c:crosses val="autoZero"/>
        <c:crossBetween val="midCat"/>
      </c:valAx>
      <c:valAx>
        <c:axId val="13471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C(t)</a:t>
                </a:r>
                <a:r>
                  <a:rPr lang="en-US" baseline="0"/>
                  <a:t> g/m2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76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 C(t)</a:t>
            </a:r>
            <a:r>
              <a:rPr lang="en-US" baseline="0"/>
              <a:t>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2331583552055992E-2"/>
                  <c:y val="-0.214525736366287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Data!$M$2:$M$21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xVal>
          <c:yVal>
            <c:numRef>
              <c:f>Data!$Q$2:$Q$21</c:f>
              <c:numCache>
                <c:formatCode>General</c:formatCode>
                <c:ptCount val="20"/>
                <c:pt idx="0">
                  <c:v>0.494696241836107</c:v>
                </c:pt>
                <c:pt idx="1">
                  <c:v>-0.47000362924573558</c:v>
                </c:pt>
                <c:pt idx="2">
                  <c:v>-0.35667494393873245</c:v>
                </c:pt>
                <c:pt idx="3">
                  <c:v>-0.43078291609245423</c:v>
                </c:pt>
                <c:pt idx="4">
                  <c:v>-0.69314718055994529</c:v>
                </c:pt>
                <c:pt idx="5">
                  <c:v>-1.4696759700589417</c:v>
                </c:pt>
                <c:pt idx="6">
                  <c:v>-1.3470736479666092</c:v>
                </c:pt>
                <c:pt idx="7">
                  <c:v>-1.3470736479666092</c:v>
                </c:pt>
                <c:pt idx="8">
                  <c:v>-1.3093333199837622</c:v>
                </c:pt>
                <c:pt idx="9">
                  <c:v>-1.3862943611198906</c:v>
                </c:pt>
                <c:pt idx="10">
                  <c:v>-2.0794415416798357</c:v>
                </c:pt>
                <c:pt idx="11">
                  <c:v>-2.0402208285265546</c:v>
                </c:pt>
                <c:pt idx="12">
                  <c:v>-1.9661128563728327</c:v>
                </c:pt>
                <c:pt idx="13">
                  <c:v>-2.0794415416798357</c:v>
                </c:pt>
                <c:pt idx="14">
                  <c:v>-2.0955709236097197</c:v>
                </c:pt>
                <c:pt idx="15">
                  <c:v>-2.0794415416798357</c:v>
                </c:pt>
                <c:pt idx="16">
                  <c:v>-2.0955709236097197</c:v>
                </c:pt>
                <c:pt idx="17">
                  <c:v>-2.1119647333853959</c:v>
                </c:pt>
                <c:pt idx="18">
                  <c:v>-2.120263536200091</c:v>
                </c:pt>
                <c:pt idx="19">
                  <c:v>-2.120263536200091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8F-4E5E-A4AA-AD173A091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74383"/>
        <c:axId val="134723103"/>
      </c:scatterChart>
      <c:valAx>
        <c:axId val="19817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23103"/>
        <c:crosses val="autoZero"/>
        <c:crossBetween val="midCat"/>
      </c:valAx>
      <c:valAx>
        <c:axId val="13472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</a:t>
                </a:r>
                <a:r>
                  <a:rPr lang="en-US" baseline="0"/>
                  <a:t> C(t)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74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C(t)</a:t>
            </a:r>
            <a:r>
              <a:rPr lang="en-US" baseline="0"/>
              <a:t>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1101671501588617"/>
                  <c:y val="-0.461747140098053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Data!$M$2:$M$21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xVal>
          <c:yVal>
            <c:numRef>
              <c:f>Data!$N$2:$N$21</c:f>
              <c:numCache>
                <c:formatCode>General</c:formatCode>
                <c:ptCount val="20"/>
                <c:pt idx="0">
                  <c:v>1.64</c:v>
                </c:pt>
                <c:pt idx="1">
                  <c:v>0.625</c:v>
                </c:pt>
                <c:pt idx="2">
                  <c:v>0.7</c:v>
                </c:pt>
                <c:pt idx="3">
                  <c:v>0.65</c:v>
                </c:pt>
                <c:pt idx="4">
                  <c:v>0.5</c:v>
                </c:pt>
                <c:pt idx="5">
                  <c:v>0.23</c:v>
                </c:pt>
                <c:pt idx="6">
                  <c:v>0.26</c:v>
                </c:pt>
                <c:pt idx="7">
                  <c:v>0.26</c:v>
                </c:pt>
                <c:pt idx="8">
                  <c:v>0.27</c:v>
                </c:pt>
                <c:pt idx="9">
                  <c:v>0.25</c:v>
                </c:pt>
                <c:pt idx="10">
                  <c:v>0.125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0.125</c:v>
                </c:pt>
                <c:pt idx="14">
                  <c:v>0.123</c:v>
                </c:pt>
                <c:pt idx="15">
                  <c:v>0.125</c:v>
                </c:pt>
                <c:pt idx="16">
                  <c:v>0.123</c:v>
                </c:pt>
                <c:pt idx="17">
                  <c:v>0.121</c:v>
                </c:pt>
                <c:pt idx="18">
                  <c:v>0.12</c:v>
                </c:pt>
                <c:pt idx="19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D0-425D-A417-F8046B741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76351"/>
        <c:axId val="134719775"/>
      </c:scatterChart>
      <c:valAx>
        <c:axId val="13897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19775"/>
        <c:crosses val="autoZero"/>
        <c:crossBetween val="midCat"/>
      </c:valAx>
      <c:valAx>
        <c:axId val="13471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C(t)</a:t>
                </a:r>
                <a:r>
                  <a:rPr lang="en-US" baseline="0"/>
                  <a:t> g/m2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76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Sheet2!$L$41:$L$60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xVal>
          <c:yVal>
            <c:numRef>
              <c:f>Sheet2!$N$41:$N$60</c:f>
              <c:numCache>
                <c:formatCode>General</c:formatCode>
                <c:ptCount val="20"/>
                <c:pt idx="0">
                  <c:v>1.3666666666666665</c:v>
                </c:pt>
                <c:pt idx="1">
                  <c:v>1.3666273755648124</c:v>
                </c:pt>
                <c:pt idx="2">
                  <c:v>1.0643304702566947</c:v>
                </c:pt>
                <c:pt idx="3">
                  <c:v>0.63857992271732311</c:v>
                </c:pt>
                <c:pt idx="4">
                  <c:v>0.47307164211051611</c:v>
                </c:pt>
                <c:pt idx="5">
                  <c:v>0.4730580414963152</c:v>
                </c:pt>
                <c:pt idx="6">
                  <c:v>0.30163512460911163</c:v>
                </c:pt>
                <c:pt idx="7">
                  <c:v>0.30162645272393807</c:v>
                </c:pt>
                <c:pt idx="8">
                  <c:v>0.16553610700866198</c:v>
                </c:pt>
                <c:pt idx="9">
                  <c:v>7.8191472184708677E-2</c:v>
                </c:pt>
                <c:pt idx="10">
                  <c:v>3.1789366283334806E-2</c:v>
                </c:pt>
                <c:pt idx="11">
                  <c:v>1.1123979463853274E-2</c:v>
                </c:pt>
                <c:pt idx="12">
                  <c:v>3.3503819030784314E-3</c:v>
                </c:pt>
                <c:pt idx="13">
                  <c:v>8.6852890725229676E-4</c:v>
                </c:pt>
                <c:pt idx="14">
                  <c:v>1.9378942264275444E-4</c:v>
                </c:pt>
                <c:pt idx="15">
                  <c:v>3.7216170929914561E-5</c:v>
                </c:pt>
                <c:pt idx="16">
                  <c:v>6.151614817111043E-6</c:v>
                </c:pt>
                <c:pt idx="17">
                  <c:v>8.7519012478452357E-7</c:v>
                </c:pt>
                <c:pt idx="18">
                  <c:v>1.071695755538055E-7</c:v>
                </c:pt>
                <c:pt idx="19">
                  <c:v>1.1295265416446342E-8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05-476D-B846-7A8F3811D97B}"/>
            </c:ext>
          </c:extLst>
        </c:ser>
        <c:ser>
          <c:idx val="1"/>
          <c:order val="1"/>
          <c:tx>
            <c:v>Observed in Xiaomei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Sheet2!$A$9:$A$28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xVal>
          <c:yVal>
            <c:numRef>
              <c:f>Sheet2!$C$9:$C$28</c:f>
              <c:numCache>
                <c:formatCode>General</c:formatCode>
                <c:ptCount val="20"/>
                <c:pt idx="0">
                  <c:v>1.64</c:v>
                </c:pt>
                <c:pt idx="1">
                  <c:v>0.625</c:v>
                </c:pt>
                <c:pt idx="2">
                  <c:v>0.7</c:v>
                </c:pt>
                <c:pt idx="3">
                  <c:v>0.65</c:v>
                </c:pt>
                <c:pt idx="4">
                  <c:v>0.5</c:v>
                </c:pt>
                <c:pt idx="5">
                  <c:v>0.23</c:v>
                </c:pt>
                <c:pt idx="6">
                  <c:v>0.26</c:v>
                </c:pt>
                <c:pt idx="7">
                  <c:v>0.26</c:v>
                </c:pt>
                <c:pt idx="8">
                  <c:v>0.27</c:v>
                </c:pt>
                <c:pt idx="9">
                  <c:v>0.25</c:v>
                </c:pt>
                <c:pt idx="10">
                  <c:v>0.125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0.125</c:v>
                </c:pt>
                <c:pt idx="14">
                  <c:v>0.123</c:v>
                </c:pt>
                <c:pt idx="15">
                  <c:v>0.125</c:v>
                </c:pt>
                <c:pt idx="16">
                  <c:v>0.123</c:v>
                </c:pt>
                <c:pt idx="17">
                  <c:v>0.121</c:v>
                </c:pt>
                <c:pt idx="18">
                  <c:v>0.12</c:v>
                </c:pt>
                <c:pt idx="19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05-476D-B846-7A8F3811D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243584"/>
        <c:axId val="1733789728"/>
      </c:scatterChart>
      <c:valAx>
        <c:axId val="172924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789728"/>
        <c:crosses val="autoZero"/>
        <c:crossBetween val="midCat"/>
      </c:valAx>
      <c:valAx>
        <c:axId val="17337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24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Sheet2!$L$41:$L$49</c:f>
              <c:numCache>
                <c:formatCode>General</c:formatCode>
                <c:ptCount val="9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</c:numCache>
            </c:numRef>
          </c:xVal>
          <c:yVal>
            <c:numRef>
              <c:f>Sheet2!$N$41:$N$49</c:f>
              <c:numCache>
                <c:formatCode>General</c:formatCode>
                <c:ptCount val="9"/>
                <c:pt idx="0">
                  <c:v>1.3666666666666665</c:v>
                </c:pt>
                <c:pt idx="1">
                  <c:v>1.3666273755648124</c:v>
                </c:pt>
                <c:pt idx="2">
                  <c:v>1.0643304702566947</c:v>
                </c:pt>
                <c:pt idx="3">
                  <c:v>0.63857992271732311</c:v>
                </c:pt>
                <c:pt idx="4">
                  <c:v>0.47307164211051611</c:v>
                </c:pt>
                <c:pt idx="5">
                  <c:v>0.4730580414963152</c:v>
                </c:pt>
                <c:pt idx="6">
                  <c:v>0.30163512460911163</c:v>
                </c:pt>
                <c:pt idx="7">
                  <c:v>0.30162645272393807</c:v>
                </c:pt>
                <c:pt idx="8">
                  <c:v>0.16553610700866198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57-4A8B-B663-F66966F56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701024"/>
        <c:axId val="1733773904"/>
      </c:scatterChart>
      <c:valAx>
        <c:axId val="184970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773904"/>
        <c:crosses val="autoZero"/>
        <c:crossBetween val="midCat"/>
      </c:valAx>
      <c:valAx>
        <c:axId val="173377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70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0</xdr:row>
      <xdr:rowOff>0</xdr:rowOff>
    </xdr:from>
    <xdr:to>
      <xdr:col>10</xdr:col>
      <xdr:colOff>552450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0EE363-AD0A-4E5A-AC52-F5C5F1D26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195262</xdr:colOff>
      <xdr:row>15</xdr:row>
      <xdr:rowOff>90487</xdr:rowOff>
    </xdr:from>
    <xdr:to>
      <xdr:col>10</xdr:col>
      <xdr:colOff>500062</xdr:colOff>
      <xdr:row>29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24EF0F-F2EF-4A73-AD2D-6F96C685C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200025</xdr:colOff>
      <xdr:row>30</xdr:row>
      <xdr:rowOff>66675</xdr:rowOff>
    </xdr:from>
    <xdr:to>
      <xdr:col>10</xdr:col>
      <xdr:colOff>504825</xdr:colOff>
      <xdr:row>44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2DAFC9-9092-42DD-89D7-DB83E249A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571500</xdr:colOff>
      <xdr:row>0</xdr:row>
      <xdr:rowOff>0</xdr:rowOff>
    </xdr:from>
    <xdr:to>
      <xdr:col>26</xdr:col>
      <xdr:colOff>266700</xdr:colOff>
      <xdr:row>14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E58216-DB7D-41F8-9E05-AC78B6E308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14</xdr:row>
      <xdr:rowOff>180975</xdr:rowOff>
    </xdr:from>
    <xdr:to>
      <xdr:col>26</xdr:col>
      <xdr:colOff>304800</xdr:colOff>
      <xdr:row>29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A0F4B4-C8B6-4304-9067-325712122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152400</xdr:colOff>
      <xdr:row>30</xdr:row>
      <xdr:rowOff>28575</xdr:rowOff>
    </xdr:from>
    <xdr:to>
      <xdr:col>27</xdr:col>
      <xdr:colOff>342900</xdr:colOff>
      <xdr:row>46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6F2F6A-8649-4F37-BB53-780FB31ED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9</xdr:row>
      <xdr:rowOff>126682</xdr:rowOff>
    </xdr:from>
    <xdr:to>
      <xdr:col>10</xdr:col>
      <xdr:colOff>205740</xdr:colOff>
      <xdr:row>24</xdr:row>
      <xdr:rowOff>12382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85583B-B9B4-4BC2-9175-5EDB7ABFD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423862</xdr:colOff>
      <xdr:row>36</xdr:row>
      <xdr:rowOff>142875</xdr:rowOff>
    </xdr:from>
    <xdr:to>
      <xdr:col>22</xdr:col>
      <xdr:colOff>119062</xdr:colOff>
      <xdr:row>50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CBC75D-C56E-463A-AAEB-69D088A71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DCFCD-53FB-4A7F-8E42-92BB7B8044CC}">
  <dimension ref="A1:AB23"/>
  <sheetViews>
    <sheetView topLeftCell="I1" zoomScale="112" workbookViewId="0">
      <selection activeCell="M1" sqref="M1:N21"/>
    </sheetView>
  </sheetViews>
  <sheetFormatPr defaultRowHeight="15" x14ac:dyDescent="0.25"/>
  <cols>
    <col min="2" max="2" width="15.140625" customWidth="1"/>
    <col min="14" max="15" width="28.7109375" customWidth="1"/>
    <col min="16" max="17" width="22.28515625" customWidth="1"/>
  </cols>
  <sheetData>
    <row r="1" spans="1:20" x14ac:dyDescent="0.25">
      <c r="A1" t="s">
        <v>0</v>
      </c>
      <c r="B1" t="s">
        <v>1</v>
      </c>
      <c r="C1" t="s">
        <v>2</v>
      </c>
      <c r="M1" t="s">
        <v>36</v>
      </c>
      <c r="N1" t="s">
        <v>37</v>
      </c>
      <c r="O1" t="s">
        <v>44</v>
      </c>
      <c r="P1" t="s">
        <v>38</v>
      </c>
      <c r="Q1" t="s">
        <v>42</v>
      </c>
      <c r="R1" t="s">
        <v>39</v>
      </c>
      <c r="S1" t="s">
        <v>40</v>
      </c>
      <c r="T1" t="s">
        <v>41</v>
      </c>
    </row>
    <row r="2" spans="1:20" x14ac:dyDescent="0.25">
      <c r="A2">
        <v>0</v>
      </c>
      <c r="B2">
        <v>0.13</v>
      </c>
      <c r="C2">
        <f>LN(B2)</f>
        <v>-2.0402208285265546</v>
      </c>
      <c r="M2">
        <v>3</v>
      </c>
      <c r="N2">
        <v>1.64</v>
      </c>
      <c r="O2">
        <f>4.08*M2^-0.87</f>
        <v>1.5687894912320073</v>
      </c>
      <c r="P2">
        <v>84.87</v>
      </c>
      <c r="Q2">
        <f>LN(N2)</f>
        <v>0.494696241836107</v>
      </c>
    </row>
    <row r="3" spans="1:20" x14ac:dyDescent="0.25">
      <c r="A3">
        <f>2/24</f>
        <v>8.3333333333333329E-2</v>
      </c>
      <c r="B3">
        <v>6.3E-2</v>
      </c>
      <c r="C3">
        <f t="shared" ref="C3:C13" si="0">LN(B3)</f>
        <v>-2.7646205525906042</v>
      </c>
      <c r="M3">
        <v>6</v>
      </c>
      <c r="N3">
        <f>0.625</f>
        <v>0.625</v>
      </c>
      <c r="O3">
        <f t="shared" ref="O3:O21" si="1">4.08*M3^-0.87</f>
        <v>0.85835822942961293</v>
      </c>
      <c r="P3">
        <v>78</v>
      </c>
      <c r="Q3">
        <f t="shared" ref="Q3:Q21" si="2">LN(N3)</f>
        <v>-0.47000362924573558</v>
      </c>
    </row>
    <row r="4" spans="1:20" x14ac:dyDescent="0.25">
      <c r="A4">
        <f t="shared" ref="A4:A5" si="3">2/24</f>
        <v>8.3333333333333329E-2</v>
      </c>
      <c r="B4">
        <v>0.06</v>
      </c>
      <c r="C4">
        <f t="shared" si="0"/>
        <v>-2.8134107167600364</v>
      </c>
      <c r="M4">
        <v>9</v>
      </c>
      <c r="N4">
        <v>0.7</v>
      </c>
      <c r="O4">
        <f t="shared" si="1"/>
        <v>0.60321089897058355</v>
      </c>
      <c r="P4">
        <v>75</v>
      </c>
      <c r="Q4">
        <f t="shared" si="2"/>
        <v>-0.35667494393873245</v>
      </c>
    </row>
    <row r="5" spans="1:20" x14ac:dyDescent="0.25">
      <c r="A5">
        <f t="shared" si="3"/>
        <v>8.3333333333333329E-2</v>
      </c>
      <c r="B5">
        <v>3.7999999999999999E-2</v>
      </c>
      <c r="C5">
        <f t="shared" si="0"/>
        <v>-3.2701691192557512</v>
      </c>
      <c r="M5">
        <v>12</v>
      </c>
      <c r="N5">
        <v>0.65</v>
      </c>
      <c r="O5">
        <f t="shared" si="1"/>
        <v>0.46964800194507317</v>
      </c>
      <c r="P5">
        <v>60</v>
      </c>
      <c r="Q5">
        <f t="shared" si="2"/>
        <v>-0.43078291609245423</v>
      </c>
    </row>
    <row r="6" spans="1:20" x14ac:dyDescent="0.25">
      <c r="A6">
        <v>14</v>
      </c>
      <c r="B6">
        <v>2.1000000000000001E-2</v>
      </c>
      <c r="C6">
        <f t="shared" si="0"/>
        <v>-3.8632328412587138</v>
      </c>
      <c r="M6">
        <v>15</v>
      </c>
      <c r="N6">
        <v>0.5</v>
      </c>
      <c r="O6">
        <f t="shared" si="1"/>
        <v>0.38677711328022757</v>
      </c>
      <c r="P6">
        <v>43</v>
      </c>
      <c r="Q6">
        <f t="shared" si="2"/>
        <v>-0.69314718055994529</v>
      </c>
    </row>
    <row r="7" spans="1:20" x14ac:dyDescent="0.25">
      <c r="A7">
        <v>14</v>
      </c>
      <c r="B7">
        <v>0.02</v>
      </c>
      <c r="C7">
        <f t="shared" si="0"/>
        <v>-3.912023005428146</v>
      </c>
      <c r="M7">
        <v>18</v>
      </c>
      <c r="N7">
        <v>0.23</v>
      </c>
      <c r="O7">
        <f t="shared" si="1"/>
        <v>0.33004494363766901</v>
      </c>
      <c r="P7">
        <v>47</v>
      </c>
      <c r="Q7">
        <f t="shared" si="2"/>
        <v>-1.4696759700589417</v>
      </c>
    </row>
    <row r="8" spans="1:20" x14ac:dyDescent="0.25">
      <c r="A8">
        <v>14</v>
      </c>
      <c r="B8">
        <v>1.9E-2</v>
      </c>
      <c r="C8">
        <f t="shared" si="0"/>
        <v>-3.9633162998156966</v>
      </c>
      <c r="M8">
        <v>21</v>
      </c>
      <c r="N8">
        <v>0.26</v>
      </c>
      <c r="O8">
        <f t="shared" si="1"/>
        <v>0.28862196336469043</v>
      </c>
      <c r="P8">
        <v>40</v>
      </c>
      <c r="Q8">
        <f t="shared" si="2"/>
        <v>-1.3470736479666092</v>
      </c>
    </row>
    <row r="9" spans="1:20" x14ac:dyDescent="0.25">
      <c r="A9">
        <f>14*3</f>
        <v>42</v>
      </c>
      <c r="B9">
        <v>0.03</v>
      </c>
      <c r="C9">
        <f t="shared" si="0"/>
        <v>-3.5065578973199818</v>
      </c>
      <c r="M9">
        <v>24</v>
      </c>
      <c r="N9">
        <v>0.26</v>
      </c>
      <c r="O9">
        <f t="shared" si="1"/>
        <v>0.25696642516909252</v>
      </c>
      <c r="P9">
        <v>32</v>
      </c>
      <c r="Q9">
        <f t="shared" si="2"/>
        <v>-1.3470736479666092</v>
      </c>
    </row>
    <row r="10" spans="1:20" x14ac:dyDescent="0.25">
      <c r="A10">
        <f t="shared" ref="A10:A11" si="4">14*3</f>
        <v>42</v>
      </c>
      <c r="B10">
        <v>1.7999999999999999E-2</v>
      </c>
      <c r="C10">
        <f t="shared" si="0"/>
        <v>-4.0173835210859723</v>
      </c>
      <c r="M10">
        <v>27</v>
      </c>
      <c r="N10">
        <v>0.27</v>
      </c>
      <c r="O10">
        <f t="shared" si="1"/>
        <v>0.23193895080923138</v>
      </c>
      <c r="P10">
        <v>29</v>
      </c>
      <c r="Q10">
        <f t="shared" si="2"/>
        <v>-1.3093333199837622</v>
      </c>
    </row>
    <row r="11" spans="1:20" x14ac:dyDescent="0.25">
      <c r="A11">
        <f t="shared" si="4"/>
        <v>42</v>
      </c>
      <c r="B11">
        <v>0.01</v>
      </c>
      <c r="C11">
        <f t="shared" si="0"/>
        <v>-4.6051701859880909</v>
      </c>
      <c r="M11">
        <v>30</v>
      </c>
      <c r="N11">
        <v>0.25</v>
      </c>
      <c r="O11">
        <f t="shared" si="1"/>
        <v>0.21162387942718222</v>
      </c>
      <c r="P11">
        <v>27</v>
      </c>
      <c r="Q11">
        <f t="shared" si="2"/>
        <v>-1.3862943611198906</v>
      </c>
    </row>
    <row r="12" spans="1:20" x14ac:dyDescent="0.25">
      <c r="A12">
        <f>14*6</f>
        <v>84</v>
      </c>
      <c r="B12">
        <v>0.02</v>
      </c>
      <c r="C12">
        <f t="shared" si="0"/>
        <v>-3.912023005428146</v>
      </c>
      <c r="M12">
        <v>33</v>
      </c>
      <c r="N12">
        <v>0.125</v>
      </c>
      <c r="O12">
        <f t="shared" si="1"/>
        <v>0.19478389026083989</v>
      </c>
      <c r="P12">
        <v>25</v>
      </c>
      <c r="Q12">
        <f t="shared" si="2"/>
        <v>-2.0794415416798357</v>
      </c>
    </row>
    <row r="13" spans="1:20" x14ac:dyDescent="0.25">
      <c r="A13">
        <f t="shared" ref="A13:A14" si="5">14*6</f>
        <v>84</v>
      </c>
      <c r="B13">
        <v>1.9E-2</v>
      </c>
      <c r="C13">
        <f t="shared" si="0"/>
        <v>-3.9633162998156966</v>
      </c>
      <c r="M13">
        <v>36</v>
      </c>
      <c r="N13">
        <v>0.13</v>
      </c>
      <c r="O13">
        <f t="shared" si="1"/>
        <v>0.18058305147782847</v>
      </c>
      <c r="P13">
        <v>23</v>
      </c>
      <c r="Q13">
        <f t="shared" si="2"/>
        <v>-2.0402208285265546</v>
      </c>
    </row>
    <row r="14" spans="1:20" x14ac:dyDescent="0.25">
      <c r="A14">
        <f t="shared" si="5"/>
        <v>84</v>
      </c>
      <c r="B14">
        <v>8.9999999999999993E-3</v>
      </c>
      <c r="C14">
        <f>LN(B14)</f>
        <v>-4.7105307016459177</v>
      </c>
      <c r="M14">
        <v>39</v>
      </c>
      <c r="N14">
        <v>0.14000000000000001</v>
      </c>
      <c r="O14">
        <f t="shared" si="1"/>
        <v>0.16843562600210349</v>
      </c>
      <c r="P14">
        <v>21</v>
      </c>
      <c r="Q14">
        <f t="shared" si="2"/>
        <v>-1.9661128563728327</v>
      </c>
    </row>
    <row r="15" spans="1:20" x14ac:dyDescent="0.25">
      <c r="M15">
        <v>42</v>
      </c>
      <c r="N15">
        <v>0.125</v>
      </c>
      <c r="O15">
        <f t="shared" si="1"/>
        <v>0.15791859827774432</v>
      </c>
      <c r="P15">
        <v>20</v>
      </c>
      <c r="Q15">
        <f t="shared" si="2"/>
        <v>-2.0794415416798357</v>
      </c>
    </row>
    <row r="16" spans="1:20" x14ac:dyDescent="0.25">
      <c r="M16">
        <v>45</v>
      </c>
      <c r="N16">
        <v>0.123</v>
      </c>
      <c r="O16">
        <f t="shared" si="1"/>
        <v>0.14871859577526297</v>
      </c>
      <c r="P16">
        <v>19</v>
      </c>
      <c r="Q16">
        <f t="shared" si="2"/>
        <v>-2.0955709236097197</v>
      </c>
    </row>
    <row r="17" spans="13:28" x14ac:dyDescent="0.25">
      <c r="M17">
        <v>48</v>
      </c>
      <c r="N17">
        <v>0.125</v>
      </c>
      <c r="O17">
        <f t="shared" si="1"/>
        <v>0.1405983702490135</v>
      </c>
      <c r="P17">
        <v>19</v>
      </c>
      <c r="Q17">
        <f t="shared" si="2"/>
        <v>-2.0794415416798357</v>
      </c>
    </row>
    <row r="18" spans="13:28" x14ac:dyDescent="0.25">
      <c r="M18">
        <v>51</v>
      </c>
      <c r="N18">
        <v>0.123</v>
      </c>
      <c r="O18">
        <f t="shared" si="1"/>
        <v>0.13337490094324145</v>
      </c>
      <c r="P18">
        <v>18</v>
      </c>
      <c r="Q18">
        <f t="shared" si="2"/>
        <v>-2.0955709236097197</v>
      </c>
    </row>
    <row r="19" spans="13:28" x14ac:dyDescent="0.25">
      <c r="M19">
        <v>54</v>
      </c>
      <c r="N19">
        <v>0.121</v>
      </c>
      <c r="O19">
        <f t="shared" si="1"/>
        <v>0.12690466647378321</v>
      </c>
      <c r="P19">
        <v>15</v>
      </c>
      <c r="Q19">
        <f t="shared" si="2"/>
        <v>-2.1119647333853959</v>
      </c>
    </row>
    <row r="20" spans="13:28" x14ac:dyDescent="0.25">
      <c r="M20">
        <v>57</v>
      </c>
      <c r="N20">
        <v>0.12</v>
      </c>
      <c r="O20">
        <f t="shared" si="1"/>
        <v>0.12107348367743767</v>
      </c>
      <c r="P20">
        <v>17</v>
      </c>
      <c r="Q20">
        <f t="shared" si="2"/>
        <v>-2.120263536200091</v>
      </c>
    </row>
    <row r="21" spans="13:28" x14ac:dyDescent="0.25">
      <c r="M21">
        <v>60</v>
      </c>
      <c r="N21">
        <v>0.12</v>
      </c>
      <c r="O21">
        <f t="shared" si="1"/>
        <v>0.11578933914676388</v>
      </c>
      <c r="P21">
        <v>16</v>
      </c>
      <c r="Q21">
        <f t="shared" si="2"/>
        <v>-2.120263536200091</v>
      </c>
    </row>
    <row r="23" spans="13:28" ht="17.25" x14ac:dyDescent="0.25">
      <c r="AB23" t="s">
        <v>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CA4EE-8A16-4109-9FDA-8A1361A2263E}">
  <dimension ref="A1:N60"/>
  <sheetViews>
    <sheetView tabSelected="1" topLeftCell="A26" zoomScale="125" zoomScaleNormal="120" workbookViewId="0">
      <selection activeCell="D32" sqref="D32"/>
    </sheetView>
  </sheetViews>
  <sheetFormatPr defaultRowHeight="15" x14ac:dyDescent="0.25"/>
  <cols>
    <col min="3" max="3" width="13.28515625" customWidth="1"/>
    <col min="4" max="4" width="12.42578125" bestFit="1" customWidth="1"/>
    <col min="5" max="5" width="13" customWidth="1"/>
    <col min="6" max="6" width="13.5703125" customWidth="1"/>
  </cols>
  <sheetData>
    <row r="1" spans="1:3" x14ac:dyDescent="0.25">
      <c r="A1" t="s">
        <v>3</v>
      </c>
    </row>
    <row r="2" spans="1:3" x14ac:dyDescent="0.25">
      <c r="A2" t="s">
        <v>4</v>
      </c>
    </row>
    <row r="3" spans="1:3" x14ac:dyDescent="0.25">
      <c r="A3" t="s">
        <v>5</v>
      </c>
    </row>
    <row r="5" spans="1:3" x14ac:dyDescent="0.25">
      <c r="A5" t="s">
        <v>6</v>
      </c>
    </row>
    <row r="8" spans="1:3" x14ac:dyDescent="0.25">
      <c r="A8" t="s">
        <v>36</v>
      </c>
      <c r="B8" t="s">
        <v>45</v>
      </c>
      <c r="C8" t="s">
        <v>37</v>
      </c>
    </row>
    <row r="9" spans="1:3" x14ac:dyDescent="0.25">
      <c r="A9">
        <v>3</v>
      </c>
      <c r="B9">
        <v>1</v>
      </c>
      <c r="C9">
        <v>1.64</v>
      </c>
    </row>
    <row r="10" spans="1:3" x14ac:dyDescent="0.25">
      <c r="A10">
        <v>6</v>
      </c>
      <c r="B10">
        <v>1</v>
      </c>
      <c r="C10">
        <f>0.625</f>
        <v>0.625</v>
      </c>
    </row>
    <row r="11" spans="1:3" x14ac:dyDescent="0.25">
      <c r="A11">
        <v>9</v>
      </c>
      <c r="B11">
        <v>1</v>
      </c>
      <c r="C11">
        <v>0.7</v>
      </c>
    </row>
    <row r="12" spans="1:3" x14ac:dyDescent="0.25">
      <c r="A12">
        <v>12</v>
      </c>
      <c r="B12">
        <v>1</v>
      </c>
      <c r="C12">
        <v>0.65</v>
      </c>
    </row>
    <row r="13" spans="1:3" x14ac:dyDescent="0.25">
      <c r="A13">
        <v>15</v>
      </c>
      <c r="B13">
        <v>1</v>
      </c>
      <c r="C13">
        <v>0.5</v>
      </c>
    </row>
    <row r="14" spans="1:3" x14ac:dyDescent="0.25">
      <c r="A14">
        <v>18</v>
      </c>
      <c r="B14">
        <v>1</v>
      </c>
      <c r="C14">
        <v>0.23</v>
      </c>
    </row>
    <row r="15" spans="1:3" x14ac:dyDescent="0.25">
      <c r="A15">
        <v>21</v>
      </c>
      <c r="B15">
        <v>1</v>
      </c>
      <c r="C15">
        <v>0.26</v>
      </c>
    </row>
    <row r="16" spans="1:3" x14ac:dyDescent="0.25">
      <c r="A16">
        <v>24</v>
      </c>
      <c r="B16">
        <v>1</v>
      </c>
      <c r="C16">
        <v>0.26</v>
      </c>
    </row>
    <row r="17" spans="1:5" x14ac:dyDescent="0.25">
      <c r="A17">
        <v>27</v>
      </c>
      <c r="B17">
        <v>1</v>
      </c>
      <c r="C17">
        <v>0.27</v>
      </c>
    </row>
    <row r="18" spans="1:5" x14ac:dyDescent="0.25">
      <c r="A18">
        <v>30</v>
      </c>
      <c r="B18">
        <v>1</v>
      </c>
      <c r="C18">
        <v>0.25</v>
      </c>
    </row>
    <row r="19" spans="1:5" x14ac:dyDescent="0.25">
      <c r="A19">
        <v>33</v>
      </c>
      <c r="B19">
        <v>1</v>
      </c>
      <c r="C19">
        <v>0.125</v>
      </c>
    </row>
    <row r="20" spans="1:5" x14ac:dyDescent="0.25">
      <c r="A20">
        <v>36</v>
      </c>
      <c r="B20">
        <v>1</v>
      </c>
      <c r="C20">
        <v>0.13</v>
      </c>
    </row>
    <row r="21" spans="1:5" x14ac:dyDescent="0.25">
      <c r="A21">
        <v>39</v>
      </c>
      <c r="B21">
        <v>1</v>
      </c>
      <c r="C21">
        <v>0.14000000000000001</v>
      </c>
    </row>
    <row r="22" spans="1:5" x14ac:dyDescent="0.25">
      <c r="A22">
        <v>42</v>
      </c>
      <c r="B22">
        <v>1</v>
      </c>
      <c r="C22">
        <v>0.125</v>
      </c>
    </row>
    <row r="23" spans="1:5" x14ac:dyDescent="0.25">
      <c r="A23">
        <v>45</v>
      </c>
      <c r="B23">
        <v>1</v>
      </c>
      <c r="C23">
        <v>0.123</v>
      </c>
    </row>
    <row r="24" spans="1:5" x14ac:dyDescent="0.25">
      <c r="A24">
        <v>48</v>
      </c>
      <c r="B24">
        <v>1</v>
      </c>
      <c r="C24">
        <v>0.125</v>
      </c>
    </row>
    <row r="25" spans="1:5" x14ac:dyDescent="0.25">
      <c r="A25">
        <v>51</v>
      </c>
      <c r="B25">
        <v>1</v>
      </c>
      <c r="C25">
        <v>0.123</v>
      </c>
    </row>
    <row r="26" spans="1:5" x14ac:dyDescent="0.25">
      <c r="A26">
        <v>54</v>
      </c>
      <c r="B26">
        <v>1</v>
      </c>
      <c r="C26">
        <v>0.121</v>
      </c>
    </row>
    <row r="27" spans="1:5" x14ac:dyDescent="0.25">
      <c r="A27">
        <v>57</v>
      </c>
      <c r="B27">
        <v>1</v>
      </c>
      <c r="C27">
        <v>0.12</v>
      </c>
    </row>
    <row r="28" spans="1:5" x14ac:dyDescent="0.25">
      <c r="A28">
        <v>60</v>
      </c>
      <c r="B28">
        <v>1</v>
      </c>
      <c r="C28">
        <v>0.12</v>
      </c>
    </row>
    <row r="31" spans="1:5" x14ac:dyDescent="0.25">
      <c r="A31" t="s">
        <v>47</v>
      </c>
      <c r="B31">
        <v>50</v>
      </c>
      <c r="C31" t="s">
        <v>46</v>
      </c>
      <c r="D31">
        <f>0.69/(B31*60*24)</f>
        <v>9.5833333333333319E-6</v>
      </c>
      <c r="E31" t="s">
        <v>26</v>
      </c>
    </row>
    <row r="32" spans="1:5" x14ac:dyDescent="0.25">
      <c r="A32" t="s">
        <v>27</v>
      </c>
      <c r="B32">
        <v>12</v>
      </c>
      <c r="C32" t="s">
        <v>28</v>
      </c>
    </row>
    <row r="33" spans="1:14" x14ac:dyDescent="0.25">
      <c r="A33" t="s">
        <v>29</v>
      </c>
      <c r="B33">
        <v>20</v>
      </c>
      <c r="C33" t="s">
        <v>28</v>
      </c>
      <c r="D33" t="s">
        <v>30</v>
      </c>
      <c r="E33" t="s">
        <v>31</v>
      </c>
    </row>
    <row r="34" spans="1:14" x14ac:dyDescent="0.25">
      <c r="A34" t="s">
        <v>32</v>
      </c>
      <c r="B34">
        <v>20</v>
      </c>
      <c r="C34" t="s">
        <v>28</v>
      </c>
      <c r="D34" t="s">
        <v>30</v>
      </c>
      <c r="E34" t="s">
        <v>33</v>
      </c>
    </row>
    <row r="35" spans="1:14" x14ac:dyDescent="0.25">
      <c r="A35" t="s">
        <v>34</v>
      </c>
      <c r="B35">
        <v>1000000</v>
      </c>
    </row>
    <row r="36" spans="1:14" ht="18.75" x14ac:dyDescent="0.3">
      <c r="C36" s="1" t="s">
        <v>7</v>
      </c>
      <c r="F36" s="1" t="s">
        <v>7</v>
      </c>
      <c r="H36" s="1" t="s">
        <v>8</v>
      </c>
    </row>
    <row r="37" spans="1:14" x14ac:dyDescent="0.25">
      <c r="C37" t="s">
        <v>9</v>
      </c>
      <c r="D37" t="s">
        <v>10</v>
      </c>
      <c r="E37" t="s">
        <v>11</v>
      </c>
      <c r="F37" t="s">
        <v>12</v>
      </c>
      <c r="G37" t="s">
        <v>13</v>
      </c>
      <c r="H37" t="s">
        <v>8</v>
      </c>
      <c r="I37" t="s">
        <v>8</v>
      </c>
      <c r="J37" t="s">
        <v>8</v>
      </c>
    </row>
    <row r="38" spans="1:14" ht="21" x14ac:dyDescent="0.35">
      <c r="A38" s="2" t="s">
        <v>14</v>
      </c>
      <c r="E38" t="s">
        <v>15</v>
      </c>
      <c r="F38" t="s">
        <v>16</v>
      </c>
      <c r="G38" t="s">
        <v>17</v>
      </c>
      <c r="H38" t="s">
        <v>18</v>
      </c>
      <c r="I38" t="s">
        <v>19</v>
      </c>
      <c r="J38" t="s">
        <v>20</v>
      </c>
    </row>
    <row r="39" spans="1:14" x14ac:dyDescent="0.25">
      <c r="G39" t="s">
        <v>21</v>
      </c>
      <c r="H39" t="s">
        <v>21</v>
      </c>
      <c r="I39" t="s">
        <v>16</v>
      </c>
      <c r="J39" t="s">
        <v>16</v>
      </c>
    </row>
    <row r="40" spans="1:14" x14ac:dyDescent="0.25">
      <c r="A40" t="s">
        <v>46</v>
      </c>
      <c r="D40" t="s">
        <v>22</v>
      </c>
      <c r="E40" t="s">
        <v>23</v>
      </c>
      <c r="G40" t="s">
        <v>24</v>
      </c>
      <c r="H40" t="s">
        <v>24</v>
      </c>
      <c r="I40" t="s">
        <v>24</v>
      </c>
      <c r="J40" t="s">
        <v>25</v>
      </c>
      <c r="L40" t="s">
        <v>36</v>
      </c>
      <c r="M40" t="s">
        <v>35</v>
      </c>
    </row>
    <row r="41" spans="1:14" x14ac:dyDescent="0.25">
      <c r="A41">
        <v>3</v>
      </c>
      <c r="C41">
        <v>1.64</v>
      </c>
      <c r="F41">
        <v>1.64</v>
      </c>
      <c r="H41" s="3">
        <f>+G42</f>
        <v>136666.66666666666</v>
      </c>
      <c r="L41">
        <v>3</v>
      </c>
      <c r="M41" s="3">
        <f>+H41</f>
        <v>136666.66666666666</v>
      </c>
      <c r="N41">
        <f>M41/100000</f>
        <v>1.3666666666666665</v>
      </c>
    </row>
    <row r="42" spans="1:14" x14ac:dyDescent="0.25">
      <c r="A42">
        <v>6</v>
      </c>
      <c r="B42">
        <v>3</v>
      </c>
      <c r="C42">
        <v>1.64</v>
      </c>
      <c r="D42">
        <f>+D$31*(A41-A42)</f>
        <v>-2.8749999999999994E-5</v>
      </c>
      <c r="E42">
        <f>+C42*EXP(D42)</f>
        <v>1.6399528506777747</v>
      </c>
      <c r="F42">
        <f>+E42*EXP(-B42/B$32)</f>
        <v>1.2771965643080336</v>
      </c>
      <c r="G42" s="3">
        <f>+C42/B$32*B$35</f>
        <v>136666.66666666666</v>
      </c>
      <c r="H42" s="3">
        <f>+E42/B$32*B$35</f>
        <v>136662.73755648124</v>
      </c>
      <c r="I42" s="3">
        <f>+E42/B$32*B$35</f>
        <v>136662.73755648124</v>
      </c>
      <c r="J42" s="3">
        <f>+F42/B$32*B$35</f>
        <v>106433.04702566947</v>
      </c>
      <c r="L42">
        <v>6</v>
      </c>
      <c r="M42" s="3">
        <f>+H42</f>
        <v>136662.73755648124</v>
      </c>
      <c r="N42">
        <f t="shared" ref="N42:N49" si="0">M42/100000</f>
        <v>1.3666273755648124</v>
      </c>
    </row>
    <row r="43" spans="1:14" x14ac:dyDescent="0.25">
      <c r="A43">
        <v>9</v>
      </c>
      <c r="B43">
        <f>B42+3</f>
        <v>6</v>
      </c>
      <c r="C43">
        <f>+F42</f>
        <v>1.2771965643080336</v>
      </c>
      <c r="D43">
        <f t="shared" ref="D43:D45" si="1">+D$31*(A42-A43)</f>
        <v>-2.8749999999999994E-5</v>
      </c>
      <c r="E43">
        <f t="shared" ref="E43:E45" si="2">+C43*EXP(D43)</f>
        <v>1.277159845434646</v>
      </c>
      <c r="F43">
        <f t="shared" ref="F43:F45" si="3">+E43*EXP(-B43/B$33)</f>
        <v>0.94614328422103222</v>
      </c>
      <c r="G43" s="3">
        <f>+C43/B$34*B$35</f>
        <v>63859.828215401678</v>
      </c>
      <c r="H43" s="3">
        <f t="shared" ref="H43:H44" si="4">+E43/B$34*B$35</f>
        <v>63857.992271732306</v>
      </c>
      <c r="I43" s="3">
        <f t="shared" ref="I43" si="5">+E43/B$33*B$35</f>
        <v>63857.992271732306</v>
      </c>
      <c r="J43" s="3">
        <f t="shared" ref="J43:J45" si="6">+F43/B$33*B$35</f>
        <v>47307.164211051611</v>
      </c>
      <c r="L43">
        <v>9</v>
      </c>
      <c r="M43" s="3">
        <f>+J42</f>
        <v>106433.04702566947</v>
      </c>
      <c r="N43">
        <f t="shared" si="0"/>
        <v>1.0643304702566947</v>
      </c>
    </row>
    <row r="44" spans="1:14" x14ac:dyDescent="0.25">
      <c r="A44">
        <v>12</v>
      </c>
      <c r="B44">
        <f t="shared" ref="B44:B60" si="7">B43+3</f>
        <v>9</v>
      </c>
      <c r="C44">
        <f t="shared" ref="C44:C45" si="8">+F43</f>
        <v>0.94614328422103222</v>
      </c>
      <c r="D44">
        <f t="shared" si="1"/>
        <v>-2.8749999999999994E-5</v>
      </c>
      <c r="E44">
        <f t="shared" si="2"/>
        <v>0.94611608299263039</v>
      </c>
      <c r="F44">
        <f t="shared" si="3"/>
        <v>0.60327024921822325</v>
      </c>
      <c r="G44" s="3">
        <f t="shared" ref="G44:G45" si="9">+C44/B$34*B$35</f>
        <v>47307.164211051611</v>
      </c>
      <c r="H44" s="3">
        <f t="shared" si="4"/>
        <v>47305.80414963152</v>
      </c>
      <c r="I44" s="3">
        <f>+E44/B$33*B$35</f>
        <v>47305.80414963152</v>
      </c>
      <c r="J44" s="3">
        <f>+F44/B$33*B$35</f>
        <v>30163.512460911163</v>
      </c>
      <c r="L44">
        <v>12</v>
      </c>
      <c r="M44" s="3">
        <f>+H43</f>
        <v>63857.992271732306</v>
      </c>
      <c r="N44">
        <f t="shared" si="0"/>
        <v>0.63857992271732311</v>
      </c>
    </row>
    <row r="45" spans="1:14" x14ac:dyDescent="0.25">
      <c r="A45">
        <v>15</v>
      </c>
      <c r="B45">
        <f t="shared" si="7"/>
        <v>12</v>
      </c>
      <c r="C45">
        <f t="shared" si="8"/>
        <v>0.60327024921822325</v>
      </c>
      <c r="D45">
        <f t="shared" si="1"/>
        <v>-2.8749999999999994E-5</v>
      </c>
      <c r="E45">
        <f t="shared" si="2"/>
        <v>0.60325290544787613</v>
      </c>
      <c r="F45">
        <f t="shared" si="3"/>
        <v>0.3310722140173239</v>
      </c>
      <c r="G45" s="3">
        <f t="shared" si="9"/>
        <v>30163.512460911163</v>
      </c>
      <c r="H45" s="3">
        <f>+E45/B$34*B$35</f>
        <v>30162.645272393805</v>
      </c>
      <c r="I45" s="3">
        <f>+E45/B$33*B$35</f>
        <v>30162.645272393805</v>
      </c>
      <c r="J45" s="3">
        <f t="shared" si="6"/>
        <v>16553.610700866197</v>
      </c>
      <c r="L45">
        <v>15</v>
      </c>
      <c r="M45" s="3">
        <f>+J43</f>
        <v>47307.164211051611</v>
      </c>
      <c r="N45">
        <f t="shared" si="0"/>
        <v>0.47307164211051611</v>
      </c>
    </row>
    <row r="46" spans="1:14" x14ac:dyDescent="0.25">
      <c r="A46">
        <v>18</v>
      </c>
      <c r="B46">
        <f t="shared" si="7"/>
        <v>15</v>
      </c>
      <c r="C46">
        <f t="shared" ref="C46:C60" si="10">+F45</f>
        <v>0.3310722140173239</v>
      </c>
      <c r="D46">
        <f t="shared" ref="D46:D60" si="11">+D$31*(A45-A46)</f>
        <v>-2.8749999999999994E-5</v>
      </c>
      <c r="E46">
        <f t="shared" ref="E46:E60" si="12">+C46*EXP(D46)</f>
        <v>0.33106269582799552</v>
      </c>
      <c r="F46">
        <f t="shared" ref="F46:F60" si="13">+E46*EXP(-B46/B$33)</f>
        <v>0.15638294436941735</v>
      </c>
      <c r="G46" s="3">
        <f t="shared" ref="G46:G60" si="14">+C46/B$34*B$35</f>
        <v>16553.610700866197</v>
      </c>
      <c r="H46" s="3">
        <f t="shared" ref="H46:H60" si="15">+E46/B$34*B$35</f>
        <v>16553.134791399778</v>
      </c>
      <c r="I46" s="3">
        <f t="shared" ref="I46:I60" si="16">+E46/B$33*B$35</f>
        <v>16553.134791399778</v>
      </c>
      <c r="J46" s="3">
        <f t="shared" ref="J46:J60" si="17">+F46/B$33*B$35</f>
        <v>7819.1472184708682</v>
      </c>
      <c r="L46">
        <v>18</v>
      </c>
      <c r="M46" s="3">
        <f>+H44</f>
        <v>47305.80414963152</v>
      </c>
      <c r="N46">
        <f t="shared" si="0"/>
        <v>0.4730580414963152</v>
      </c>
    </row>
    <row r="47" spans="1:14" x14ac:dyDescent="0.25">
      <c r="A47">
        <v>21</v>
      </c>
      <c r="B47">
        <f t="shared" si="7"/>
        <v>18</v>
      </c>
      <c r="C47">
        <f t="shared" si="10"/>
        <v>0.15638294436941735</v>
      </c>
      <c r="D47">
        <f t="shared" si="11"/>
        <v>-2.8749999999999994E-5</v>
      </c>
      <c r="E47">
        <f t="shared" si="12"/>
        <v>0.15637844842439624</v>
      </c>
      <c r="F47">
        <f t="shared" si="13"/>
        <v>6.3578732566669613E-2</v>
      </c>
      <c r="G47" s="3">
        <f t="shared" si="14"/>
        <v>7819.1472184708682</v>
      </c>
      <c r="H47" s="3">
        <f t="shared" si="15"/>
        <v>7818.9224212198114</v>
      </c>
      <c r="I47" s="3">
        <f t="shared" si="16"/>
        <v>7818.9224212198114</v>
      </c>
      <c r="J47" s="3">
        <f t="shared" si="17"/>
        <v>3178.9366283334807</v>
      </c>
      <c r="L47">
        <v>21</v>
      </c>
      <c r="M47" s="3">
        <f>+J44</f>
        <v>30163.512460911163</v>
      </c>
      <c r="N47">
        <f t="shared" si="0"/>
        <v>0.30163512460911163</v>
      </c>
    </row>
    <row r="48" spans="1:14" x14ac:dyDescent="0.25">
      <c r="A48">
        <v>24</v>
      </c>
      <c r="B48">
        <f t="shared" si="7"/>
        <v>21</v>
      </c>
      <c r="C48">
        <f t="shared" si="10"/>
        <v>6.3578732566669613E-2</v>
      </c>
      <c r="D48">
        <f t="shared" si="11"/>
        <v>-2.8749999999999994E-5</v>
      </c>
      <c r="E48">
        <f t="shared" si="12"/>
        <v>6.3576904704383971E-2</v>
      </c>
      <c r="F48">
        <f t="shared" si="13"/>
        <v>2.2247958927706549E-2</v>
      </c>
      <c r="G48" s="3">
        <f t="shared" si="14"/>
        <v>3178.9366283334807</v>
      </c>
      <c r="H48" s="3">
        <f t="shared" si="15"/>
        <v>3178.8452352191989</v>
      </c>
      <c r="I48" s="3">
        <f t="shared" si="16"/>
        <v>3178.8452352191989</v>
      </c>
      <c r="J48" s="3">
        <f t="shared" si="17"/>
        <v>1112.3979463853275</v>
      </c>
      <c r="L48">
        <v>24</v>
      </c>
      <c r="M48" s="3">
        <f>+H45</f>
        <v>30162.645272393805</v>
      </c>
      <c r="N48">
        <f t="shared" si="0"/>
        <v>0.30162645272393807</v>
      </c>
    </row>
    <row r="49" spans="1:14" x14ac:dyDescent="0.25">
      <c r="A49">
        <v>27</v>
      </c>
      <c r="B49">
        <f t="shared" si="7"/>
        <v>24</v>
      </c>
      <c r="C49">
        <f t="shared" si="10"/>
        <v>2.2247958927706549E-2</v>
      </c>
      <c r="D49">
        <f t="shared" si="11"/>
        <v>-2.8749999999999994E-5</v>
      </c>
      <c r="E49">
        <f t="shared" si="12"/>
        <v>2.2247319308081954E-2</v>
      </c>
      <c r="F49">
        <f t="shared" si="13"/>
        <v>6.700763806156862E-3</v>
      </c>
      <c r="G49" s="3">
        <f t="shared" si="14"/>
        <v>1112.3979463853275</v>
      </c>
      <c r="H49" s="3">
        <f t="shared" si="15"/>
        <v>1112.3659654040978</v>
      </c>
      <c r="I49" s="3">
        <f t="shared" si="16"/>
        <v>1112.3659654040978</v>
      </c>
      <c r="J49" s="3">
        <f t="shared" si="17"/>
        <v>335.03819030784314</v>
      </c>
      <c r="L49">
        <v>27</v>
      </c>
      <c r="M49" s="3">
        <f>+J45</f>
        <v>16553.610700866197</v>
      </c>
      <c r="N49">
        <f t="shared" si="0"/>
        <v>0.16553610700866198</v>
      </c>
    </row>
    <row r="50" spans="1:14" x14ac:dyDescent="0.25">
      <c r="A50">
        <v>30</v>
      </c>
      <c r="B50">
        <f t="shared" si="7"/>
        <v>27</v>
      </c>
      <c r="C50">
        <f t="shared" si="10"/>
        <v>6.700763806156862E-3</v>
      </c>
      <c r="D50">
        <f t="shared" si="11"/>
        <v>-2.8749999999999994E-5</v>
      </c>
      <c r="E50">
        <f t="shared" si="12"/>
        <v>6.7005711619667081E-3</v>
      </c>
      <c r="F50">
        <f t="shared" si="13"/>
        <v>1.7370578145045935E-3</v>
      </c>
      <c r="G50" s="3">
        <f t="shared" si="14"/>
        <v>335.03819030784314</v>
      </c>
      <c r="H50" s="3">
        <f t="shared" si="15"/>
        <v>335.0285580983354</v>
      </c>
      <c r="I50" s="3">
        <f t="shared" si="16"/>
        <v>335.0285580983354</v>
      </c>
      <c r="J50" s="3">
        <f t="shared" si="17"/>
        <v>86.85289072522967</v>
      </c>
      <c r="L50">
        <v>30</v>
      </c>
      <c r="M50" s="3">
        <f t="shared" ref="M50:M60" si="18">+J46</f>
        <v>7819.1472184708682</v>
      </c>
      <c r="N50">
        <f t="shared" ref="N50:N60" si="19">M50/100000</f>
        <v>7.8191472184708677E-2</v>
      </c>
    </row>
    <row r="51" spans="1:14" x14ac:dyDescent="0.25">
      <c r="A51">
        <v>33</v>
      </c>
      <c r="B51">
        <f t="shared" si="7"/>
        <v>30</v>
      </c>
      <c r="C51">
        <f t="shared" si="10"/>
        <v>1.7370578145045935E-3</v>
      </c>
      <c r="D51">
        <f t="shared" si="11"/>
        <v>-2.8749999999999994E-5</v>
      </c>
      <c r="E51">
        <f t="shared" si="12"/>
        <v>1.737007874810313E-3</v>
      </c>
      <c r="F51">
        <f t="shared" si="13"/>
        <v>3.8757884528550887E-4</v>
      </c>
      <c r="G51" s="3">
        <f t="shared" si="14"/>
        <v>86.85289072522967</v>
      </c>
      <c r="H51" s="3">
        <f t="shared" si="15"/>
        <v>86.850393740515656</v>
      </c>
      <c r="I51" s="3">
        <f t="shared" si="16"/>
        <v>86.850393740515656</v>
      </c>
      <c r="J51" s="3">
        <f t="shared" si="17"/>
        <v>19.378942264275445</v>
      </c>
      <c r="L51">
        <v>33</v>
      </c>
      <c r="M51" s="3">
        <f t="shared" si="18"/>
        <v>3178.9366283334807</v>
      </c>
      <c r="N51">
        <f t="shared" si="19"/>
        <v>3.1789366283334806E-2</v>
      </c>
    </row>
    <row r="52" spans="1:14" x14ac:dyDescent="0.25">
      <c r="A52">
        <v>36</v>
      </c>
      <c r="B52">
        <f t="shared" si="7"/>
        <v>33</v>
      </c>
      <c r="C52">
        <f t="shared" si="10"/>
        <v>3.8757884528550887E-4</v>
      </c>
      <c r="D52">
        <f t="shared" si="11"/>
        <v>-2.8749999999999994E-5</v>
      </c>
      <c r="E52">
        <f t="shared" si="12"/>
        <v>3.8756770255388444E-4</v>
      </c>
      <c r="F52">
        <f t="shared" si="13"/>
        <v>7.4432341859829122E-5</v>
      </c>
      <c r="G52" s="3">
        <f t="shared" si="14"/>
        <v>19.378942264275445</v>
      </c>
      <c r="H52" s="3">
        <f t="shared" si="15"/>
        <v>19.378385127694223</v>
      </c>
      <c r="I52" s="3">
        <f t="shared" si="16"/>
        <v>19.378385127694223</v>
      </c>
      <c r="J52" s="3">
        <f t="shared" si="17"/>
        <v>3.721617092991456</v>
      </c>
      <c r="L52">
        <v>36</v>
      </c>
      <c r="M52" s="3">
        <f t="shared" si="18"/>
        <v>1112.3979463853275</v>
      </c>
      <c r="N52">
        <f t="shared" si="19"/>
        <v>1.1123979463853274E-2</v>
      </c>
    </row>
    <row r="53" spans="1:14" x14ac:dyDescent="0.25">
      <c r="A53">
        <v>39</v>
      </c>
      <c r="B53">
        <f t="shared" si="7"/>
        <v>36</v>
      </c>
      <c r="C53">
        <f t="shared" si="10"/>
        <v>7.4432341859829122E-5</v>
      </c>
      <c r="D53">
        <f t="shared" si="11"/>
        <v>-2.8749999999999994E-5</v>
      </c>
      <c r="E53">
        <f t="shared" si="12"/>
        <v>7.4430201960761852E-5</v>
      </c>
      <c r="F53">
        <f t="shared" si="13"/>
        <v>1.2303229634222084E-5</v>
      </c>
      <c r="G53" s="3">
        <f t="shared" si="14"/>
        <v>3.721617092991456</v>
      </c>
      <c r="H53" s="3">
        <f t="shared" si="15"/>
        <v>3.7215100980380926</v>
      </c>
      <c r="I53" s="3">
        <f t="shared" si="16"/>
        <v>3.7215100980380926</v>
      </c>
      <c r="J53" s="3">
        <f t="shared" si="17"/>
        <v>0.6151614817111043</v>
      </c>
      <c r="L53">
        <v>39</v>
      </c>
      <c r="M53" s="3">
        <f t="shared" si="18"/>
        <v>335.03819030784314</v>
      </c>
      <c r="N53">
        <f t="shared" si="19"/>
        <v>3.3503819030784314E-3</v>
      </c>
    </row>
    <row r="54" spans="1:14" x14ac:dyDescent="0.25">
      <c r="A54">
        <v>42</v>
      </c>
      <c r="B54">
        <f t="shared" si="7"/>
        <v>39</v>
      </c>
      <c r="C54">
        <f t="shared" si="10"/>
        <v>1.2303229634222084E-5</v>
      </c>
      <c r="D54">
        <f t="shared" si="11"/>
        <v>-2.8749999999999994E-5</v>
      </c>
      <c r="E54">
        <f t="shared" si="12"/>
        <v>1.2302875921454746E-5</v>
      </c>
      <c r="F54">
        <f t="shared" si="13"/>
        <v>1.7503802495690469E-6</v>
      </c>
      <c r="G54" s="3">
        <f t="shared" si="14"/>
        <v>0.6151614817111043</v>
      </c>
      <c r="H54" s="3">
        <f t="shared" si="15"/>
        <v>0.61514379607273739</v>
      </c>
      <c r="I54" s="3">
        <f t="shared" si="16"/>
        <v>0.61514379607273739</v>
      </c>
      <c r="J54" s="3">
        <f t="shared" si="17"/>
        <v>8.7519012478452354E-2</v>
      </c>
      <c r="L54">
        <v>42</v>
      </c>
      <c r="M54" s="3">
        <f t="shared" si="18"/>
        <v>86.85289072522967</v>
      </c>
      <c r="N54">
        <f t="shared" si="19"/>
        <v>8.6852890725229676E-4</v>
      </c>
    </row>
    <row r="55" spans="1:14" x14ac:dyDescent="0.25">
      <c r="A55">
        <v>45</v>
      </c>
      <c r="B55">
        <f t="shared" si="7"/>
        <v>42</v>
      </c>
      <c r="C55">
        <f t="shared" si="10"/>
        <v>1.7503802495690469E-6</v>
      </c>
      <c r="D55">
        <f t="shared" si="11"/>
        <v>-2.8749999999999994E-5</v>
      </c>
      <c r="E55">
        <f t="shared" si="12"/>
        <v>1.7503299268602642E-6</v>
      </c>
      <c r="F55">
        <f t="shared" si="13"/>
        <v>2.14339151107611E-7</v>
      </c>
      <c r="G55" s="3">
        <f t="shared" si="14"/>
        <v>8.7519012478452354E-2</v>
      </c>
      <c r="H55" s="3">
        <f t="shared" si="15"/>
        <v>8.75164963430132E-2</v>
      </c>
      <c r="I55" s="3">
        <f t="shared" si="16"/>
        <v>8.75164963430132E-2</v>
      </c>
      <c r="J55" s="3">
        <f t="shared" si="17"/>
        <v>1.071695755538055E-2</v>
      </c>
      <c r="L55">
        <v>45</v>
      </c>
      <c r="M55" s="3">
        <f t="shared" si="18"/>
        <v>19.378942264275445</v>
      </c>
      <c r="N55">
        <f t="shared" si="19"/>
        <v>1.9378942264275444E-4</v>
      </c>
    </row>
    <row r="56" spans="1:14" x14ac:dyDescent="0.25">
      <c r="A56">
        <v>48</v>
      </c>
      <c r="B56">
        <f t="shared" si="7"/>
        <v>45</v>
      </c>
      <c r="C56">
        <f t="shared" si="10"/>
        <v>2.14339151107611E-7</v>
      </c>
      <c r="D56">
        <f t="shared" si="11"/>
        <v>-2.8749999999999994E-5</v>
      </c>
      <c r="E56">
        <f t="shared" si="12"/>
        <v>2.1433298894559815E-7</v>
      </c>
      <c r="F56">
        <f t="shared" si="13"/>
        <v>2.2590530832892684E-8</v>
      </c>
      <c r="G56" s="3">
        <f t="shared" si="14"/>
        <v>1.071695755538055E-2</v>
      </c>
      <c r="H56" s="3">
        <f t="shared" si="15"/>
        <v>1.0716649447279908E-2</v>
      </c>
      <c r="I56" s="3">
        <f t="shared" si="16"/>
        <v>1.0716649447279908E-2</v>
      </c>
      <c r="J56" s="3">
        <f t="shared" si="17"/>
        <v>1.1295265416446341E-3</v>
      </c>
      <c r="L56">
        <v>48</v>
      </c>
      <c r="M56" s="3">
        <f t="shared" si="18"/>
        <v>3.721617092991456</v>
      </c>
      <c r="N56">
        <f t="shared" si="19"/>
        <v>3.7216170929914561E-5</v>
      </c>
    </row>
    <row r="57" spans="1:14" x14ac:dyDescent="0.25">
      <c r="A57">
        <v>51</v>
      </c>
      <c r="B57">
        <f t="shared" si="7"/>
        <v>48</v>
      </c>
      <c r="C57">
        <f t="shared" si="10"/>
        <v>2.2590530832892684E-8</v>
      </c>
      <c r="D57">
        <f t="shared" si="11"/>
        <v>-2.8749999999999994E-5</v>
      </c>
      <c r="E57">
        <f t="shared" si="12"/>
        <v>2.2589881364467392E-8</v>
      </c>
      <c r="F57">
        <f t="shared" si="13"/>
        <v>2.0493078024351229E-9</v>
      </c>
      <c r="G57" s="3">
        <f t="shared" si="14"/>
        <v>1.1295265416446341E-3</v>
      </c>
      <c r="H57" s="3">
        <f t="shared" si="15"/>
        <v>1.1294940682233696E-3</v>
      </c>
      <c r="I57" s="3">
        <f t="shared" si="16"/>
        <v>1.1294940682233696E-3</v>
      </c>
      <c r="J57" s="3">
        <f t="shared" si="17"/>
        <v>1.0246539012175615E-4</v>
      </c>
      <c r="L57">
        <v>51</v>
      </c>
      <c r="M57" s="3">
        <f t="shared" si="18"/>
        <v>0.6151614817111043</v>
      </c>
      <c r="N57">
        <f t="shared" si="19"/>
        <v>6.151614817111043E-6</v>
      </c>
    </row>
    <row r="58" spans="1:14" x14ac:dyDescent="0.25">
      <c r="A58">
        <v>54</v>
      </c>
      <c r="B58">
        <f t="shared" si="7"/>
        <v>51</v>
      </c>
      <c r="C58">
        <f t="shared" si="10"/>
        <v>2.0493078024351229E-9</v>
      </c>
      <c r="D58">
        <f t="shared" si="11"/>
        <v>-2.8749999999999994E-5</v>
      </c>
      <c r="E58">
        <f t="shared" si="12"/>
        <v>2.0492488856827351E-9</v>
      </c>
      <c r="F58">
        <f t="shared" si="13"/>
        <v>1.6000876704511463E-10</v>
      </c>
      <c r="G58" s="3">
        <f t="shared" si="14"/>
        <v>1.0246539012175615E-4</v>
      </c>
      <c r="H58" s="3">
        <f t="shared" si="15"/>
        <v>1.0246244428413675E-4</v>
      </c>
      <c r="I58" s="3">
        <f t="shared" si="16"/>
        <v>1.0246244428413675E-4</v>
      </c>
      <c r="J58" s="3">
        <f t="shared" si="17"/>
        <v>8.0004383522557318E-6</v>
      </c>
      <c r="L58">
        <v>54</v>
      </c>
      <c r="M58" s="3">
        <f t="shared" si="18"/>
        <v>8.7519012478452354E-2</v>
      </c>
      <c r="N58">
        <f t="shared" si="19"/>
        <v>8.7519012478452357E-7</v>
      </c>
    </row>
    <row r="59" spans="1:14" x14ac:dyDescent="0.25">
      <c r="A59">
        <v>57</v>
      </c>
      <c r="B59">
        <f t="shared" si="7"/>
        <v>54</v>
      </c>
      <c r="C59">
        <f t="shared" si="10"/>
        <v>1.6000876704511463E-10</v>
      </c>
      <c r="D59">
        <f t="shared" si="11"/>
        <v>-2.8749999999999994E-5</v>
      </c>
      <c r="E59">
        <f t="shared" si="12"/>
        <v>1.6000416685919008E-10</v>
      </c>
      <c r="F59">
        <f t="shared" si="13"/>
        <v>1.0753162074268345E-11</v>
      </c>
      <c r="G59" s="3">
        <f t="shared" si="14"/>
        <v>8.0004383522557318E-6</v>
      </c>
      <c r="H59" s="3">
        <f t="shared" si="15"/>
        <v>8.0002083429595037E-6</v>
      </c>
      <c r="I59" s="3">
        <f t="shared" si="16"/>
        <v>8.0002083429595037E-6</v>
      </c>
      <c r="J59" s="3">
        <f t="shared" si="17"/>
        <v>5.3765810371341722E-7</v>
      </c>
      <c r="L59">
        <v>57</v>
      </c>
      <c r="M59" s="3">
        <f t="shared" si="18"/>
        <v>1.071695755538055E-2</v>
      </c>
      <c r="N59">
        <f t="shared" si="19"/>
        <v>1.071695755538055E-7</v>
      </c>
    </row>
    <row r="60" spans="1:14" x14ac:dyDescent="0.25">
      <c r="A60">
        <v>60</v>
      </c>
      <c r="B60">
        <f t="shared" si="7"/>
        <v>57</v>
      </c>
      <c r="C60">
        <f t="shared" si="10"/>
        <v>1.0753162074268345E-11</v>
      </c>
      <c r="D60">
        <f t="shared" si="11"/>
        <v>-2.8749999999999994E-5</v>
      </c>
      <c r="E60">
        <f t="shared" si="12"/>
        <v>1.0752852925302748E-11</v>
      </c>
      <c r="F60">
        <f t="shared" si="13"/>
        <v>6.2199147493115751E-13</v>
      </c>
      <c r="G60" s="3">
        <f t="shared" si="14"/>
        <v>5.3765810371341722E-7</v>
      </c>
      <c r="H60" s="3">
        <f t="shared" si="15"/>
        <v>5.3764264626513736E-7</v>
      </c>
      <c r="I60" s="3">
        <f t="shared" si="16"/>
        <v>5.3764264626513736E-7</v>
      </c>
      <c r="J60" s="3">
        <f t="shared" si="17"/>
        <v>3.1099573746557873E-8</v>
      </c>
      <c r="L60">
        <v>60</v>
      </c>
      <c r="M60" s="3">
        <f t="shared" si="18"/>
        <v>1.1295265416446341E-3</v>
      </c>
      <c r="N60">
        <f t="shared" si="19"/>
        <v>1.1295265416446342E-8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</cp:lastModifiedBy>
  <dcterms:created xsi:type="dcterms:W3CDTF">2019-02-21T00:09:14Z</dcterms:created>
  <dcterms:modified xsi:type="dcterms:W3CDTF">2019-03-19T14:54:27Z</dcterms:modified>
</cp:coreProperties>
</file>