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GitHub\moops\Research\"/>
    </mc:Choice>
  </mc:AlternateContent>
  <xr:revisionPtr revIDLastSave="0" documentId="13_ncr:1_{8FCF4D1C-46DB-4BBB-B816-1F3726B4E886}" xr6:coauthVersionLast="36" xr6:coauthVersionMax="36" xr10:uidLastSave="{00000000-0000-0000-0000-000000000000}"/>
  <bookViews>
    <workbookView xWindow="0" yWindow="0" windowWidth="28800" windowHeight="12810" activeTab="2" xr2:uid="{A053033E-1502-4B0B-A0CC-826F179C2ACF}"/>
  </bookViews>
  <sheets>
    <sheet name="Data" sheetId="1" r:id="rId1"/>
    <sheet name="Glyphosate" sheetId="3" r:id="rId2"/>
    <sheet name="AMP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0" i="3" l="1"/>
  <c r="D58" i="3"/>
  <c r="D55" i="3"/>
  <c r="D52" i="3"/>
  <c r="D50" i="3"/>
  <c r="D47" i="3"/>
  <c r="D44" i="3"/>
  <c r="B43" i="3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G42" i="3"/>
  <c r="H41" i="3" s="1"/>
  <c r="M41" i="3" s="1"/>
  <c r="N41" i="3" s="1"/>
  <c r="D42" i="3"/>
  <c r="E42" i="3" s="1"/>
  <c r="D31" i="3"/>
  <c r="D57" i="3" s="1"/>
  <c r="I42" i="3" l="1"/>
  <c r="F42" i="3"/>
  <c r="H42" i="3"/>
  <c r="M42" i="3" s="1"/>
  <c r="N42" i="3" s="1"/>
  <c r="D45" i="3"/>
  <c r="D53" i="3"/>
  <c r="D43" i="3"/>
  <c r="D51" i="3"/>
  <c r="D59" i="3"/>
  <c r="D46" i="3"/>
  <c r="D54" i="3"/>
  <c r="D48" i="3"/>
  <c r="D56" i="3"/>
  <c r="D49" i="3"/>
  <c r="C43" i="3" l="1"/>
  <c r="J42" i="3"/>
  <c r="M43" i="3" s="1"/>
  <c r="N43" i="3" s="1"/>
  <c r="G43" i="3" l="1"/>
  <c r="E43" i="3"/>
  <c r="F43" i="3" l="1"/>
  <c r="H43" i="3"/>
  <c r="M44" i="3" s="1"/>
  <c r="N44" i="3" s="1"/>
  <c r="I43" i="3"/>
  <c r="C44" i="3" l="1"/>
  <c r="J43" i="3"/>
  <c r="M45" i="3" s="1"/>
  <c r="N45" i="3" s="1"/>
  <c r="E44" i="3" l="1"/>
  <c r="G44" i="3"/>
  <c r="H44" i="3" l="1"/>
  <c r="M46" i="3" s="1"/>
  <c r="N46" i="3" s="1"/>
  <c r="I44" i="3"/>
  <c r="F44" i="3"/>
  <c r="J44" i="3" l="1"/>
  <c r="M47" i="3" s="1"/>
  <c r="N47" i="3" s="1"/>
  <c r="C45" i="3"/>
  <c r="E45" i="3" l="1"/>
  <c r="G45" i="3"/>
  <c r="H45" i="3" l="1"/>
  <c r="M48" i="3" s="1"/>
  <c r="N48" i="3" s="1"/>
  <c r="F45" i="3"/>
  <c r="I45" i="3"/>
  <c r="C46" i="3" l="1"/>
  <c r="J45" i="3"/>
  <c r="M49" i="3" s="1"/>
  <c r="N49" i="3" s="1"/>
  <c r="E46" i="3" l="1"/>
  <c r="G46" i="3"/>
  <c r="I46" i="3" l="1"/>
  <c r="H46" i="3"/>
  <c r="F46" i="3"/>
  <c r="C47" i="3" l="1"/>
  <c r="J46" i="3"/>
  <c r="M50" i="3" s="1"/>
  <c r="N50" i="3" s="1"/>
  <c r="G47" i="3" l="1"/>
  <c r="E47" i="3"/>
  <c r="I47" i="3" l="1"/>
  <c r="H47" i="3"/>
  <c r="F47" i="3"/>
  <c r="J47" i="3" l="1"/>
  <c r="M51" i="3" s="1"/>
  <c r="N51" i="3" s="1"/>
  <c r="C48" i="3"/>
  <c r="G48" i="3" l="1"/>
  <c r="E48" i="3"/>
  <c r="F48" i="3" l="1"/>
  <c r="H48" i="3"/>
  <c r="I48" i="3"/>
  <c r="C49" i="3" l="1"/>
  <c r="J48" i="3"/>
  <c r="M52" i="3" s="1"/>
  <c r="N52" i="3" s="1"/>
  <c r="E49" i="3" l="1"/>
  <c r="G49" i="3"/>
  <c r="I49" i="3" l="1"/>
  <c r="F49" i="3"/>
  <c r="H49" i="3"/>
  <c r="J49" i="3" l="1"/>
  <c r="M53" i="3" s="1"/>
  <c r="N53" i="3" s="1"/>
  <c r="C50" i="3"/>
  <c r="G50" i="3" l="1"/>
  <c r="E50" i="3"/>
  <c r="I50" i="3" l="1"/>
  <c r="F50" i="3"/>
  <c r="H50" i="3"/>
  <c r="C51" i="3" l="1"/>
  <c r="J50" i="3"/>
  <c r="M54" i="3" s="1"/>
  <c r="N54" i="3" s="1"/>
  <c r="E51" i="3" l="1"/>
  <c r="G51" i="3"/>
  <c r="F51" i="3" l="1"/>
  <c r="H51" i="3"/>
  <c r="I51" i="3"/>
  <c r="C52" i="3" l="1"/>
  <c r="J51" i="3"/>
  <c r="M55" i="3" s="1"/>
  <c r="N55" i="3" s="1"/>
  <c r="E52" i="3" l="1"/>
  <c r="G52" i="3"/>
  <c r="H52" i="3" l="1"/>
  <c r="I52" i="3"/>
  <c r="F52" i="3"/>
  <c r="J52" i="3" l="1"/>
  <c r="M56" i="3" s="1"/>
  <c r="N56" i="3" s="1"/>
  <c r="C53" i="3"/>
  <c r="E53" i="3" l="1"/>
  <c r="G53" i="3"/>
  <c r="H53" i="3" l="1"/>
  <c r="I53" i="3"/>
  <c r="F53" i="3"/>
  <c r="J53" i="3" l="1"/>
  <c r="M57" i="3" s="1"/>
  <c r="N57" i="3" s="1"/>
  <c r="C54" i="3"/>
  <c r="E54" i="3" l="1"/>
  <c r="G54" i="3"/>
  <c r="F54" i="3" l="1"/>
  <c r="I54" i="3"/>
  <c r="H54" i="3"/>
  <c r="J54" i="3" l="1"/>
  <c r="M58" i="3" s="1"/>
  <c r="N58" i="3" s="1"/>
  <c r="C55" i="3"/>
  <c r="G55" i="3" l="1"/>
  <c r="E55" i="3"/>
  <c r="I55" i="3" l="1"/>
  <c r="H55" i="3"/>
  <c r="F55" i="3"/>
  <c r="J55" i="3" l="1"/>
  <c r="M59" i="3" s="1"/>
  <c r="N59" i="3" s="1"/>
  <c r="C56" i="3"/>
  <c r="G56" i="3" l="1"/>
  <c r="E56" i="3"/>
  <c r="F56" i="3" l="1"/>
  <c r="I56" i="3"/>
  <c r="H56" i="3"/>
  <c r="C57" i="3" l="1"/>
  <c r="J56" i="3"/>
  <c r="M60" i="3" s="1"/>
  <c r="N60" i="3" s="1"/>
  <c r="E57" i="3" l="1"/>
  <c r="G57" i="3"/>
  <c r="I57" i="3" l="1"/>
  <c r="F57" i="3"/>
  <c r="H57" i="3"/>
  <c r="C58" i="3" l="1"/>
  <c r="J57" i="3"/>
  <c r="G58" i="3" l="1"/>
  <c r="E58" i="3"/>
  <c r="I58" i="3" l="1"/>
  <c r="F58" i="3"/>
  <c r="H58" i="3"/>
  <c r="J58" i="3" l="1"/>
  <c r="C59" i="3"/>
  <c r="E59" i="3" l="1"/>
  <c r="G59" i="3"/>
  <c r="F59" i="3" l="1"/>
  <c r="I59" i="3"/>
  <c r="H59" i="3"/>
  <c r="C60" i="3" l="1"/>
  <c r="J59" i="3"/>
  <c r="E60" i="3" l="1"/>
  <c r="G60" i="3"/>
  <c r="H60" i="3" l="1"/>
  <c r="I60" i="3"/>
  <c r="F60" i="3"/>
  <c r="J60" i="3" s="1"/>
  <c r="G42" i="2" l="1"/>
  <c r="D4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D31" i="2" l="1"/>
  <c r="D56" i="2" s="1"/>
  <c r="B43" i="2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D47" i="2" l="1"/>
  <c r="D57" i="2"/>
  <c r="D51" i="2"/>
  <c r="D60" i="2"/>
  <c r="D50" i="2"/>
  <c r="D55" i="2"/>
  <c r="D54" i="2"/>
  <c r="D59" i="2"/>
  <c r="D49" i="2"/>
  <c r="D58" i="2"/>
  <c r="D48" i="2"/>
  <c r="D46" i="2"/>
  <c r="D53" i="2"/>
  <c r="D5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45" i="2" l="1"/>
  <c r="H41" i="2" l="1"/>
  <c r="M41" i="2" s="1"/>
  <c r="N41" i="2" s="1"/>
  <c r="E42" i="2"/>
  <c r="F42" i="2" s="1"/>
  <c r="D43" i="2"/>
  <c r="D44" i="2"/>
  <c r="H42" i="2" l="1"/>
  <c r="M42" i="2" s="1"/>
  <c r="N42" i="2" s="1"/>
  <c r="J42" i="2"/>
  <c r="M43" i="2" s="1"/>
  <c r="N43" i="2" s="1"/>
  <c r="I42" i="2"/>
  <c r="C43" i="2" l="1"/>
  <c r="E43" i="2" l="1"/>
  <c r="H43" i="2" s="1"/>
  <c r="M44" i="2" s="1"/>
  <c r="N44" i="2" s="1"/>
  <c r="G43" i="2"/>
  <c r="F43" i="2" l="1"/>
  <c r="C44" i="2" s="1"/>
  <c r="I43" i="2"/>
  <c r="J43" i="2" l="1"/>
  <c r="M45" i="2" s="1"/>
  <c r="N45" i="2" s="1"/>
  <c r="E44" i="2"/>
  <c r="I44" i="2" s="1"/>
  <c r="G44" i="2"/>
  <c r="F44" i="2" l="1"/>
  <c r="J44" i="2" s="1"/>
  <c r="H44" i="2"/>
  <c r="M46" i="2" s="1"/>
  <c r="N46" i="2" s="1"/>
  <c r="C45" i="2" l="1"/>
  <c r="M47" i="2"/>
  <c r="N47" i="2" s="1"/>
  <c r="G45" i="2" l="1"/>
  <c r="E45" i="2"/>
  <c r="I45" i="2" l="1"/>
  <c r="H45" i="2"/>
  <c r="M48" i="2" s="1"/>
  <c r="N48" i="2" s="1"/>
  <c r="F45" i="2"/>
  <c r="J45" i="2" l="1"/>
  <c r="M49" i="2" s="1"/>
  <c r="N49" i="2" s="1"/>
  <c r="C46" i="2"/>
  <c r="E46" i="2" l="1"/>
  <c r="G46" i="2"/>
  <c r="H46" i="2" l="1"/>
  <c r="I46" i="2"/>
  <c r="F46" i="2"/>
  <c r="J46" i="2" l="1"/>
  <c r="M50" i="2" s="1"/>
  <c r="N50" i="2" s="1"/>
  <c r="C47" i="2"/>
  <c r="E47" i="2" l="1"/>
  <c r="G47" i="2"/>
  <c r="F47" i="2" l="1"/>
  <c r="H47" i="2"/>
  <c r="I47" i="2"/>
  <c r="C48" i="2" l="1"/>
  <c r="J47" i="2"/>
  <c r="M51" i="2" s="1"/>
  <c r="N51" i="2" s="1"/>
  <c r="E48" i="2" l="1"/>
  <c r="G48" i="2"/>
  <c r="F48" i="2" l="1"/>
  <c r="H48" i="2"/>
  <c r="I48" i="2"/>
  <c r="C49" i="2" l="1"/>
  <c r="J48" i="2"/>
  <c r="M52" i="2" s="1"/>
  <c r="N52" i="2" s="1"/>
  <c r="G49" i="2" l="1"/>
  <c r="E49" i="2"/>
  <c r="H49" i="2" l="1"/>
  <c r="I49" i="2"/>
  <c r="F49" i="2"/>
  <c r="C50" i="2" l="1"/>
  <c r="J49" i="2"/>
  <c r="M53" i="2" s="1"/>
  <c r="N53" i="2" s="1"/>
  <c r="E50" i="2" l="1"/>
  <c r="G50" i="2"/>
  <c r="F50" i="2" l="1"/>
  <c r="H50" i="2"/>
  <c r="I50" i="2"/>
  <c r="C51" i="2" l="1"/>
  <c r="J50" i="2"/>
  <c r="M54" i="2" s="1"/>
  <c r="N54" i="2" s="1"/>
  <c r="E51" i="2" l="1"/>
  <c r="G51" i="2"/>
  <c r="F51" i="2" l="1"/>
  <c r="H51" i="2"/>
  <c r="I51" i="2"/>
  <c r="C52" i="2" l="1"/>
  <c r="J51" i="2"/>
  <c r="M55" i="2" s="1"/>
  <c r="N55" i="2" s="1"/>
  <c r="E52" i="2" l="1"/>
  <c r="G52" i="2"/>
  <c r="F52" i="2" l="1"/>
  <c r="H52" i="2"/>
  <c r="I52" i="2"/>
  <c r="C53" i="2" l="1"/>
  <c r="J52" i="2"/>
  <c r="M56" i="2" s="1"/>
  <c r="N56" i="2" s="1"/>
  <c r="E53" i="2" l="1"/>
  <c r="G53" i="2"/>
  <c r="F53" i="2" l="1"/>
  <c r="H53" i="2"/>
  <c r="I53" i="2"/>
  <c r="J53" i="2" l="1"/>
  <c r="M57" i="2" s="1"/>
  <c r="N57" i="2" s="1"/>
  <c r="C54" i="2"/>
  <c r="G54" i="2" l="1"/>
  <c r="E54" i="2"/>
  <c r="F54" i="2" l="1"/>
  <c r="H54" i="2"/>
  <c r="I54" i="2"/>
  <c r="J54" i="2" l="1"/>
  <c r="M58" i="2" s="1"/>
  <c r="N58" i="2" s="1"/>
  <c r="C55" i="2"/>
  <c r="G55" i="2" l="1"/>
  <c r="E55" i="2"/>
  <c r="F55" i="2" l="1"/>
  <c r="H55" i="2"/>
  <c r="I55" i="2"/>
  <c r="C56" i="2" l="1"/>
  <c r="J55" i="2"/>
  <c r="M59" i="2" s="1"/>
  <c r="N59" i="2" s="1"/>
  <c r="E56" i="2" l="1"/>
  <c r="G56" i="2"/>
  <c r="F56" i="2" l="1"/>
  <c r="H56" i="2"/>
  <c r="I56" i="2"/>
  <c r="C57" i="2" l="1"/>
  <c r="J56" i="2"/>
  <c r="M60" i="2" s="1"/>
  <c r="N60" i="2" s="1"/>
  <c r="E57" i="2" l="1"/>
  <c r="G57" i="2"/>
  <c r="F57" i="2" l="1"/>
  <c r="H57" i="2"/>
  <c r="I57" i="2"/>
  <c r="C58" i="2" l="1"/>
  <c r="J57" i="2"/>
  <c r="E58" i="2" l="1"/>
  <c r="G58" i="2"/>
  <c r="F58" i="2" l="1"/>
  <c r="I58" i="2"/>
  <c r="H58" i="2"/>
  <c r="J58" i="2" l="1"/>
  <c r="C59" i="2"/>
  <c r="G59" i="2" l="1"/>
  <c r="E59" i="2"/>
  <c r="F59" i="2" l="1"/>
  <c r="H59" i="2"/>
  <c r="I59" i="2"/>
  <c r="C60" i="2" l="1"/>
  <c r="J59" i="2"/>
  <c r="G60" i="2" l="1"/>
  <c r="E60" i="2"/>
  <c r="F60" i="2" l="1"/>
  <c r="J60" i="2" s="1"/>
  <c r="I60" i="2"/>
  <c r="H60" i="2"/>
</calcChain>
</file>

<file path=xl/sharedStrings.xml><?xml version="1.0" encoding="utf-8"?>
<sst xmlns="http://schemas.openxmlformats.org/spreadsheetml/2006/main" count="117" uniqueCount="48">
  <si>
    <t>The equation for decrease in concetration in  runoff  is C[t]=C[t-Δt]exp (-Q/W) which can also be written as m[t]=m[t-Δt]exp (-Q/W)</t>
  </si>
  <si>
    <t>the concentration pf pesticide in runoff  is C=m/Q ; the concentration pf pesticide on straw is C=m/W1</t>
  </si>
  <si>
    <t>observed</t>
  </si>
  <si>
    <t>MASS</t>
  </si>
  <si>
    <t>Concentrations</t>
  </si>
  <si>
    <t>coeff</t>
  </si>
  <si>
    <t>mass after</t>
  </si>
  <si>
    <t xml:space="preserve">mass after </t>
  </si>
  <si>
    <t>concetration</t>
  </si>
  <si>
    <t>model</t>
  </si>
  <si>
    <t>degradation</t>
  </si>
  <si>
    <t>runoff</t>
  </si>
  <si>
    <t>initial</t>
  </si>
  <si>
    <t>final</t>
  </si>
  <si>
    <t xml:space="preserve">initial </t>
  </si>
  <si>
    <t xml:space="preserve">final </t>
  </si>
  <si>
    <t>straw</t>
  </si>
  <si>
    <t>coeffi</t>
  </si>
  <si>
    <t>g/m2</t>
  </si>
  <si>
    <t>ppb</t>
  </si>
  <si>
    <t>pbb</t>
  </si>
  <si>
    <t>halflife for pesiticide</t>
  </si>
  <si>
    <t>w first runoff</t>
  </si>
  <si>
    <t>liter/m2</t>
  </si>
  <si>
    <t>W</t>
  </si>
  <si>
    <t>mm</t>
  </si>
  <si>
    <t>apparent water comtent straw for runoff calculation (includes nothw ater and adsorption)</t>
  </si>
  <si>
    <t>W1</t>
  </si>
  <si>
    <t>apparent water comtent straw for runoff calculation (should be the same as above0</t>
  </si>
  <si>
    <t>conv g/m2 to ppb</t>
  </si>
  <si>
    <t>Time</t>
  </si>
  <si>
    <t xml:space="preserve">C_T1_runoff (microgram/mL) </t>
  </si>
  <si>
    <t>M_T1_runoff</t>
  </si>
  <si>
    <t>M_T1_sus</t>
  </si>
  <si>
    <t>M_soil</t>
  </si>
  <si>
    <t>ln C_T1_runoff</t>
  </si>
  <si>
    <r>
      <t>0.8104e</t>
    </r>
    <r>
      <rPr>
        <vertAlign val="superscript"/>
        <sz val="11"/>
        <color theme="1"/>
        <rFont val="Calibri"/>
        <family val="2"/>
        <scheme val="minor"/>
      </rPr>
      <t>-0.04x</t>
    </r>
  </si>
  <si>
    <t>Xiaomei</t>
  </si>
  <si>
    <t>Q (mm)</t>
  </si>
  <si>
    <t>minutes</t>
  </si>
  <si>
    <t>t1/2 (days)</t>
  </si>
  <si>
    <t xml:space="preserve">C_T2_runoff (microgram/mL) </t>
  </si>
  <si>
    <t>C_T2_sus</t>
  </si>
  <si>
    <t>imital mass (ug/mL)</t>
  </si>
  <si>
    <r>
      <t>The equation for degradation is C[t]=C[t-</t>
    </r>
    <r>
      <rPr>
        <sz val="11"/>
        <color theme="1"/>
        <rFont val="Calibri"/>
        <family val="2"/>
      </rPr>
      <t xml:space="preserve">Δt]exp (-9.58*10^-6*t/t1/2) </t>
    </r>
    <r>
      <rPr>
        <sz val="11"/>
        <color theme="1"/>
        <rFont val="Calibri"/>
        <family val="2"/>
        <scheme val="minor"/>
      </rPr>
      <t xml:space="preserve"> which can be rewritten as m[t]=m[t-Δt]exp (-9.58*10^-6*t/t1/2)</t>
    </r>
  </si>
  <si>
    <t>where t is in minutes</t>
  </si>
  <si>
    <t>C (ppb)</t>
  </si>
  <si>
    <t>C (ug/mL)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</si>
</sst>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C(t)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703958880139988"/>
                  <c:y val="-0.41956802274715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Data!$B$2:$B$21</c:f>
              <c:numCache>
                <c:formatCode>General</c:formatCode>
                <c:ptCount val="20"/>
                <c:pt idx="0">
                  <c:v>1.1200000000000001</c:v>
                </c:pt>
                <c:pt idx="1">
                  <c:v>1.1000000000000001</c:v>
                </c:pt>
                <c:pt idx="2">
                  <c:v>0.45</c:v>
                </c:pt>
                <c:pt idx="3">
                  <c:v>0.4</c:v>
                </c:pt>
                <c:pt idx="4">
                  <c:v>0.24</c:v>
                </c:pt>
                <c:pt idx="5">
                  <c:v>0.27</c:v>
                </c:pt>
                <c:pt idx="6">
                  <c:v>0.23</c:v>
                </c:pt>
                <c:pt idx="7">
                  <c:v>0.18</c:v>
                </c:pt>
                <c:pt idx="8">
                  <c:v>0.2</c:v>
                </c:pt>
                <c:pt idx="9">
                  <c:v>0.17</c:v>
                </c:pt>
                <c:pt idx="10">
                  <c:v>0.14000000000000001</c:v>
                </c:pt>
                <c:pt idx="11">
                  <c:v>0.125</c:v>
                </c:pt>
                <c:pt idx="12">
                  <c:v>0.06</c:v>
                </c:pt>
                <c:pt idx="13">
                  <c:v>0.125</c:v>
                </c:pt>
                <c:pt idx="14">
                  <c:v>0.03</c:v>
                </c:pt>
                <c:pt idx="15">
                  <c:v>0.08</c:v>
                </c:pt>
                <c:pt idx="16">
                  <c:v>0.04</c:v>
                </c:pt>
                <c:pt idx="17">
                  <c:v>0.05</c:v>
                </c:pt>
                <c:pt idx="18">
                  <c:v>0.05</c:v>
                </c:pt>
                <c:pt idx="1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15-4310-9531-F7A076512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6351"/>
        <c:axId val="134719775"/>
      </c:scatterChart>
      <c:valAx>
        <c:axId val="1389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9775"/>
        <c:crosses val="autoZero"/>
        <c:crossBetween val="midCat"/>
      </c:valAx>
      <c:valAx>
        <c:axId val="1347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C(t)</a:t>
                </a:r>
                <a:r>
                  <a:rPr lang="en-US" baseline="0"/>
                  <a:t> g/m2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 C(t)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331583552055992E-2"/>
                  <c:y val="-0.21452573636628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Data!$E$2:$E$21</c:f>
              <c:numCache>
                <c:formatCode>General</c:formatCode>
                <c:ptCount val="20"/>
                <c:pt idx="0">
                  <c:v>0.11332868530700327</c:v>
                </c:pt>
                <c:pt idx="1">
                  <c:v>9.5310179804324935E-2</c:v>
                </c:pt>
                <c:pt idx="2">
                  <c:v>-0.79850769621777162</c:v>
                </c:pt>
                <c:pt idx="3">
                  <c:v>-0.916290731874155</c:v>
                </c:pt>
                <c:pt idx="4">
                  <c:v>-1.4271163556401458</c:v>
                </c:pt>
                <c:pt idx="5">
                  <c:v>-1.3093333199837622</c:v>
                </c:pt>
                <c:pt idx="6">
                  <c:v>-1.4696759700589417</c:v>
                </c:pt>
                <c:pt idx="7">
                  <c:v>-1.7147984280919266</c:v>
                </c:pt>
                <c:pt idx="8">
                  <c:v>-1.6094379124341003</c:v>
                </c:pt>
                <c:pt idx="9">
                  <c:v>-1.7719568419318752</c:v>
                </c:pt>
                <c:pt idx="10">
                  <c:v>-1.9661128563728327</c:v>
                </c:pt>
                <c:pt idx="11">
                  <c:v>-2.0794415416798357</c:v>
                </c:pt>
                <c:pt idx="12">
                  <c:v>-2.8134107167600364</c:v>
                </c:pt>
                <c:pt idx="13">
                  <c:v>-2.0794415416798357</c:v>
                </c:pt>
                <c:pt idx="14">
                  <c:v>-3.5065578973199818</c:v>
                </c:pt>
                <c:pt idx="15">
                  <c:v>-2.5257286443082556</c:v>
                </c:pt>
                <c:pt idx="16">
                  <c:v>-3.2188758248682006</c:v>
                </c:pt>
                <c:pt idx="17">
                  <c:v>-2.9957322735539909</c:v>
                </c:pt>
                <c:pt idx="18">
                  <c:v>-2.9957322735539909</c:v>
                </c:pt>
                <c:pt idx="19">
                  <c:v>-3.2188758248682006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8F-4E5E-A4AA-AD173A09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4383"/>
        <c:axId val="134723103"/>
      </c:scatterChart>
      <c:valAx>
        <c:axId val="1981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3103"/>
        <c:crosses val="autoZero"/>
        <c:crossBetween val="midCat"/>
      </c:valAx>
      <c:valAx>
        <c:axId val="13472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C(t)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C(t)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1101671501588617"/>
                  <c:y val="-0.46174714009805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Data!$B$2:$B$21</c:f>
              <c:numCache>
                <c:formatCode>General</c:formatCode>
                <c:ptCount val="20"/>
                <c:pt idx="0">
                  <c:v>1.1200000000000001</c:v>
                </c:pt>
                <c:pt idx="1">
                  <c:v>1.1000000000000001</c:v>
                </c:pt>
                <c:pt idx="2">
                  <c:v>0.45</c:v>
                </c:pt>
                <c:pt idx="3">
                  <c:v>0.4</c:v>
                </c:pt>
                <c:pt idx="4">
                  <c:v>0.24</c:v>
                </c:pt>
                <c:pt idx="5">
                  <c:v>0.27</c:v>
                </c:pt>
                <c:pt idx="6">
                  <c:v>0.23</c:v>
                </c:pt>
                <c:pt idx="7">
                  <c:v>0.18</c:v>
                </c:pt>
                <c:pt idx="8">
                  <c:v>0.2</c:v>
                </c:pt>
                <c:pt idx="9">
                  <c:v>0.17</c:v>
                </c:pt>
                <c:pt idx="10">
                  <c:v>0.14000000000000001</c:v>
                </c:pt>
                <c:pt idx="11">
                  <c:v>0.125</c:v>
                </c:pt>
                <c:pt idx="12">
                  <c:v>0.06</c:v>
                </c:pt>
                <c:pt idx="13">
                  <c:v>0.125</c:v>
                </c:pt>
                <c:pt idx="14">
                  <c:v>0.03</c:v>
                </c:pt>
                <c:pt idx="15">
                  <c:v>0.08</c:v>
                </c:pt>
                <c:pt idx="16">
                  <c:v>0.04</c:v>
                </c:pt>
                <c:pt idx="17">
                  <c:v>0.05</c:v>
                </c:pt>
                <c:pt idx="18">
                  <c:v>0.05</c:v>
                </c:pt>
                <c:pt idx="1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0-425D-A417-F8046B741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6351"/>
        <c:axId val="134719775"/>
      </c:scatterChart>
      <c:valAx>
        <c:axId val="1389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9775"/>
        <c:crosses val="autoZero"/>
        <c:crossBetween val="midCat"/>
      </c:valAx>
      <c:valAx>
        <c:axId val="1347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C(t)</a:t>
                </a:r>
                <a:r>
                  <a:rPr lang="en-US" baseline="0"/>
                  <a:t> g/m2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Data!$B$2:$B$21</c:f>
              <c:numCache>
                <c:formatCode>General</c:formatCode>
                <c:ptCount val="20"/>
                <c:pt idx="0">
                  <c:v>1.1200000000000001</c:v>
                </c:pt>
                <c:pt idx="1">
                  <c:v>1.1000000000000001</c:v>
                </c:pt>
                <c:pt idx="2">
                  <c:v>0.45</c:v>
                </c:pt>
                <c:pt idx="3">
                  <c:v>0.4</c:v>
                </c:pt>
                <c:pt idx="4">
                  <c:v>0.24</c:v>
                </c:pt>
                <c:pt idx="5">
                  <c:v>0.27</c:v>
                </c:pt>
                <c:pt idx="6">
                  <c:v>0.23</c:v>
                </c:pt>
                <c:pt idx="7">
                  <c:v>0.18</c:v>
                </c:pt>
                <c:pt idx="8">
                  <c:v>0.2</c:v>
                </c:pt>
                <c:pt idx="9">
                  <c:v>0.17</c:v>
                </c:pt>
                <c:pt idx="10">
                  <c:v>0.14000000000000001</c:v>
                </c:pt>
                <c:pt idx="11">
                  <c:v>0.125</c:v>
                </c:pt>
                <c:pt idx="12">
                  <c:v>0.06</c:v>
                </c:pt>
                <c:pt idx="13">
                  <c:v>0.125</c:v>
                </c:pt>
                <c:pt idx="14">
                  <c:v>0.03</c:v>
                </c:pt>
                <c:pt idx="15">
                  <c:v>0.08</c:v>
                </c:pt>
                <c:pt idx="16">
                  <c:v>0.04</c:v>
                </c:pt>
                <c:pt idx="17">
                  <c:v>0.05</c:v>
                </c:pt>
                <c:pt idx="18">
                  <c:v>0.05</c:v>
                </c:pt>
                <c:pt idx="1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8-4E40-B6D7-04876864F90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Data!$C$2:$C$21</c:f>
              <c:numCache>
                <c:formatCode>General</c:formatCode>
                <c:ptCount val="20"/>
                <c:pt idx="0">
                  <c:v>1.2656100428438473</c:v>
                </c:pt>
                <c:pt idx="1">
                  <c:v>0.71194265850441907</c:v>
                </c:pt>
                <c:pt idx="2">
                  <c:v>0.50849802557054125</c:v>
                </c:pt>
                <c:pt idx="3">
                  <c:v>0.40048856428115204</c:v>
                </c:pt>
                <c:pt idx="4">
                  <c:v>0.33277815437977815</c:v>
                </c:pt>
                <c:pt idx="5">
                  <c:v>0.28604500905782237</c:v>
                </c:pt>
                <c:pt idx="6">
                  <c:v>0.25169149428653775</c:v>
                </c:pt>
                <c:pt idx="7">
                  <c:v>0.22528652863267484</c:v>
                </c:pt>
                <c:pt idx="8">
                  <c:v>0.2043048279137602</c:v>
                </c:pt>
                <c:pt idx="9">
                  <c:v>0.18719744305202585</c:v>
                </c:pt>
                <c:pt idx="10">
                  <c:v>0.17295932578794479</c:v>
                </c:pt>
                <c:pt idx="11">
                  <c:v>0.16090868222169519</c:v>
                </c:pt>
                <c:pt idx="12">
                  <c:v>0.15056600591226582</c:v>
                </c:pt>
                <c:pt idx="13">
                  <c:v>0.14158382558553714</c:v>
                </c:pt>
                <c:pt idx="14">
                  <c:v>0.13370392832447217</c:v>
                </c:pt>
                <c:pt idx="15">
                  <c:v>0.12673026026213965</c:v>
                </c:pt>
                <c:pt idx="16">
                  <c:v>0.12051117131700075</c:v>
                </c:pt>
                <c:pt idx="17">
                  <c:v>0.11492744005363148</c:v>
                </c:pt>
                <c:pt idx="18">
                  <c:v>0.10988399072616514</c:v>
                </c:pt>
                <c:pt idx="19">
                  <c:v>0.10530403580886599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58-4E40-B6D7-04876864F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460944"/>
        <c:axId val="1880024544"/>
      </c:scatterChart>
      <c:valAx>
        <c:axId val="212846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024544"/>
        <c:crosses val="autoZero"/>
        <c:crossBetween val="midCat"/>
      </c:valAx>
      <c:valAx>
        <c:axId val="18800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6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Glyphosate</a:t>
            </a:r>
            <a:r>
              <a:rPr lang="en-US" baseline="0"/>
              <a:t> Concentration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Glyphosate!$L$41:$L$60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Glyphosate!$N$41:$N$60</c:f>
              <c:numCache>
                <c:formatCode>General</c:formatCode>
                <c:ptCount val="20"/>
                <c:pt idx="0">
                  <c:v>1.1200000000000001</c:v>
                </c:pt>
                <c:pt idx="1">
                  <c:v>1.1199678004628706</c:v>
                </c:pt>
                <c:pt idx="2">
                  <c:v>0.82969255315972101</c:v>
                </c:pt>
                <c:pt idx="3">
                  <c:v>0.41483434992085538</c:v>
                </c:pt>
                <c:pt idx="4">
                  <c:v>0.30731684498602518</c:v>
                </c:pt>
                <c:pt idx="5">
                  <c:v>0.30730800975373895</c:v>
                </c:pt>
                <c:pt idx="6">
                  <c:v>0.19594823823784246</c:v>
                </c:pt>
                <c:pt idx="7">
                  <c:v>0.19594260480697409</c:v>
                </c:pt>
                <c:pt idx="8">
                  <c:v>0.1075355815246407</c:v>
                </c:pt>
                <c:pt idx="9">
                  <c:v>5.0794751571694469E-2</c:v>
                </c:pt>
                <c:pt idx="10">
                  <c:v>2.0651011138007106E-2</c:v>
                </c:pt>
                <c:pt idx="11">
                  <c:v>7.2263605936499888E-3</c:v>
                </c:pt>
                <c:pt idx="12">
                  <c:v>2.1764754094302755E-3</c:v>
                </c:pt>
                <c:pt idx="13">
                  <c:v>5.6421383104925409E-4</c:v>
                </c:pt>
                <c:pt idx="14">
                  <c:v>1.2588950310473665E-4</c:v>
                </c:pt>
                <c:pt idx="15">
                  <c:v>2.4176372486876084E-5</c:v>
                </c:pt>
                <c:pt idx="16">
                  <c:v>3.9962126005477278E-6</c:v>
                </c:pt>
                <c:pt idx="17">
                  <c:v>5.6854109181389577E-7</c:v>
                </c:pt>
                <c:pt idx="18">
                  <c:v>6.9619509828900026E-8</c:v>
                </c:pt>
                <c:pt idx="19">
                  <c:v>7.337631390408146E-9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A-4CA8-97FD-420DE7734E92}"/>
            </c:ext>
          </c:extLst>
        </c:ser>
        <c:ser>
          <c:idx val="1"/>
          <c:order val="1"/>
          <c:tx>
            <c:v>Observed in Xiaomei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Glyphosate!$A$9:$A$28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Glyphosate!$C$9:$C$28</c:f>
              <c:numCache>
                <c:formatCode>General</c:formatCode>
                <c:ptCount val="20"/>
                <c:pt idx="0">
                  <c:v>1.1200000000000001</c:v>
                </c:pt>
                <c:pt idx="1">
                  <c:v>1.1000000000000001</c:v>
                </c:pt>
                <c:pt idx="2">
                  <c:v>0.45</c:v>
                </c:pt>
                <c:pt idx="3">
                  <c:v>0.4</c:v>
                </c:pt>
                <c:pt idx="4">
                  <c:v>0.24</c:v>
                </c:pt>
                <c:pt idx="5">
                  <c:v>0.27</c:v>
                </c:pt>
                <c:pt idx="6">
                  <c:v>0.23</c:v>
                </c:pt>
                <c:pt idx="7">
                  <c:v>0.18</c:v>
                </c:pt>
                <c:pt idx="8">
                  <c:v>0.2</c:v>
                </c:pt>
                <c:pt idx="9">
                  <c:v>0.17</c:v>
                </c:pt>
                <c:pt idx="10">
                  <c:v>0.14000000000000001</c:v>
                </c:pt>
                <c:pt idx="11">
                  <c:v>0.125</c:v>
                </c:pt>
                <c:pt idx="12">
                  <c:v>0.06</c:v>
                </c:pt>
                <c:pt idx="13">
                  <c:v>0.125</c:v>
                </c:pt>
                <c:pt idx="14">
                  <c:v>0.03</c:v>
                </c:pt>
                <c:pt idx="15">
                  <c:v>0.08</c:v>
                </c:pt>
                <c:pt idx="16">
                  <c:v>0.04</c:v>
                </c:pt>
                <c:pt idx="17">
                  <c:v>0.05</c:v>
                </c:pt>
                <c:pt idx="18">
                  <c:v>0.05</c:v>
                </c:pt>
                <c:pt idx="1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FA-4CA8-97FD-420DE7734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43584"/>
        <c:axId val="1733789728"/>
      </c:scatterChart>
      <c:valAx>
        <c:axId val="17292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89728"/>
        <c:crosses val="autoZero"/>
        <c:crossBetween val="midCat"/>
      </c:valAx>
      <c:valAx>
        <c:axId val="17337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of Glyphosate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Glyphosate!$L$41:$L$60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Glyphosate!$N$41:$N$60</c:f>
              <c:numCache>
                <c:formatCode>General</c:formatCode>
                <c:ptCount val="20"/>
                <c:pt idx="0">
                  <c:v>1.1200000000000001</c:v>
                </c:pt>
                <c:pt idx="1">
                  <c:v>1.1199678004628706</c:v>
                </c:pt>
                <c:pt idx="2">
                  <c:v>0.82969255315972101</c:v>
                </c:pt>
                <c:pt idx="3">
                  <c:v>0.41483434992085538</c:v>
                </c:pt>
                <c:pt idx="4">
                  <c:v>0.30731684498602518</c:v>
                </c:pt>
                <c:pt idx="5">
                  <c:v>0.30730800975373895</c:v>
                </c:pt>
                <c:pt idx="6">
                  <c:v>0.19594823823784246</c:v>
                </c:pt>
                <c:pt idx="7">
                  <c:v>0.19594260480697409</c:v>
                </c:pt>
                <c:pt idx="8">
                  <c:v>0.1075355815246407</c:v>
                </c:pt>
                <c:pt idx="9">
                  <c:v>5.0794751571694469E-2</c:v>
                </c:pt>
                <c:pt idx="10">
                  <c:v>2.0651011138007106E-2</c:v>
                </c:pt>
                <c:pt idx="11">
                  <c:v>7.2263605936499888E-3</c:v>
                </c:pt>
                <c:pt idx="12">
                  <c:v>2.1764754094302755E-3</c:v>
                </c:pt>
                <c:pt idx="13">
                  <c:v>5.6421383104925409E-4</c:v>
                </c:pt>
                <c:pt idx="14">
                  <c:v>1.2588950310473665E-4</c:v>
                </c:pt>
                <c:pt idx="15">
                  <c:v>2.4176372486876084E-5</c:v>
                </c:pt>
                <c:pt idx="16">
                  <c:v>3.9962126005477278E-6</c:v>
                </c:pt>
                <c:pt idx="17">
                  <c:v>5.6854109181389577E-7</c:v>
                </c:pt>
                <c:pt idx="18">
                  <c:v>6.9619509828900026E-8</c:v>
                </c:pt>
                <c:pt idx="19">
                  <c:v>7.337631390408146E-9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9E-43AC-BCB3-3C8322A16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701024"/>
        <c:axId val="1733773904"/>
      </c:scatterChart>
      <c:valAx>
        <c:axId val="18497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73904"/>
        <c:crosses val="autoZero"/>
        <c:crossBetween val="midCat"/>
      </c:valAx>
      <c:valAx>
        <c:axId val="17337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Glyphosate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0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AMPA</a:t>
            </a:r>
            <a:r>
              <a:rPr lang="en-US" baseline="0"/>
              <a:t> Concentration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AMPA!$L$41:$L$60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AMPA!$N$41:$N$60</c:f>
              <c:numCache>
                <c:formatCode>General</c:formatCode>
                <c:ptCount val="20"/>
                <c:pt idx="0">
                  <c:v>2.4E-2</c:v>
                </c:pt>
                <c:pt idx="1">
                  <c:v>2.3999310009918656E-2</c:v>
                </c:pt>
                <c:pt idx="2">
                  <c:v>1.7779126139136878E-2</c:v>
                </c:pt>
                <c:pt idx="3">
                  <c:v>5.9262049988693614E-3</c:v>
                </c:pt>
                <c:pt idx="4">
                  <c:v>4.8519662816188134E-3</c:v>
                </c:pt>
                <c:pt idx="5">
                  <c:v>4.8518267895934237E-3</c:v>
                </c:pt>
                <c:pt idx="6">
                  <c:v>3.5943216893224916E-3</c:v>
                </c:pt>
                <c:pt idx="7">
                  <c:v>3.5942183540593753E-3</c:v>
                </c:pt>
                <c:pt idx="8">
                  <c:v>2.4092766125552198E-3</c:v>
                </c:pt>
                <c:pt idx="9">
                  <c:v>1.461258121468428E-3</c:v>
                </c:pt>
                <c:pt idx="10">
                  <c:v>8.0193240451071485E-4</c:v>
                </c:pt>
                <c:pt idx="11">
                  <c:v>3.9821639782811437E-4</c:v>
                </c:pt>
                <c:pt idx="12">
                  <c:v>1.7892501736240177E-4</c:v>
                </c:pt>
                <c:pt idx="13">
                  <c:v>7.2743392025527984E-5</c:v>
                </c:pt>
                <c:pt idx="14">
                  <c:v>2.6760029045371808E-5</c:v>
                </c:pt>
                <c:pt idx="15">
                  <c:v>8.9073837771601142E-6</c:v>
                </c:pt>
                <c:pt idx="16">
                  <c:v>2.682775306062475E-6</c:v>
                </c:pt>
                <c:pt idx="17">
                  <c:v>7.3112054445076379E-7</c:v>
                </c:pt>
                <c:pt idx="18">
                  <c:v>1.8028692321334038E-7</c:v>
                </c:pt>
                <c:pt idx="19">
                  <c:v>4.0226293526696485E-8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5-476D-B846-7A8F3811D97B}"/>
            </c:ext>
          </c:extLst>
        </c:ser>
        <c:ser>
          <c:idx val="1"/>
          <c:order val="1"/>
          <c:tx>
            <c:v>Observed in Xiaomei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AMPA!$A$9:$A$28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AMPA!$C$9:$C$28</c:f>
              <c:numCache>
                <c:formatCode>General</c:formatCode>
                <c:ptCount val="20"/>
                <c:pt idx="0">
                  <c:v>2.4E-2</c:v>
                </c:pt>
                <c:pt idx="1">
                  <c:v>2.3E-2</c:v>
                </c:pt>
                <c:pt idx="2">
                  <c:v>8.9999999999999993E-3</c:v>
                </c:pt>
                <c:pt idx="3">
                  <c:v>1.2500000000000001E-2</c:v>
                </c:pt>
                <c:pt idx="4">
                  <c:v>8.0000000000000002E-3</c:v>
                </c:pt>
                <c:pt idx="5">
                  <c:v>1.0999999999999999E-2</c:v>
                </c:pt>
                <c:pt idx="6">
                  <c:v>6.0000000000000001E-3</c:v>
                </c:pt>
                <c:pt idx="7">
                  <c:v>5.4999999999999997E-3</c:v>
                </c:pt>
                <c:pt idx="8">
                  <c:v>5.0000000000000001E-3</c:v>
                </c:pt>
                <c:pt idx="9">
                  <c:v>4.4999999999999997E-3</c:v>
                </c:pt>
                <c:pt idx="10">
                  <c:v>7.4999999999999997E-3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5.0000000000000001E-3</c:v>
                </c:pt>
                <c:pt idx="14">
                  <c:v>4.0000000000000001E-3</c:v>
                </c:pt>
                <c:pt idx="15">
                  <c:v>4.4999999999999997E-3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3.0000000000000001E-3</c:v>
                </c:pt>
                <c:pt idx="19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05-476D-B846-7A8F3811D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43584"/>
        <c:axId val="1733789728"/>
      </c:scatterChart>
      <c:valAx>
        <c:axId val="17292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89728"/>
        <c:crosses val="autoZero"/>
        <c:crossBetween val="midCat"/>
      </c:valAx>
      <c:valAx>
        <c:axId val="17337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of Glyphosate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AMPA!$L$41:$L$60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AMPA!$N$41:$N$60</c:f>
              <c:numCache>
                <c:formatCode>General</c:formatCode>
                <c:ptCount val="20"/>
                <c:pt idx="0">
                  <c:v>2.4E-2</c:v>
                </c:pt>
                <c:pt idx="1">
                  <c:v>2.3999310009918656E-2</c:v>
                </c:pt>
                <c:pt idx="2">
                  <c:v>1.7779126139136878E-2</c:v>
                </c:pt>
                <c:pt idx="3">
                  <c:v>5.9262049988693614E-3</c:v>
                </c:pt>
                <c:pt idx="4">
                  <c:v>4.8519662816188134E-3</c:v>
                </c:pt>
                <c:pt idx="5">
                  <c:v>4.8518267895934237E-3</c:v>
                </c:pt>
                <c:pt idx="6">
                  <c:v>3.5943216893224916E-3</c:v>
                </c:pt>
                <c:pt idx="7">
                  <c:v>3.5942183540593753E-3</c:v>
                </c:pt>
                <c:pt idx="8">
                  <c:v>2.4092766125552198E-3</c:v>
                </c:pt>
                <c:pt idx="9">
                  <c:v>1.461258121468428E-3</c:v>
                </c:pt>
                <c:pt idx="10">
                  <c:v>8.0193240451071485E-4</c:v>
                </c:pt>
                <c:pt idx="11">
                  <c:v>3.9821639782811437E-4</c:v>
                </c:pt>
                <c:pt idx="12">
                  <c:v>1.7892501736240177E-4</c:v>
                </c:pt>
                <c:pt idx="13">
                  <c:v>7.2743392025527984E-5</c:v>
                </c:pt>
                <c:pt idx="14">
                  <c:v>2.6760029045371808E-5</c:v>
                </c:pt>
                <c:pt idx="15">
                  <c:v>8.9073837771601142E-6</c:v>
                </c:pt>
                <c:pt idx="16">
                  <c:v>2.682775306062475E-6</c:v>
                </c:pt>
                <c:pt idx="17">
                  <c:v>7.3112054445076379E-7</c:v>
                </c:pt>
                <c:pt idx="18">
                  <c:v>1.8028692321334038E-7</c:v>
                </c:pt>
                <c:pt idx="19">
                  <c:v>4.0226293526696485E-8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7-4A8B-B663-F66966F56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701024"/>
        <c:axId val="1733773904"/>
      </c:scatterChart>
      <c:valAx>
        <c:axId val="18497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73904"/>
        <c:crosses val="autoZero"/>
        <c:crossBetween val="midCat"/>
      </c:valAx>
      <c:valAx>
        <c:axId val="17337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Glyphosate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0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0</xdr:rowOff>
    </xdr:from>
    <xdr:to>
      <xdr:col>14</xdr:col>
      <xdr:colOff>266700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E58216-DB7D-41F8-9E05-AC78B6E30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180975</xdr:rowOff>
    </xdr:from>
    <xdr:to>
      <xdr:col>14</xdr:col>
      <xdr:colOff>304800</xdr:colOff>
      <xdr:row>29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A0F4B4-C8B6-4304-9067-325712122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30</xdr:row>
      <xdr:rowOff>28575</xdr:rowOff>
    </xdr:from>
    <xdr:to>
      <xdr:col>15</xdr:col>
      <xdr:colOff>342900</xdr:colOff>
      <xdr:row>46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6F2F6A-8649-4F37-BB53-780FB31ED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745841</xdr:colOff>
      <xdr:row>21</xdr:row>
      <xdr:rowOff>27383</xdr:rowOff>
    </xdr:from>
    <xdr:to>
      <xdr:col>4</xdr:col>
      <xdr:colOff>2550</xdr:colOff>
      <xdr:row>35</xdr:row>
      <xdr:rowOff>117191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724CFA-D4F8-4922-AD9A-3625FFD22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8</xdr:row>
      <xdr:rowOff>65722</xdr:rowOff>
    </xdr:from>
    <xdr:to>
      <xdr:col>13</xdr:col>
      <xdr:colOff>236220</xdr:colOff>
      <xdr:row>22</xdr:row>
      <xdr:rowOff>141922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278C2-AF63-4E76-AFF1-0B33DB162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423862</xdr:colOff>
      <xdr:row>36</xdr:row>
      <xdr:rowOff>142875</xdr:rowOff>
    </xdr:from>
    <xdr:to>
      <xdr:col>22</xdr:col>
      <xdr:colOff>119062</xdr:colOff>
      <xdr:row>50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3EF887-D0B0-444C-A2C5-9136EAE16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8</xdr:row>
      <xdr:rowOff>65722</xdr:rowOff>
    </xdr:from>
    <xdr:to>
      <xdr:col>13</xdr:col>
      <xdr:colOff>236220</xdr:colOff>
      <xdr:row>22</xdr:row>
      <xdr:rowOff>141922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5583B-B9B4-4BC2-9175-5EDB7ABFD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423862</xdr:colOff>
      <xdr:row>36</xdr:row>
      <xdr:rowOff>142875</xdr:rowOff>
    </xdr:from>
    <xdr:to>
      <xdr:col>22</xdr:col>
      <xdr:colOff>119062</xdr:colOff>
      <xdr:row>50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CBC75D-C56E-463A-AAEB-69D088A71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CFCD-53FB-4A7F-8E42-92BB7B8044CC}">
  <dimension ref="A1:P23"/>
  <sheetViews>
    <sheetView zoomScale="112" workbookViewId="0">
      <selection activeCell="B2" sqref="B2:B21"/>
    </sheetView>
  </sheetViews>
  <sheetFormatPr defaultRowHeight="15" x14ac:dyDescent="0.25"/>
  <cols>
    <col min="2" max="3" width="28.7109375" customWidth="1"/>
    <col min="4" max="5" width="22.28515625" customWidth="1"/>
  </cols>
  <sheetData>
    <row r="1" spans="1:8" x14ac:dyDescent="0.25">
      <c r="A1" t="s">
        <v>30</v>
      </c>
      <c r="B1" t="s">
        <v>41</v>
      </c>
      <c r="C1" t="s">
        <v>37</v>
      </c>
      <c r="D1" t="s">
        <v>42</v>
      </c>
      <c r="E1" t="s">
        <v>35</v>
      </c>
      <c r="F1" t="s">
        <v>32</v>
      </c>
      <c r="G1" t="s">
        <v>33</v>
      </c>
      <c r="H1" t="s">
        <v>34</v>
      </c>
    </row>
    <row r="2" spans="1:8" x14ac:dyDescent="0.25">
      <c r="A2">
        <v>3</v>
      </c>
      <c r="B2">
        <v>1.1200000000000001</v>
      </c>
      <c r="C2">
        <f>3.15*A2^-0.83</f>
        <v>1.2656100428438473</v>
      </c>
      <c r="E2">
        <f>LN(B2)</f>
        <v>0.11332868530700327</v>
      </c>
    </row>
    <row r="3" spans="1:8" x14ac:dyDescent="0.25">
      <c r="A3">
        <v>6</v>
      </c>
      <c r="B3">
        <v>1.1000000000000001</v>
      </c>
      <c r="C3">
        <f t="shared" ref="C3:C21" si="0">3.15*A3^-0.83</f>
        <v>0.71194265850441907</v>
      </c>
      <c r="E3">
        <f t="shared" ref="E3:E21" si="1">LN(B3)</f>
        <v>9.5310179804324935E-2</v>
      </c>
    </row>
    <row r="4" spans="1:8" x14ac:dyDescent="0.25">
      <c r="A4">
        <v>9</v>
      </c>
      <c r="B4">
        <v>0.45</v>
      </c>
      <c r="C4">
        <f t="shared" si="0"/>
        <v>0.50849802557054125</v>
      </c>
      <c r="E4">
        <f t="shared" si="1"/>
        <v>-0.79850769621777162</v>
      </c>
    </row>
    <row r="5" spans="1:8" x14ac:dyDescent="0.25">
      <c r="A5">
        <v>12</v>
      </c>
      <c r="B5">
        <v>0.4</v>
      </c>
      <c r="C5">
        <f t="shared" si="0"/>
        <v>0.40048856428115204</v>
      </c>
      <c r="E5">
        <f t="shared" si="1"/>
        <v>-0.916290731874155</v>
      </c>
    </row>
    <row r="6" spans="1:8" x14ac:dyDescent="0.25">
      <c r="A6">
        <v>15</v>
      </c>
      <c r="B6">
        <v>0.24</v>
      </c>
      <c r="C6">
        <f t="shared" si="0"/>
        <v>0.33277815437977815</v>
      </c>
      <c r="E6">
        <f t="shared" si="1"/>
        <v>-1.4271163556401458</v>
      </c>
    </row>
    <row r="7" spans="1:8" x14ac:dyDescent="0.25">
      <c r="A7">
        <v>18</v>
      </c>
      <c r="B7">
        <v>0.27</v>
      </c>
      <c r="C7">
        <f t="shared" si="0"/>
        <v>0.28604500905782237</v>
      </c>
      <c r="E7">
        <f t="shared" si="1"/>
        <v>-1.3093333199837622</v>
      </c>
    </row>
    <row r="8" spans="1:8" x14ac:dyDescent="0.25">
      <c r="A8">
        <v>21</v>
      </c>
      <c r="B8">
        <v>0.23</v>
      </c>
      <c r="C8">
        <f t="shared" si="0"/>
        <v>0.25169149428653775</v>
      </c>
      <c r="E8">
        <f t="shared" si="1"/>
        <v>-1.4696759700589417</v>
      </c>
    </row>
    <row r="9" spans="1:8" x14ac:dyDescent="0.25">
      <c r="A9">
        <v>24</v>
      </c>
      <c r="B9">
        <v>0.18</v>
      </c>
      <c r="C9">
        <f t="shared" si="0"/>
        <v>0.22528652863267484</v>
      </c>
      <c r="E9">
        <f t="shared" si="1"/>
        <v>-1.7147984280919266</v>
      </c>
    </row>
    <row r="10" spans="1:8" x14ac:dyDescent="0.25">
      <c r="A10">
        <v>27</v>
      </c>
      <c r="B10">
        <v>0.2</v>
      </c>
      <c r="C10">
        <f t="shared" si="0"/>
        <v>0.2043048279137602</v>
      </c>
      <c r="E10">
        <f t="shared" si="1"/>
        <v>-1.6094379124341003</v>
      </c>
    </row>
    <row r="11" spans="1:8" x14ac:dyDescent="0.25">
      <c r="A11">
        <v>30</v>
      </c>
      <c r="B11">
        <v>0.17</v>
      </c>
      <c r="C11">
        <f t="shared" si="0"/>
        <v>0.18719744305202585</v>
      </c>
      <c r="E11">
        <f t="shared" si="1"/>
        <v>-1.7719568419318752</v>
      </c>
    </row>
    <row r="12" spans="1:8" x14ac:dyDescent="0.25">
      <c r="A12">
        <v>33</v>
      </c>
      <c r="B12">
        <v>0.14000000000000001</v>
      </c>
      <c r="C12">
        <f t="shared" si="0"/>
        <v>0.17295932578794479</v>
      </c>
      <c r="E12">
        <f t="shared" si="1"/>
        <v>-1.9661128563728327</v>
      </c>
    </row>
    <row r="13" spans="1:8" x14ac:dyDescent="0.25">
      <c r="A13">
        <v>36</v>
      </c>
      <c r="B13">
        <v>0.125</v>
      </c>
      <c r="C13">
        <f t="shared" si="0"/>
        <v>0.16090868222169519</v>
      </c>
      <c r="E13">
        <f t="shared" si="1"/>
        <v>-2.0794415416798357</v>
      </c>
    </row>
    <row r="14" spans="1:8" x14ac:dyDescent="0.25">
      <c r="A14">
        <v>39</v>
      </c>
      <c r="B14">
        <v>0.06</v>
      </c>
      <c r="C14">
        <f t="shared" si="0"/>
        <v>0.15056600591226582</v>
      </c>
      <c r="E14">
        <f t="shared" si="1"/>
        <v>-2.8134107167600364</v>
      </c>
    </row>
    <row r="15" spans="1:8" x14ac:dyDescent="0.25">
      <c r="A15">
        <v>42</v>
      </c>
      <c r="B15">
        <v>0.125</v>
      </c>
      <c r="C15">
        <f t="shared" si="0"/>
        <v>0.14158382558553714</v>
      </c>
      <c r="E15">
        <f t="shared" si="1"/>
        <v>-2.0794415416798357</v>
      </c>
    </row>
    <row r="16" spans="1:8" x14ac:dyDescent="0.25">
      <c r="A16">
        <v>45</v>
      </c>
      <c r="B16">
        <v>0.03</v>
      </c>
      <c r="C16">
        <f t="shared" si="0"/>
        <v>0.13370392832447217</v>
      </c>
      <c r="E16">
        <f t="shared" si="1"/>
        <v>-3.5065578973199818</v>
      </c>
    </row>
    <row r="17" spans="1:16" x14ac:dyDescent="0.25">
      <c r="A17">
        <v>48</v>
      </c>
      <c r="B17">
        <v>0.08</v>
      </c>
      <c r="C17">
        <f t="shared" si="0"/>
        <v>0.12673026026213965</v>
      </c>
      <c r="E17">
        <f t="shared" si="1"/>
        <v>-2.5257286443082556</v>
      </c>
    </row>
    <row r="18" spans="1:16" x14ac:dyDescent="0.25">
      <c r="A18">
        <v>51</v>
      </c>
      <c r="B18">
        <v>0.04</v>
      </c>
      <c r="C18">
        <f t="shared" si="0"/>
        <v>0.12051117131700075</v>
      </c>
      <c r="E18">
        <f t="shared" si="1"/>
        <v>-3.2188758248682006</v>
      </c>
    </row>
    <row r="19" spans="1:16" x14ac:dyDescent="0.25">
      <c r="A19">
        <v>54</v>
      </c>
      <c r="B19">
        <v>0.05</v>
      </c>
      <c r="C19">
        <f t="shared" si="0"/>
        <v>0.11492744005363148</v>
      </c>
      <c r="E19">
        <f t="shared" si="1"/>
        <v>-2.9957322735539909</v>
      </c>
    </row>
    <row r="20" spans="1:16" x14ac:dyDescent="0.25">
      <c r="A20">
        <v>57</v>
      </c>
      <c r="B20">
        <v>0.05</v>
      </c>
      <c r="C20">
        <f t="shared" si="0"/>
        <v>0.10988399072616514</v>
      </c>
      <c r="E20">
        <f t="shared" si="1"/>
        <v>-2.9957322735539909</v>
      </c>
    </row>
    <row r="21" spans="1:16" x14ac:dyDescent="0.25">
      <c r="A21">
        <v>60</v>
      </c>
      <c r="B21">
        <v>0.04</v>
      </c>
      <c r="C21">
        <f t="shared" si="0"/>
        <v>0.10530403580886599</v>
      </c>
      <c r="E21">
        <f t="shared" si="1"/>
        <v>-3.2188758248682006</v>
      </c>
    </row>
    <row r="23" spans="1:16" ht="17.25" x14ac:dyDescent="0.25">
      <c r="P23" t="s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10EC-D8F0-4F02-824E-96DBE778F19A}">
  <dimension ref="A1:N60"/>
  <sheetViews>
    <sheetView topLeftCell="A31" zoomScale="125" zoomScaleNormal="120" workbookViewId="0">
      <selection activeCell="M40" sqref="M40:N40"/>
    </sheetView>
  </sheetViews>
  <sheetFormatPr defaultRowHeight="15" x14ac:dyDescent="0.25"/>
  <cols>
    <col min="3" max="3" width="16.42578125" customWidth="1"/>
    <col min="4" max="4" width="12.42578125" bestFit="1" customWidth="1"/>
    <col min="5" max="5" width="13" customWidth="1"/>
    <col min="6" max="6" width="13.5703125" customWidth="1"/>
  </cols>
  <sheetData>
    <row r="1" spans="1:12" x14ac:dyDescent="0.25">
      <c r="A1" t="s">
        <v>44</v>
      </c>
      <c r="L1" t="s">
        <v>45</v>
      </c>
    </row>
    <row r="2" spans="1:12" x14ac:dyDescent="0.25">
      <c r="A2" t="s">
        <v>0</v>
      </c>
    </row>
    <row r="3" spans="1:12" x14ac:dyDescent="0.25">
      <c r="A3" t="s">
        <v>1</v>
      </c>
    </row>
    <row r="5" spans="1:12" x14ac:dyDescent="0.25">
      <c r="A5" t="s">
        <v>2</v>
      </c>
    </row>
    <row r="8" spans="1:12" x14ac:dyDescent="0.25">
      <c r="A8" t="s">
        <v>30</v>
      </c>
      <c r="B8" t="s">
        <v>38</v>
      </c>
      <c r="C8" t="s">
        <v>31</v>
      </c>
    </row>
    <row r="9" spans="1:12" x14ac:dyDescent="0.25">
      <c r="A9">
        <v>3</v>
      </c>
      <c r="B9">
        <v>1</v>
      </c>
      <c r="C9">
        <v>1.1200000000000001</v>
      </c>
    </row>
    <row r="10" spans="1:12" x14ac:dyDescent="0.25">
      <c r="A10">
        <v>6</v>
      </c>
      <c r="B10">
        <v>1</v>
      </c>
      <c r="C10">
        <v>1.1000000000000001</v>
      </c>
    </row>
    <row r="11" spans="1:12" x14ac:dyDescent="0.25">
      <c r="A11">
        <v>9</v>
      </c>
      <c r="B11">
        <v>1</v>
      </c>
      <c r="C11">
        <v>0.45</v>
      </c>
    </row>
    <row r="12" spans="1:12" x14ac:dyDescent="0.25">
      <c r="A12">
        <v>12</v>
      </c>
      <c r="B12">
        <v>1</v>
      </c>
      <c r="C12">
        <v>0.4</v>
      </c>
    </row>
    <row r="13" spans="1:12" x14ac:dyDescent="0.25">
      <c r="A13">
        <v>15</v>
      </c>
      <c r="B13">
        <v>1</v>
      </c>
      <c r="C13">
        <v>0.24</v>
      </c>
    </row>
    <row r="14" spans="1:12" x14ac:dyDescent="0.25">
      <c r="A14">
        <v>18</v>
      </c>
      <c r="B14">
        <v>1</v>
      </c>
      <c r="C14">
        <v>0.27</v>
      </c>
    </row>
    <row r="15" spans="1:12" x14ac:dyDescent="0.25">
      <c r="A15">
        <v>21</v>
      </c>
      <c r="B15">
        <v>1</v>
      </c>
      <c r="C15">
        <v>0.23</v>
      </c>
    </row>
    <row r="16" spans="1:12" x14ac:dyDescent="0.25">
      <c r="A16">
        <v>24</v>
      </c>
      <c r="B16">
        <v>1</v>
      </c>
      <c r="C16">
        <v>0.18</v>
      </c>
    </row>
    <row r="17" spans="1:5" x14ac:dyDescent="0.25">
      <c r="A17">
        <v>27</v>
      </c>
      <c r="B17">
        <v>1</v>
      </c>
      <c r="C17">
        <v>0.2</v>
      </c>
    </row>
    <row r="18" spans="1:5" x14ac:dyDescent="0.25">
      <c r="A18">
        <v>30</v>
      </c>
      <c r="B18">
        <v>1</v>
      </c>
      <c r="C18">
        <v>0.17</v>
      </c>
    </row>
    <row r="19" spans="1:5" x14ac:dyDescent="0.25">
      <c r="A19">
        <v>33</v>
      </c>
      <c r="B19">
        <v>1</v>
      </c>
      <c r="C19">
        <v>0.14000000000000001</v>
      </c>
    </row>
    <row r="20" spans="1:5" x14ac:dyDescent="0.25">
      <c r="A20">
        <v>36</v>
      </c>
      <c r="B20">
        <v>1</v>
      </c>
      <c r="C20">
        <v>0.125</v>
      </c>
    </row>
    <row r="21" spans="1:5" x14ac:dyDescent="0.25">
      <c r="A21">
        <v>39</v>
      </c>
      <c r="B21">
        <v>1</v>
      </c>
      <c r="C21">
        <v>0.06</v>
      </c>
    </row>
    <row r="22" spans="1:5" x14ac:dyDescent="0.25">
      <c r="A22">
        <v>42</v>
      </c>
      <c r="B22">
        <v>1</v>
      </c>
      <c r="C22">
        <v>0.125</v>
      </c>
    </row>
    <row r="23" spans="1:5" x14ac:dyDescent="0.25">
      <c r="A23">
        <v>45</v>
      </c>
      <c r="B23">
        <v>1</v>
      </c>
      <c r="C23">
        <v>0.03</v>
      </c>
    </row>
    <row r="24" spans="1:5" x14ac:dyDescent="0.25">
      <c r="A24">
        <v>48</v>
      </c>
      <c r="B24">
        <v>1</v>
      </c>
      <c r="C24">
        <v>0.08</v>
      </c>
    </row>
    <row r="25" spans="1:5" x14ac:dyDescent="0.25">
      <c r="A25">
        <v>51</v>
      </c>
      <c r="B25">
        <v>1</v>
      </c>
      <c r="C25">
        <v>0.04</v>
      </c>
    </row>
    <row r="26" spans="1:5" x14ac:dyDescent="0.25">
      <c r="A26">
        <v>54</v>
      </c>
      <c r="B26">
        <v>1</v>
      </c>
      <c r="C26">
        <v>0.05</v>
      </c>
    </row>
    <row r="27" spans="1:5" x14ac:dyDescent="0.25">
      <c r="A27">
        <v>57</v>
      </c>
      <c r="B27">
        <v>1</v>
      </c>
      <c r="C27">
        <v>0.05</v>
      </c>
    </row>
    <row r="28" spans="1:5" x14ac:dyDescent="0.25">
      <c r="A28">
        <v>60</v>
      </c>
      <c r="B28">
        <v>1</v>
      </c>
      <c r="C28">
        <v>0.04</v>
      </c>
    </row>
    <row r="31" spans="1:5" x14ac:dyDescent="0.25">
      <c r="A31" t="s">
        <v>40</v>
      </c>
      <c r="B31">
        <v>50</v>
      </c>
      <c r="C31" t="s">
        <v>39</v>
      </c>
      <c r="D31">
        <f>0.69/(B31*60*24)</f>
        <v>9.5833333333333319E-6</v>
      </c>
      <c r="E31" t="s">
        <v>21</v>
      </c>
    </row>
    <row r="32" spans="1:5" x14ac:dyDescent="0.25">
      <c r="A32" t="s">
        <v>22</v>
      </c>
      <c r="B32">
        <v>10</v>
      </c>
      <c r="C32" t="s">
        <v>23</v>
      </c>
    </row>
    <row r="33" spans="1:14" x14ac:dyDescent="0.25">
      <c r="A33" t="s">
        <v>24</v>
      </c>
      <c r="B33">
        <v>20</v>
      </c>
      <c r="C33" t="s">
        <v>23</v>
      </c>
      <c r="D33" t="s">
        <v>25</v>
      </c>
      <c r="E33" t="s">
        <v>26</v>
      </c>
    </row>
    <row r="34" spans="1:14" x14ac:dyDescent="0.25">
      <c r="A34" t="s">
        <v>27</v>
      </c>
      <c r="B34">
        <v>20</v>
      </c>
      <c r="C34" t="s">
        <v>23</v>
      </c>
      <c r="D34" t="s">
        <v>25</v>
      </c>
      <c r="E34" t="s">
        <v>28</v>
      </c>
    </row>
    <row r="35" spans="1:14" x14ac:dyDescent="0.25">
      <c r="A35" t="s">
        <v>29</v>
      </c>
      <c r="B35">
        <v>1000000</v>
      </c>
    </row>
    <row r="36" spans="1:14" ht="18.75" x14ac:dyDescent="0.3">
      <c r="C36" s="1" t="s">
        <v>3</v>
      </c>
      <c r="F36" s="1" t="s">
        <v>3</v>
      </c>
      <c r="H36" s="1" t="s">
        <v>4</v>
      </c>
    </row>
    <row r="37" spans="1:14" x14ac:dyDescent="0.25">
      <c r="C37" t="s">
        <v>43</v>
      </c>
      <c r="D37" t="s">
        <v>5</v>
      </c>
      <c r="E37" t="s">
        <v>6</v>
      </c>
      <c r="F37" t="s">
        <v>7</v>
      </c>
      <c r="G37" t="s">
        <v>8</v>
      </c>
      <c r="H37" t="s">
        <v>4</v>
      </c>
      <c r="I37" t="s">
        <v>4</v>
      </c>
      <c r="J37" t="s">
        <v>4</v>
      </c>
    </row>
    <row r="38" spans="1:14" ht="21" x14ac:dyDescent="0.35">
      <c r="A38" s="2" t="s">
        <v>9</v>
      </c>
      <c r="E38" t="s">
        <v>10</v>
      </c>
      <c r="F38" t="s">
        <v>11</v>
      </c>
      <c r="G38" t="s">
        <v>12</v>
      </c>
      <c r="H38" t="s">
        <v>13</v>
      </c>
      <c r="I38" t="s">
        <v>14</v>
      </c>
      <c r="J38" t="s">
        <v>15</v>
      </c>
    </row>
    <row r="39" spans="1:14" x14ac:dyDescent="0.25">
      <c r="G39" t="s">
        <v>16</v>
      </c>
      <c r="H39" t="s">
        <v>16</v>
      </c>
      <c r="I39" t="s">
        <v>11</v>
      </c>
      <c r="J39" t="s">
        <v>11</v>
      </c>
    </row>
    <row r="40" spans="1:14" x14ac:dyDescent="0.25">
      <c r="A40" t="s">
        <v>39</v>
      </c>
      <c r="D40" t="s">
        <v>17</v>
      </c>
      <c r="E40" t="s">
        <v>18</v>
      </c>
      <c r="G40" t="s">
        <v>19</v>
      </c>
      <c r="H40" t="s">
        <v>19</v>
      </c>
      <c r="I40" t="s">
        <v>19</v>
      </c>
      <c r="J40" t="s">
        <v>20</v>
      </c>
      <c r="L40" t="s">
        <v>30</v>
      </c>
      <c r="M40" t="s">
        <v>46</v>
      </c>
      <c r="N40" t="s">
        <v>47</v>
      </c>
    </row>
    <row r="41" spans="1:14" x14ac:dyDescent="0.25">
      <c r="A41">
        <v>3</v>
      </c>
      <c r="C41">
        <v>1.1200000000000001</v>
      </c>
      <c r="F41">
        <v>1.1200000000000001</v>
      </c>
      <c r="H41" s="3">
        <f>+G42</f>
        <v>112000.00000000001</v>
      </c>
      <c r="L41">
        <v>3</v>
      </c>
      <c r="M41" s="3">
        <f>+H41</f>
        <v>112000.00000000001</v>
      </c>
      <c r="N41">
        <f>M41/100000</f>
        <v>1.1200000000000001</v>
      </c>
    </row>
    <row r="42" spans="1:14" x14ac:dyDescent="0.25">
      <c r="A42">
        <v>6</v>
      </c>
      <c r="B42">
        <v>3</v>
      </c>
      <c r="C42">
        <v>1.1200000000000001</v>
      </c>
      <c r="D42">
        <f>+D$31*(A41-A42)</f>
        <v>-2.8749999999999994E-5</v>
      </c>
      <c r="E42">
        <f>+C42*EXP(D42)</f>
        <v>1.1199678004628706</v>
      </c>
      <c r="F42">
        <f>+E42*EXP(-B42/B$32)</f>
        <v>0.82969255315972101</v>
      </c>
      <c r="G42" s="3">
        <f>+C42/B$32*B$35</f>
        <v>112000.00000000001</v>
      </c>
      <c r="H42" s="3">
        <f>+E42/B$32*B$35</f>
        <v>111996.78004628707</v>
      </c>
      <c r="I42" s="3">
        <f>+E42/B$32*B$35</f>
        <v>111996.78004628707</v>
      </c>
      <c r="J42" s="3">
        <f>+F42/B$32*B$35</f>
        <v>82969.255315972099</v>
      </c>
      <c r="L42">
        <v>6</v>
      </c>
      <c r="M42" s="3">
        <f>+H42</f>
        <v>111996.78004628707</v>
      </c>
      <c r="N42">
        <f t="shared" ref="N42:N60" si="0">M42/100000</f>
        <v>1.1199678004628706</v>
      </c>
    </row>
    <row r="43" spans="1:14" x14ac:dyDescent="0.25">
      <c r="A43">
        <v>9</v>
      </c>
      <c r="B43">
        <f>B42+3</f>
        <v>6</v>
      </c>
      <c r="C43">
        <f>+F42</f>
        <v>0.82969255315972101</v>
      </c>
      <c r="D43">
        <f>+D$31*(A42-A43)</f>
        <v>-2.8749999999999994E-5</v>
      </c>
      <c r="E43">
        <f>+C43*EXP(D43)</f>
        <v>0.82966869984171077</v>
      </c>
      <c r="F43">
        <f>+E43*EXP(-B43/B$33)</f>
        <v>0.61463368997205048</v>
      </c>
      <c r="G43" s="3">
        <f>+C43/B$34*B$35</f>
        <v>41484.62765798605</v>
      </c>
      <c r="H43" s="3">
        <f>+E43/B$34*B$35</f>
        <v>41483.434992085538</v>
      </c>
      <c r="I43" s="3">
        <f>+E43/B$33*B$35</f>
        <v>41483.434992085538</v>
      </c>
      <c r="J43" s="3">
        <f>+F43/B$33*B$35</f>
        <v>30731.684498602521</v>
      </c>
      <c r="L43">
        <v>9</v>
      </c>
      <c r="M43" s="3">
        <f>+J42</f>
        <v>82969.255315972099</v>
      </c>
      <c r="N43">
        <f t="shared" si="0"/>
        <v>0.82969255315972101</v>
      </c>
    </row>
    <row r="44" spans="1:14" x14ac:dyDescent="0.25">
      <c r="A44">
        <v>12</v>
      </c>
      <c r="B44">
        <f t="shared" ref="B44:B60" si="1">B43+3</f>
        <v>9</v>
      </c>
      <c r="C44">
        <f>+F43</f>
        <v>0.61463368997205048</v>
      </c>
      <c r="D44">
        <f>+D$31*(A43-A44)</f>
        <v>-2.8749999999999994E-5</v>
      </c>
      <c r="E44">
        <f>+C44*EXP(D44)</f>
        <v>0.61461601950747791</v>
      </c>
      <c r="F44">
        <f>+E44*EXP(-B44/B$33)</f>
        <v>0.39189647647568493</v>
      </c>
      <c r="G44" s="3">
        <f>+C44/B$34*B$35</f>
        <v>30731.684498602521</v>
      </c>
      <c r="H44" s="3">
        <f>+E44/B$34*B$35</f>
        <v>30730.800975373895</v>
      </c>
      <c r="I44" s="3">
        <f>+E44/B$33*B$35</f>
        <v>30730.800975373895</v>
      </c>
      <c r="J44" s="3">
        <f>+F44/B$33*B$35</f>
        <v>19594.823823784245</v>
      </c>
      <c r="L44">
        <v>12</v>
      </c>
      <c r="M44" s="3">
        <f>+H43</f>
        <v>41483.434992085538</v>
      </c>
      <c r="N44">
        <f t="shared" si="0"/>
        <v>0.41483434992085538</v>
      </c>
    </row>
    <row r="45" spans="1:14" x14ac:dyDescent="0.25">
      <c r="A45">
        <v>15</v>
      </c>
      <c r="B45">
        <f t="shared" si="1"/>
        <v>12</v>
      </c>
      <c r="C45">
        <f>+F44</f>
        <v>0.39189647647568493</v>
      </c>
      <c r="D45">
        <f>+D$31*(A44-A45)</f>
        <v>-2.8749999999999994E-5</v>
      </c>
      <c r="E45">
        <f>+C45*EXP(D45)</f>
        <v>0.39188520961394818</v>
      </c>
      <c r="F45">
        <f>+E45*EXP(-B45/B$33)</f>
        <v>0.21507116304928139</v>
      </c>
      <c r="G45" s="3">
        <f>+C45/B$34*B$35</f>
        <v>19594.823823784245</v>
      </c>
      <c r="H45" s="3">
        <f>+E45/B$34*B$35</f>
        <v>19594.260480697409</v>
      </c>
      <c r="I45" s="3">
        <f>+E45/B$33*B$35</f>
        <v>19594.260480697409</v>
      </c>
      <c r="J45" s="3">
        <f>+F45/B$33*B$35</f>
        <v>10753.558152464069</v>
      </c>
      <c r="L45">
        <v>15</v>
      </c>
      <c r="M45" s="3">
        <f>+J43</f>
        <v>30731.684498602521</v>
      </c>
      <c r="N45">
        <f t="shared" si="0"/>
        <v>0.30731684498602518</v>
      </c>
    </row>
    <row r="46" spans="1:14" x14ac:dyDescent="0.25">
      <c r="A46">
        <v>18</v>
      </c>
      <c r="B46">
        <f t="shared" si="1"/>
        <v>15</v>
      </c>
      <c r="C46">
        <f t="shared" ref="C46:C60" si="2">+F45</f>
        <v>0.21507116304928139</v>
      </c>
      <c r="D46">
        <f t="shared" ref="D46:D60" si="3">+D$31*(A45-A46)</f>
        <v>-2.8749999999999994E-5</v>
      </c>
      <c r="E46">
        <f t="shared" ref="E46:E60" si="4">+C46*EXP(D46)</f>
        <v>0.21506497984222775</v>
      </c>
      <c r="F46">
        <f t="shared" ref="F46:F60" si="5">+E46*EXP(-B46/B$33)</f>
        <v>0.10158950314338894</v>
      </c>
      <c r="G46" s="3">
        <f t="shared" ref="G46:G60" si="6">+C46/B$34*B$35</f>
        <v>10753.558152464069</v>
      </c>
      <c r="H46" s="3">
        <f t="shared" ref="H46:H60" si="7">+E46/B$34*B$35</f>
        <v>10753.248992111388</v>
      </c>
      <c r="I46" s="3">
        <f t="shared" ref="I46:I60" si="8">+E46/B$33*B$35</f>
        <v>10753.248992111388</v>
      </c>
      <c r="J46" s="3">
        <f t="shared" ref="J46:J60" si="9">+F46/B$33*B$35</f>
        <v>5079.4751571694469</v>
      </c>
      <c r="L46">
        <v>18</v>
      </c>
      <c r="M46" s="3">
        <f>+H44</f>
        <v>30730.800975373895</v>
      </c>
      <c r="N46">
        <f t="shared" si="0"/>
        <v>0.30730800975373895</v>
      </c>
    </row>
    <row r="47" spans="1:14" x14ac:dyDescent="0.25">
      <c r="A47">
        <v>21</v>
      </c>
      <c r="B47">
        <f t="shared" si="1"/>
        <v>18</v>
      </c>
      <c r="C47">
        <f t="shared" si="2"/>
        <v>0.10158950314338894</v>
      </c>
      <c r="D47">
        <f t="shared" si="3"/>
        <v>-2.8749999999999994E-5</v>
      </c>
      <c r="E47">
        <f t="shared" si="4"/>
        <v>0.1015865824871582</v>
      </c>
      <c r="F47">
        <f t="shared" si="5"/>
        <v>4.1302022276014212E-2</v>
      </c>
      <c r="G47" s="3">
        <f t="shared" si="6"/>
        <v>5079.4751571694469</v>
      </c>
      <c r="H47" s="3">
        <f t="shared" si="7"/>
        <v>5079.3291243579097</v>
      </c>
      <c r="I47" s="3">
        <f t="shared" si="8"/>
        <v>5079.3291243579097</v>
      </c>
      <c r="J47" s="3">
        <f t="shared" si="9"/>
        <v>2065.1011138007107</v>
      </c>
      <c r="L47">
        <v>21</v>
      </c>
      <c r="M47" s="3">
        <f>+J44</f>
        <v>19594.823823784245</v>
      </c>
      <c r="N47">
        <f t="shared" si="0"/>
        <v>0.19594823823784246</v>
      </c>
    </row>
    <row r="48" spans="1:14" x14ac:dyDescent="0.25">
      <c r="A48">
        <v>24</v>
      </c>
      <c r="B48">
        <f t="shared" si="1"/>
        <v>21</v>
      </c>
      <c r="C48">
        <f t="shared" si="2"/>
        <v>4.1302022276014212E-2</v>
      </c>
      <c r="D48">
        <f t="shared" si="3"/>
        <v>-2.8749999999999994E-5</v>
      </c>
      <c r="E48">
        <f t="shared" si="4"/>
        <v>4.1300834859942966E-2</v>
      </c>
      <c r="F48">
        <f t="shared" si="5"/>
        <v>1.4452721187299979E-2</v>
      </c>
      <c r="G48" s="3">
        <f t="shared" si="6"/>
        <v>2065.1011138007107</v>
      </c>
      <c r="H48" s="3">
        <f t="shared" si="7"/>
        <v>2065.0417429971485</v>
      </c>
      <c r="I48" s="3">
        <f t="shared" si="8"/>
        <v>2065.0417429971485</v>
      </c>
      <c r="J48" s="3">
        <f t="shared" si="9"/>
        <v>722.63605936499891</v>
      </c>
      <c r="L48">
        <v>24</v>
      </c>
      <c r="M48" s="3">
        <f>+H45</f>
        <v>19594.260480697409</v>
      </c>
      <c r="N48">
        <f t="shared" si="0"/>
        <v>0.19594260480697409</v>
      </c>
    </row>
    <row r="49" spans="1:14" x14ac:dyDescent="0.25">
      <c r="A49">
        <v>27</v>
      </c>
      <c r="B49">
        <f t="shared" si="1"/>
        <v>24</v>
      </c>
      <c r="C49">
        <f t="shared" si="2"/>
        <v>1.4452721187299979E-2</v>
      </c>
      <c r="D49">
        <f t="shared" si="3"/>
        <v>-2.8749999999999994E-5</v>
      </c>
      <c r="E49">
        <f t="shared" si="4"/>
        <v>1.4452305677538826E-2</v>
      </c>
      <c r="F49">
        <f t="shared" si="5"/>
        <v>4.3529508188605509E-3</v>
      </c>
      <c r="G49" s="3">
        <f t="shared" si="6"/>
        <v>722.63605936499891</v>
      </c>
      <c r="H49" s="3">
        <f t="shared" si="7"/>
        <v>722.61528387694125</v>
      </c>
      <c r="I49" s="3">
        <f t="shared" si="8"/>
        <v>722.61528387694125</v>
      </c>
      <c r="J49" s="3">
        <f t="shared" si="9"/>
        <v>217.64754094302756</v>
      </c>
      <c r="L49">
        <v>27</v>
      </c>
      <c r="M49" s="3">
        <f>+J45</f>
        <v>10753.558152464069</v>
      </c>
      <c r="N49">
        <f t="shared" si="0"/>
        <v>0.1075355815246407</v>
      </c>
    </row>
    <row r="50" spans="1:14" x14ac:dyDescent="0.25">
      <c r="A50">
        <v>30</v>
      </c>
      <c r="B50">
        <f t="shared" si="1"/>
        <v>27</v>
      </c>
      <c r="C50">
        <f t="shared" si="2"/>
        <v>4.3529508188605509E-3</v>
      </c>
      <c r="D50">
        <f t="shared" si="3"/>
        <v>-2.8749999999999994E-5</v>
      </c>
      <c r="E50">
        <f t="shared" si="4"/>
        <v>4.352825673323484E-3</v>
      </c>
      <c r="F50">
        <f t="shared" si="5"/>
        <v>1.1284276620985082E-3</v>
      </c>
      <c r="G50" s="3">
        <f t="shared" si="6"/>
        <v>217.64754094302756</v>
      </c>
      <c r="H50" s="3">
        <f t="shared" si="7"/>
        <v>217.64128366617422</v>
      </c>
      <c r="I50" s="3">
        <f t="shared" si="8"/>
        <v>217.64128366617422</v>
      </c>
      <c r="J50" s="3">
        <f t="shared" si="9"/>
        <v>56.421383104925411</v>
      </c>
      <c r="L50">
        <v>30</v>
      </c>
      <c r="M50" s="3">
        <f t="shared" ref="M50:M60" si="10">+J46</f>
        <v>5079.4751571694469</v>
      </c>
      <c r="N50">
        <f t="shared" si="0"/>
        <v>5.0794751571694469E-2</v>
      </c>
    </row>
    <row r="51" spans="1:14" x14ac:dyDescent="0.25">
      <c r="A51">
        <v>33</v>
      </c>
      <c r="B51">
        <f t="shared" si="1"/>
        <v>30</v>
      </c>
      <c r="C51">
        <f t="shared" si="2"/>
        <v>1.1284276620985082E-3</v>
      </c>
      <c r="D51">
        <f t="shared" si="3"/>
        <v>-2.8749999999999994E-5</v>
      </c>
      <c r="E51">
        <f t="shared" si="4"/>
        <v>1.1283952202695764E-3</v>
      </c>
      <c r="F51">
        <f t="shared" si="5"/>
        <v>2.517790062094733E-4</v>
      </c>
      <c r="G51" s="3">
        <f t="shared" si="6"/>
        <v>56.421383104925411</v>
      </c>
      <c r="H51" s="3">
        <f t="shared" si="7"/>
        <v>56.419761013478819</v>
      </c>
      <c r="I51" s="3">
        <f t="shared" si="8"/>
        <v>56.419761013478819</v>
      </c>
      <c r="J51" s="3">
        <f t="shared" si="9"/>
        <v>12.588950310473665</v>
      </c>
      <c r="L51">
        <v>33</v>
      </c>
      <c r="M51" s="3">
        <f t="shared" si="10"/>
        <v>2065.1011138007107</v>
      </c>
      <c r="N51">
        <f t="shared" si="0"/>
        <v>2.0651011138007106E-2</v>
      </c>
    </row>
    <row r="52" spans="1:14" x14ac:dyDescent="0.25">
      <c r="A52">
        <v>36</v>
      </c>
      <c r="B52">
        <f t="shared" si="1"/>
        <v>33</v>
      </c>
      <c r="C52">
        <f t="shared" si="2"/>
        <v>2.517790062094733E-4</v>
      </c>
      <c r="D52">
        <f t="shared" si="3"/>
        <v>-2.8749999999999994E-5</v>
      </c>
      <c r="E52">
        <f t="shared" si="4"/>
        <v>2.5177176766709929E-4</v>
      </c>
      <c r="F52">
        <f t="shared" si="5"/>
        <v>4.8352744973752162E-5</v>
      </c>
      <c r="G52" s="3">
        <f t="shared" si="6"/>
        <v>12.588950310473665</v>
      </c>
      <c r="H52" s="3">
        <f t="shared" si="7"/>
        <v>12.588588383354965</v>
      </c>
      <c r="I52" s="3">
        <f t="shared" si="8"/>
        <v>12.588588383354965</v>
      </c>
      <c r="J52" s="3">
        <f t="shared" si="9"/>
        <v>2.4176372486876083</v>
      </c>
      <c r="L52">
        <v>36</v>
      </c>
      <c r="M52" s="3">
        <f t="shared" si="10"/>
        <v>722.63605936499891</v>
      </c>
      <c r="N52">
        <f t="shared" si="0"/>
        <v>7.2263605936499888E-3</v>
      </c>
    </row>
    <row r="53" spans="1:14" x14ac:dyDescent="0.25">
      <c r="A53">
        <v>39</v>
      </c>
      <c r="B53">
        <f t="shared" si="1"/>
        <v>36</v>
      </c>
      <c r="C53">
        <f t="shared" si="2"/>
        <v>4.8352744973752162E-5</v>
      </c>
      <c r="D53">
        <f t="shared" si="3"/>
        <v>-2.8749999999999994E-5</v>
      </c>
      <c r="E53">
        <f t="shared" si="4"/>
        <v>4.8351354852317261E-5</v>
      </c>
      <c r="F53">
        <f t="shared" si="5"/>
        <v>7.9924252010954557E-6</v>
      </c>
      <c r="G53" s="3">
        <f t="shared" si="6"/>
        <v>2.4176372486876083</v>
      </c>
      <c r="H53" s="3">
        <f t="shared" si="7"/>
        <v>2.417567742615863</v>
      </c>
      <c r="I53" s="3">
        <f t="shared" si="8"/>
        <v>2.417567742615863</v>
      </c>
      <c r="J53" s="3">
        <f t="shared" si="9"/>
        <v>0.39962126005477278</v>
      </c>
      <c r="L53">
        <v>39</v>
      </c>
      <c r="M53" s="3">
        <f t="shared" si="10"/>
        <v>217.64754094302756</v>
      </c>
      <c r="N53">
        <f t="shared" si="0"/>
        <v>2.1764754094302755E-3</v>
      </c>
    </row>
    <row r="54" spans="1:14" x14ac:dyDescent="0.25">
      <c r="A54">
        <v>42</v>
      </c>
      <c r="B54">
        <f t="shared" si="1"/>
        <v>39</v>
      </c>
      <c r="C54">
        <f t="shared" si="2"/>
        <v>7.9924252010954557E-6</v>
      </c>
      <c r="D54">
        <f t="shared" si="3"/>
        <v>-2.8749999999999994E-5</v>
      </c>
      <c r="E54">
        <f t="shared" si="4"/>
        <v>7.9921954221740119E-6</v>
      </c>
      <c r="F54">
        <f t="shared" si="5"/>
        <v>1.1370821836277915E-6</v>
      </c>
      <c r="G54" s="3">
        <f t="shared" si="6"/>
        <v>0.39962126005477278</v>
      </c>
      <c r="H54" s="3">
        <f t="shared" si="7"/>
        <v>0.39960977110870061</v>
      </c>
      <c r="I54" s="3">
        <f t="shared" si="8"/>
        <v>0.39960977110870061</v>
      </c>
      <c r="J54" s="3">
        <f t="shared" si="9"/>
        <v>5.6854109181389577E-2</v>
      </c>
      <c r="L54">
        <v>42</v>
      </c>
      <c r="M54" s="3">
        <f t="shared" si="10"/>
        <v>56.421383104925411</v>
      </c>
      <c r="N54">
        <f t="shared" si="0"/>
        <v>5.6421383104925409E-4</v>
      </c>
    </row>
    <row r="55" spans="1:14" x14ac:dyDescent="0.25">
      <c r="A55">
        <v>45</v>
      </c>
      <c r="B55">
        <f t="shared" si="1"/>
        <v>42</v>
      </c>
      <c r="C55">
        <f t="shared" si="2"/>
        <v>1.1370821836277915E-6</v>
      </c>
      <c r="D55">
        <f t="shared" si="3"/>
        <v>-2.8749999999999994E-5</v>
      </c>
      <c r="E55">
        <f t="shared" si="4"/>
        <v>1.1370494929849424E-6</v>
      </c>
      <c r="F55">
        <f t="shared" si="5"/>
        <v>1.3923901965780005E-7</v>
      </c>
      <c r="G55" s="3">
        <f t="shared" si="6"/>
        <v>5.6854109181389577E-2</v>
      </c>
      <c r="H55" s="3">
        <f t="shared" si="7"/>
        <v>5.6852474649247128E-2</v>
      </c>
      <c r="I55" s="3">
        <f t="shared" si="8"/>
        <v>5.6852474649247128E-2</v>
      </c>
      <c r="J55" s="3">
        <f t="shared" si="9"/>
        <v>6.9619509828900026E-3</v>
      </c>
      <c r="L55">
        <v>45</v>
      </c>
      <c r="M55" s="3">
        <f t="shared" si="10"/>
        <v>12.588950310473665</v>
      </c>
      <c r="N55">
        <f t="shared" si="0"/>
        <v>1.2588950310473665E-4</v>
      </c>
    </row>
    <row r="56" spans="1:14" x14ac:dyDescent="0.25">
      <c r="A56">
        <v>48</v>
      </c>
      <c r="B56">
        <f t="shared" si="1"/>
        <v>45</v>
      </c>
      <c r="C56">
        <f t="shared" si="2"/>
        <v>1.3923901965780005E-7</v>
      </c>
      <c r="D56">
        <f t="shared" si="3"/>
        <v>-2.8749999999999994E-5</v>
      </c>
      <c r="E56">
        <f t="shared" si="4"/>
        <v>1.3923501659352922E-7</v>
      </c>
      <c r="F56">
        <f t="shared" si="5"/>
        <v>1.4675262780816292E-8</v>
      </c>
      <c r="G56" s="3">
        <f t="shared" si="6"/>
        <v>6.9619509828900026E-3</v>
      </c>
      <c r="H56" s="3">
        <f t="shared" si="7"/>
        <v>6.9617508296764604E-3</v>
      </c>
      <c r="I56" s="3">
        <f t="shared" si="8"/>
        <v>6.9617508296764604E-3</v>
      </c>
      <c r="J56" s="3">
        <f t="shared" si="9"/>
        <v>7.3376313904081458E-4</v>
      </c>
      <c r="L56">
        <v>48</v>
      </c>
      <c r="M56" s="3">
        <f t="shared" si="10"/>
        <v>2.4176372486876083</v>
      </c>
      <c r="N56">
        <f t="shared" si="0"/>
        <v>2.4176372486876084E-5</v>
      </c>
    </row>
    <row r="57" spans="1:14" x14ac:dyDescent="0.25">
      <c r="A57">
        <v>51</v>
      </c>
      <c r="B57">
        <f t="shared" si="1"/>
        <v>48</v>
      </c>
      <c r="C57">
        <f t="shared" si="2"/>
        <v>1.4675262780816292E-8</v>
      </c>
      <c r="D57">
        <f t="shared" si="3"/>
        <v>-2.8749999999999994E-5</v>
      </c>
      <c r="E57">
        <f t="shared" si="4"/>
        <v>1.4674840873076296E-8</v>
      </c>
      <c r="F57">
        <f t="shared" si="5"/>
        <v>1.331271528853297E-9</v>
      </c>
      <c r="G57" s="3">
        <f t="shared" si="6"/>
        <v>7.3376313904081458E-4</v>
      </c>
      <c r="H57" s="3">
        <f t="shared" si="7"/>
        <v>7.3374204365381484E-4</v>
      </c>
      <c r="I57" s="3">
        <f t="shared" si="8"/>
        <v>7.3374204365381484E-4</v>
      </c>
      <c r="J57" s="3">
        <f t="shared" si="9"/>
        <v>6.6563576442664848E-5</v>
      </c>
      <c r="L57">
        <v>51</v>
      </c>
      <c r="M57" s="3">
        <f t="shared" si="10"/>
        <v>0.39962126005477278</v>
      </c>
      <c r="N57">
        <f t="shared" si="0"/>
        <v>3.9962126005477278E-6</v>
      </c>
    </row>
    <row r="58" spans="1:14" x14ac:dyDescent="0.25">
      <c r="A58">
        <v>54</v>
      </c>
      <c r="B58">
        <f t="shared" si="1"/>
        <v>51</v>
      </c>
      <c r="C58">
        <f t="shared" si="2"/>
        <v>1.331271528853297E-9</v>
      </c>
      <c r="D58">
        <f t="shared" si="3"/>
        <v>-2.8749999999999994E-5</v>
      </c>
      <c r="E58">
        <f t="shared" si="4"/>
        <v>1.3312332553470268E-9</v>
      </c>
      <c r="F58">
        <f t="shared" si="5"/>
        <v>1.0394491041363439E-10</v>
      </c>
      <c r="G58" s="3">
        <f t="shared" si="6"/>
        <v>6.6563576442664848E-5</v>
      </c>
      <c r="H58" s="3">
        <f t="shared" si="7"/>
        <v>6.6561662767351338E-5</v>
      </c>
      <c r="I58" s="3">
        <f t="shared" si="8"/>
        <v>6.6561662767351338E-5</v>
      </c>
      <c r="J58" s="3">
        <f t="shared" si="9"/>
        <v>5.1972455206817192E-6</v>
      </c>
      <c r="L58">
        <v>54</v>
      </c>
      <c r="M58" s="3">
        <f t="shared" si="10"/>
        <v>5.6854109181389577E-2</v>
      </c>
      <c r="N58">
        <f t="shared" si="0"/>
        <v>5.6854109181389577E-7</v>
      </c>
    </row>
    <row r="59" spans="1:14" x14ac:dyDescent="0.25">
      <c r="A59">
        <v>57</v>
      </c>
      <c r="B59">
        <f t="shared" si="1"/>
        <v>54</v>
      </c>
      <c r="C59">
        <f t="shared" si="2"/>
        <v>1.0394491041363439E-10</v>
      </c>
      <c r="D59">
        <f t="shared" si="3"/>
        <v>-2.8749999999999994E-5</v>
      </c>
      <c r="E59">
        <f t="shared" si="4"/>
        <v>1.0394192204041806E-10</v>
      </c>
      <c r="F59">
        <f t="shared" si="5"/>
        <v>6.9854701658813926E-12</v>
      </c>
      <c r="G59" s="3">
        <f t="shared" si="6"/>
        <v>5.1972455206817192E-6</v>
      </c>
      <c r="H59" s="3">
        <f t="shared" si="7"/>
        <v>5.1970961020209033E-6</v>
      </c>
      <c r="I59" s="3">
        <f t="shared" si="8"/>
        <v>5.1970961020209033E-6</v>
      </c>
      <c r="J59" s="3">
        <f t="shared" si="9"/>
        <v>3.4927350829406959E-7</v>
      </c>
      <c r="L59">
        <v>57</v>
      </c>
      <c r="M59" s="3">
        <f t="shared" si="10"/>
        <v>6.9619509828900026E-3</v>
      </c>
      <c r="N59">
        <f t="shared" si="0"/>
        <v>6.9619509828900026E-8</v>
      </c>
    </row>
    <row r="60" spans="1:14" x14ac:dyDescent="0.25">
      <c r="A60">
        <v>60</v>
      </c>
      <c r="B60">
        <f t="shared" si="1"/>
        <v>57</v>
      </c>
      <c r="C60">
        <f t="shared" si="2"/>
        <v>6.9854701658813926E-12</v>
      </c>
      <c r="D60">
        <f t="shared" si="3"/>
        <v>-2.8749999999999994E-5</v>
      </c>
      <c r="E60">
        <f t="shared" si="4"/>
        <v>6.9852693365010597E-12</v>
      </c>
      <c r="F60">
        <f t="shared" si="5"/>
        <v>4.0405816089773722E-13</v>
      </c>
      <c r="G60" s="3">
        <f t="shared" si="6"/>
        <v>3.4927350829406959E-7</v>
      </c>
      <c r="H60" s="3">
        <f t="shared" si="7"/>
        <v>3.4926346682505299E-7</v>
      </c>
      <c r="I60" s="3">
        <f t="shared" si="8"/>
        <v>3.4926346682505299E-7</v>
      </c>
      <c r="J60" s="3">
        <f t="shared" si="9"/>
        <v>2.0202908044886859E-8</v>
      </c>
      <c r="L60">
        <v>60</v>
      </c>
      <c r="M60" s="3">
        <f t="shared" si="10"/>
        <v>7.3376313904081458E-4</v>
      </c>
      <c r="N60">
        <f t="shared" si="0"/>
        <v>7.337631390408146E-9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A4EE-8A16-4109-9FDA-8A1361A2263E}">
  <dimension ref="A1:N60"/>
  <sheetViews>
    <sheetView tabSelected="1" topLeftCell="A13" zoomScale="125" zoomScaleNormal="120" workbookViewId="0">
      <selection activeCell="I30" sqref="I30"/>
    </sheetView>
  </sheetViews>
  <sheetFormatPr defaultRowHeight="15" x14ac:dyDescent="0.25"/>
  <cols>
    <col min="3" max="3" width="16.42578125" customWidth="1"/>
    <col min="4" max="4" width="12.42578125" bestFit="1" customWidth="1"/>
    <col min="5" max="5" width="13" customWidth="1"/>
    <col min="6" max="6" width="13.5703125" customWidth="1"/>
  </cols>
  <sheetData>
    <row r="1" spans="1:12" x14ac:dyDescent="0.25">
      <c r="A1" t="s">
        <v>44</v>
      </c>
      <c r="L1" t="s">
        <v>45</v>
      </c>
    </row>
    <row r="2" spans="1:12" x14ac:dyDescent="0.25">
      <c r="A2" t="s">
        <v>0</v>
      </c>
    </row>
    <row r="3" spans="1:12" x14ac:dyDescent="0.25">
      <c r="A3" t="s">
        <v>1</v>
      </c>
    </row>
    <row r="5" spans="1:12" x14ac:dyDescent="0.25">
      <c r="A5" t="s">
        <v>2</v>
      </c>
    </row>
    <row r="8" spans="1:12" x14ac:dyDescent="0.25">
      <c r="A8" t="s">
        <v>30</v>
      </c>
      <c r="B8" t="s">
        <v>38</v>
      </c>
      <c r="C8" t="s">
        <v>31</v>
      </c>
    </row>
    <row r="9" spans="1:12" x14ac:dyDescent="0.25">
      <c r="A9">
        <v>3</v>
      </c>
      <c r="B9">
        <v>1</v>
      </c>
      <c r="C9">
        <v>2.4E-2</v>
      </c>
    </row>
    <row r="10" spans="1:12" x14ac:dyDescent="0.25">
      <c r="A10">
        <v>6</v>
      </c>
      <c r="B10">
        <v>1</v>
      </c>
      <c r="C10">
        <v>2.3E-2</v>
      </c>
    </row>
    <row r="11" spans="1:12" x14ac:dyDescent="0.25">
      <c r="A11">
        <v>9</v>
      </c>
      <c r="B11">
        <v>1</v>
      </c>
      <c r="C11">
        <v>8.9999999999999993E-3</v>
      </c>
    </row>
    <row r="12" spans="1:12" x14ac:dyDescent="0.25">
      <c r="A12">
        <v>12</v>
      </c>
      <c r="B12">
        <v>1</v>
      </c>
      <c r="C12">
        <v>1.2500000000000001E-2</v>
      </c>
    </row>
    <row r="13" spans="1:12" x14ac:dyDescent="0.25">
      <c r="A13">
        <v>15</v>
      </c>
      <c r="B13">
        <v>1</v>
      </c>
      <c r="C13">
        <v>8.0000000000000002E-3</v>
      </c>
    </row>
    <row r="14" spans="1:12" x14ac:dyDescent="0.25">
      <c r="A14">
        <v>18</v>
      </c>
      <c r="B14">
        <v>1</v>
      </c>
      <c r="C14">
        <v>1.0999999999999999E-2</v>
      </c>
    </row>
    <row r="15" spans="1:12" x14ac:dyDescent="0.25">
      <c r="A15">
        <v>21</v>
      </c>
      <c r="B15">
        <v>1</v>
      </c>
      <c r="C15">
        <v>6.0000000000000001E-3</v>
      </c>
    </row>
    <row r="16" spans="1:12" x14ac:dyDescent="0.25">
      <c r="A16">
        <v>24</v>
      </c>
      <c r="B16">
        <v>1</v>
      </c>
      <c r="C16">
        <v>5.4999999999999997E-3</v>
      </c>
    </row>
    <row r="17" spans="1:5" x14ac:dyDescent="0.25">
      <c r="A17">
        <v>27</v>
      </c>
      <c r="B17">
        <v>1</v>
      </c>
      <c r="C17">
        <v>5.0000000000000001E-3</v>
      </c>
    </row>
    <row r="18" spans="1:5" x14ac:dyDescent="0.25">
      <c r="A18">
        <v>30</v>
      </c>
      <c r="B18">
        <v>1</v>
      </c>
      <c r="C18">
        <v>4.4999999999999997E-3</v>
      </c>
    </row>
    <row r="19" spans="1:5" x14ac:dyDescent="0.25">
      <c r="A19">
        <v>33</v>
      </c>
      <c r="B19">
        <v>1</v>
      </c>
      <c r="C19">
        <v>7.4999999999999997E-3</v>
      </c>
    </row>
    <row r="20" spans="1:5" x14ac:dyDescent="0.25">
      <c r="A20">
        <v>36</v>
      </c>
      <c r="B20">
        <v>1</v>
      </c>
      <c r="C20">
        <v>3.0000000000000001E-3</v>
      </c>
    </row>
    <row r="21" spans="1:5" x14ac:dyDescent="0.25">
      <c r="A21">
        <v>39</v>
      </c>
      <c r="B21">
        <v>1</v>
      </c>
      <c r="C21">
        <v>3.0000000000000001E-3</v>
      </c>
    </row>
    <row r="22" spans="1:5" x14ac:dyDescent="0.25">
      <c r="A22">
        <v>42</v>
      </c>
      <c r="B22">
        <v>1</v>
      </c>
      <c r="C22">
        <v>5.0000000000000001E-3</v>
      </c>
    </row>
    <row r="23" spans="1:5" x14ac:dyDescent="0.25">
      <c r="A23">
        <v>45</v>
      </c>
      <c r="B23">
        <v>1</v>
      </c>
      <c r="C23">
        <v>4.0000000000000001E-3</v>
      </c>
    </row>
    <row r="24" spans="1:5" x14ac:dyDescent="0.25">
      <c r="A24">
        <v>48</v>
      </c>
      <c r="B24">
        <v>1</v>
      </c>
      <c r="C24">
        <v>4.4999999999999997E-3</v>
      </c>
    </row>
    <row r="25" spans="1:5" x14ac:dyDescent="0.25">
      <c r="A25">
        <v>51</v>
      </c>
      <c r="B25">
        <v>1</v>
      </c>
      <c r="C25">
        <v>4.0000000000000001E-3</v>
      </c>
    </row>
    <row r="26" spans="1:5" x14ac:dyDescent="0.25">
      <c r="A26">
        <v>54</v>
      </c>
      <c r="B26">
        <v>1</v>
      </c>
      <c r="C26">
        <v>4.0000000000000001E-3</v>
      </c>
    </row>
    <row r="27" spans="1:5" x14ac:dyDescent="0.25">
      <c r="A27">
        <v>57</v>
      </c>
      <c r="B27">
        <v>1</v>
      </c>
      <c r="C27">
        <v>3.0000000000000001E-3</v>
      </c>
    </row>
    <row r="28" spans="1:5" x14ac:dyDescent="0.25">
      <c r="A28">
        <v>60</v>
      </c>
      <c r="B28">
        <v>1</v>
      </c>
      <c r="C28">
        <v>4.0000000000000001E-3</v>
      </c>
    </row>
    <row r="31" spans="1:5" x14ac:dyDescent="0.25">
      <c r="A31" t="s">
        <v>40</v>
      </c>
      <c r="B31">
        <v>50</v>
      </c>
      <c r="C31" t="s">
        <v>39</v>
      </c>
      <c r="D31">
        <f>0.69/(B31*60*24)</f>
        <v>9.5833333333333319E-6</v>
      </c>
      <c r="E31" t="s">
        <v>21</v>
      </c>
    </row>
    <row r="32" spans="1:5" x14ac:dyDescent="0.25">
      <c r="A32" t="s">
        <v>22</v>
      </c>
      <c r="B32">
        <v>10</v>
      </c>
      <c r="C32" t="s">
        <v>23</v>
      </c>
    </row>
    <row r="33" spans="1:14" x14ac:dyDescent="0.25">
      <c r="A33" t="s">
        <v>24</v>
      </c>
      <c r="B33">
        <v>30</v>
      </c>
      <c r="C33" t="s">
        <v>23</v>
      </c>
      <c r="D33" t="s">
        <v>25</v>
      </c>
      <c r="E33" t="s">
        <v>26</v>
      </c>
    </row>
    <row r="34" spans="1:14" x14ac:dyDescent="0.25">
      <c r="A34" t="s">
        <v>27</v>
      </c>
      <c r="B34">
        <v>30</v>
      </c>
      <c r="C34" t="s">
        <v>23</v>
      </c>
      <c r="D34" t="s">
        <v>25</v>
      </c>
      <c r="E34" t="s">
        <v>28</v>
      </c>
    </row>
    <row r="35" spans="1:14" x14ac:dyDescent="0.25">
      <c r="A35" t="s">
        <v>29</v>
      </c>
      <c r="B35">
        <v>1000000</v>
      </c>
    </row>
    <row r="36" spans="1:14" ht="18.75" x14ac:dyDescent="0.3">
      <c r="C36" s="1" t="s">
        <v>3</v>
      </c>
      <c r="F36" s="1" t="s">
        <v>3</v>
      </c>
      <c r="H36" s="1" t="s">
        <v>4</v>
      </c>
    </row>
    <row r="37" spans="1:14" x14ac:dyDescent="0.25">
      <c r="C37" t="s">
        <v>43</v>
      </c>
      <c r="D37" t="s">
        <v>5</v>
      </c>
      <c r="E37" t="s">
        <v>6</v>
      </c>
      <c r="F37" t="s">
        <v>7</v>
      </c>
      <c r="G37" t="s">
        <v>8</v>
      </c>
      <c r="H37" t="s">
        <v>4</v>
      </c>
      <c r="I37" t="s">
        <v>4</v>
      </c>
      <c r="J37" t="s">
        <v>4</v>
      </c>
    </row>
    <row r="38" spans="1:14" ht="21" x14ac:dyDescent="0.35">
      <c r="A38" s="2" t="s">
        <v>9</v>
      </c>
      <c r="E38" t="s">
        <v>10</v>
      </c>
      <c r="F38" t="s">
        <v>11</v>
      </c>
      <c r="G38" t="s">
        <v>12</v>
      </c>
      <c r="H38" t="s">
        <v>13</v>
      </c>
      <c r="I38" t="s">
        <v>14</v>
      </c>
      <c r="J38" t="s">
        <v>15</v>
      </c>
    </row>
    <row r="39" spans="1:14" x14ac:dyDescent="0.25">
      <c r="G39" t="s">
        <v>16</v>
      </c>
      <c r="H39" t="s">
        <v>16</v>
      </c>
      <c r="I39" t="s">
        <v>11</v>
      </c>
      <c r="J39" t="s">
        <v>11</v>
      </c>
    </row>
    <row r="40" spans="1:14" x14ac:dyDescent="0.25">
      <c r="A40" t="s">
        <v>39</v>
      </c>
      <c r="D40" t="s">
        <v>17</v>
      </c>
      <c r="E40" t="s">
        <v>18</v>
      </c>
      <c r="G40" t="s">
        <v>19</v>
      </c>
      <c r="H40" t="s">
        <v>19</v>
      </c>
      <c r="I40" t="s">
        <v>19</v>
      </c>
      <c r="J40" t="s">
        <v>20</v>
      </c>
      <c r="L40" t="s">
        <v>30</v>
      </c>
      <c r="M40" t="s">
        <v>46</v>
      </c>
      <c r="N40" t="s">
        <v>47</v>
      </c>
    </row>
    <row r="41" spans="1:14" x14ac:dyDescent="0.25">
      <c r="A41">
        <v>3</v>
      </c>
      <c r="C41">
        <v>2.4E-2</v>
      </c>
      <c r="F41">
        <v>2.4E-2</v>
      </c>
      <c r="H41" s="3">
        <f>+G42</f>
        <v>2400</v>
      </c>
      <c r="L41">
        <v>3</v>
      </c>
      <c r="M41" s="3">
        <f>+H41</f>
        <v>2400</v>
      </c>
      <c r="N41">
        <f>M41/100000</f>
        <v>2.4E-2</v>
      </c>
    </row>
    <row r="42" spans="1:14" x14ac:dyDescent="0.25">
      <c r="A42">
        <v>6</v>
      </c>
      <c r="B42">
        <v>3</v>
      </c>
      <c r="C42">
        <v>2.4E-2</v>
      </c>
      <c r="D42">
        <f>+D$31*(A41-A42)</f>
        <v>-2.8749999999999994E-5</v>
      </c>
      <c r="E42">
        <f>+C42*EXP(D42)</f>
        <v>2.3999310009918656E-2</v>
      </c>
      <c r="F42">
        <f>+E42*EXP(-B42/B$32)</f>
        <v>1.7779126139136878E-2</v>
      </c>
      <c r="G42" s="3">
        <f>+C42/B$32*B$35</f>
        <v>2400</v>
      </c>
      <c r="H42" s="3">
        <f>+E42/B$32*B$35</f>
        <v>2399.9310009918654</v>
      </c>
      <c r="I42" s="3">
        <f>+E42/B$32*B$35</f>
        <v>2399.9310009918654</v>
      </c>
      <c r="J42" s="3">
        <f>+F42/B$32*B$35</f>
        <v>1777.9126139136879</v>
      </c>
      <c r="L42">
        <v>6</v>
      </c>
      <c r="M42" s="3">
        <f>+H42</f>
        <v>2399.9310009918654</v>
      </c>
      <c r="N42">
        <f t="shared" ref="N42:N49" si="0">M42/100000</f>
        <v>2.3999310009918656E-2</v>
      </c>
    </row>
    <row r="43" spans="1:14" x14ac:dyDescent="0.25">
      <c r="A43">
        <v>9</v>
      </c>
      <c r="B43">
        <f>B42+3</f>
        <v>6</v>
      </c>
      <c r="C43">
        <f>+F42</f>
        <v>1.7779126139136878E-2</v>
      </c>
      <c r="D43">
        <f>+D$31*(A42-A43)</f>
        <v>-2.8749999999999994E-5</v>
      </c>
      <c r="E43">
        <f>+C43*EXP(D43)</f>
        <v>1.7778614996608086E-2</v>
      </c>
      <c r="F43">
        <f>+E43*EXP(-B43/B$33)</f>
        <v>1.4555898844856439E-2</v>
      </c>
      <c r="G43" s="3">
        <f>+C43/B$34*B$35</f>
        <v>592.63753797122934</v>
      </c>
      <c r="H43" s="3">
        <f>+E43/B$34*B$35</f>
        <v>592.62049988693616</v>
      </c>
      <c r="I43" s="3">
        <f>+E43/B$33*B$35</f>
        <v>592.62049988693616</v>
      </c>
      <c r="J43" s="3">
        <f>+F43/B$33*B$35</f>
        <v>485.19662816188134</v>
      </c>
      <c r="L43">
        <v>9</v>
      </c>
      <c r="M43" s="3">
        <f>+J42</f>
        <v>1777.9126139136879</v>
      </c>
      <c r="N43">
        <f t="shared" si="0"/>
        <v>1.7779126139136878E-2</v>
      </c>
    </row>
    <row r="44" spans="1:14" x14ac:dyDescent="0.25">
      <c r="A44">
        <v>12</v>
      </c>
      <c r="B44">
        <f t="shared" ref="B44:B60" si="1">B43+3</f>
        <v>9</v>
      </c>
      <c r="C44">
        <f>+F43</f>
        <v>1.4555898844856439E-2</v>
      </c>
      <c r="D44">
        <f>+D$31*(A43-A44)</f>
        <v>-2.8749999999999994E-5</v>
      </c>
      <c r="E44">
        <f>+C44*EXP(D44)</f>
        <v>1.4555480368780273E-2</v>
      </c>
      <c r="F44">
        <f>+E44*EXP(-B44/B$33)</f>
        <v>1.0782965067967476E-2</v>
      </c>
      <c r="G44" s="3">
        <f>+C44/B$34*B$35</f>
        <v>485.19662816188134</v>
      </c>
      <c r="H44" s="3">
        <f>+E44/B$34*B$35</f>
        <v>485.18267895934241</v>
      </c>
      <c r="I44" s="3">
        <f>+E44/B$33*B$35</f>
        <v>485.18267895934241</v>
      </c>
      <c r="J44" s="3">
        <f>+F44/B$33*B$35</f>
        <v>359.43216893224917</v>
      </c>
      <c r="L44">
        <v>12</v>
      </c>
      <c r="M44" s="3">
        <f>+H43</f>
        <v>592.62049988693616</v>
      </c>
      <c r="N44">
        <f t="shared" si="0"/>
        <v>5.9262049988693614E-3</v>
      </c>
    </row>
    <row r="45" spans="1:14" x14ac:dyDescent="0.25">
      <c r="A45">
        <v>15</v>
      </c>
      <c r="B45">
        <f t="shared" si="1"/>
        <v>12</v>
      </c>
      <c r="C45">
        <f>+F44</f>
        <v>1.0782965067967476E-2</v>
      </c>
      <c r="D45">
        <f>+D$31*(A44-A45)</f>
        <v>-2.8749999999999994E-5</v>
      </c>
      <c r="E45">
        <f>+C45*EXP(D45)</f>
        <v>1.0782655062178126E-2</v>
      </c>
      <c r="F45">
        <f>+E45*EXP(-B45/B$33)</f>
        <v>7.2278298376656606E-3</v>
      </c>
      <c r="G45" s="3">
        <f>+C45/B$34*B$35</f>
        <v>359.43216893224917</v>
      </c>
      <c r="H45" s="3">
        <f>+E45/B$34*B$35</f>
        <v>359.42183540593754</v>
      </c>
      <c r="I45" s="3">
        <f>+E45/B$33*B$35</f>
        <v>359.42183540593754</v>
      </c>
      <c r="J45" s="3">
        <f>+F45/B$33*B$35</f>
        <v>240.927661255522</v>
      </c>
      <c r="L45">
        <v>15</v>
      </c>
      <c r="M45" s="3">
        <f>+J43</f>
        <v>485.19662816188134</v>
      </c>
      <c r="N45">
        <f t="shared" si="0"/>
        <v>4.8519662816188134E-3</v>
      </c>
    </row>
    <row r="46" spans="1:14" x14ac:dyDescent="0.25">
      <c r="A46">
        <v>18</v>
      </c>
      <c r="B46">
        <f t="shared" si="1"/>
        <v>15</v>
      </c>
      <c r="C46">
        <f t="shared" ref="C46:C60" si="2">+F45</f>
        <v>7.2278298376656606E-3</v>
      </c>
      <c r="D46">
        <f t="shared" ref="D46:D60" si="3">+D$31*(A45-A46)</f>
        <v>-2.8749999999999994E-5</v>
      </c>
      <c r="E46">
        <f t="shared" ref="E46:E60" si="4">+C46*EXP(D46)</f>
        <v>7.2276220405449254E-3</v>
      </c>
      <c r="F46">
        <f t="shared" ref="F46:F60" si="5">+E46*EXP(-B46/B$33)</f>
        <v>4.3837743644052837E-3</v>
      </c>
      <c r="G46" s="3">
        <f t="shared" ref="G46:G60" si="6">+C46/B$34*B$35</f>
        <v>240.927661255522</v>
      </c>
      <c r="H46" s="3">
        <f t="shared" ref="H46:H60" si="7">+E46/B$34*B$35</f>
        <v>240.92073468483085</v>
      </c>
      <c r="I46" s="3">
        <f t="shared" ref="I46:I60" si="8">+E46/B$33*B$35</f>
        <v>240.92073468483085</v>
      </c>
      <c r="J46" s="3">
        <f t="shared" ref="J46:J60" si="9">+F46/B$33*B$35</f>
        <v>146.1258121468428</v>
      </c>
      <c r="L46">
        <v>18</v>
      </c>
      <c r="M46" s="3">
        <f>+H44</f>
        <v>485.18267895934241</v>
      </c>
      <c r="N46">
        <f t="shared" si="0"/>
        <v>4.8518267895934237E-3</v>
      </c>
    </row>
    <row r="47" spans="1:14" x14ac:dyDescent="0.25">
      <c r="A47">
        <v>21</v>
      </c>
      <c r="B47">
        <f t="shared" si="1"/>
        <v>18</v>
      </c>
      <c r="C47">
        <f t="shared" si="2"/>
        <v>4.3837743644052837E-3</v>
      </c>
      <c r="D47">
        <f t="shared" si="3"/>
        <v>-2.8749999999999994E-5</v>
      </c>
      <c r="E47">
        <f t="shared" si="4"/>
        <v>4.383648332704021E-3</v>
      </c>
      <c r="F47">
        <f t="shared" si="5"/>
        <v>2.4057972135321445E-3</v>
      </c>
      <c r="G47" s="3">
        <f t="shared" si="6"/>
        <v>146.1258121468428</v>
      </c>
      <c r="H47" s="3">
        <f t="shared" si="7"/>
        <v>146.12161109013405</v>
      </c>
      <c r="I47" s="3">
        <f t="shared" si="8"/>
        <v>146.12161109013405</v>
      </c>
      <c r="J47" s="3">
        <f t="shared" si="9"/>
        <v>80.193240451071489</v>
      </c>
      <c r="L47">
        <v>21</v>
      </c>
      <c r="M47" s="3">
        <f>+J44</f>
        <v>359.43216893224917</v>
      </c>
      <c r="N47">
        <f t="shared" si="0"/>
        <v>3.5943216893224916E-3</v>
      </c>
    </row>
    <row r="48" spans="1:14" x14ac:dyDescent="0.25">
      <c r="A48">
        <v>24</v>
      </c>
      <c r="B48">
        <f t="shared" si="1"/>
        <v>21</v>
      </c>
      <c r="C48">
        <f t="shared" si="2"/>
        <v>2.4057972135321445E-3</v>
      </c>
      <c r="D48">
        <f t="shared" si="3"/>
        <v>-2.8749999999999994E-5</v>
      </c>
      <c r="E48">
        <f t="shared" si="4"/>
        <v>2.4057280478565167E-3</v>
      </c>
      <c r="F48">
        <f t="shared" si="5"/>
        <v>1.194649193484343E-3</v>
      </c>
      <c r="G48" s="3">
        <f t="shared" si="6"/>
        <v>80.193240451071489</v>
      </c>
      <c r="H48" s="3">
        <f t="shared" si="7"/>
        <v>80.190934928550561</v>
      </c>
      <c r="I48" s="3">
        <f t="shared" si="8"/>
        <v>80.190934928550561</v>
      </c>
      <c r="J48" s="3">
        <f t="shared" si="9"/>
        <v>39.821639782811438</v>
      </c>
      <c r="L48">
        <v>24</v>
      </c>
      <c r="M48" s="3">
        <f>+H45</f>
        <v>359.42183540593754</v>
      </c>
      <c r="N48">
        <f t="shared" si="0"/>
        <v>3.5942183540593753E-3</v>
      </c>
    </row>
    <row r="49" spans="1:14" x14ac:dyDescent="0.25">
      <c r="A49">
        <v>27</v>
      </c>
      <c r="B49">
        <f t="shared" si="1"/>
        <v>24</v>
      </c>
      <c r="C49">
        <f t="shared" si="2"/>
        <v>1.194649193484343E-3</v>
      </c>
      <c r="D49">
        <f t="shared" si="3"/>
        <v>-2.8749999999999994E-5</v>
      </c>
      <c r="E49">
        <f t="shared" si="4"/>
        <v>1.1946148478137518E-3</v>
      </c>
      <c r="F49">
        <f t="shared" si="5"/>
        <v>5.3677505208720539E-4</v>
      </c>
      <c r="G49" s="3">
        <f t="shared" si="6"/>
        <v>39.821639782811438</v>
      </c>
      <c r="H49" s="3">
        <f t="shared" si="7"/>
        <v>39.820494927125061</v>
      </c>
      <c r="I49" s="3">
        <f t="shared" si="8"/>
        <v>39.820494927125061</v>
      </c>
      <c r="J49" s="3">
        <f t="shared" si="9"/>
        <v>17.892501736240177</v>
      </c>
      <c r="L49">
        <v>27</v>
      </c>
      <c r="M49" s="3">
        <f>+J45</f>
        <v>240.927661255522</v>
      </c>
      <c r="N49">
        <f t="shared" si="0"/>
        <v>2.4092766125552198E-3</v>
      </c>
    </row>
    <row r="50" spans="1:14" x14ac:dyDescent="0.25">
      <c r="A50">
        <v>30</v>
      </c>
      <c r="B50">
        <f t="shared" si="1"/>
        <v>27</v>
      </c>
      <c r="C50">
        <f t="shared" si="2"/>
        <v>5.3677505208720539E-4</v>
      </c>
      <c r="D50">
        <f t="shared" si="3"/>
        <v>-2.8749999999999994E-5</v>
      </c>
      <c r="E50">
        <f t="shared" si="4"/>
        <v>5.3675962002629478E-4</v>
      </c>
      <c r="F50">
        <f t="shared" si="5"/>
        <v>2.1823017607658393E-4</v>
      </c>
      <c r="G50" s="3">
        <f t="shared" si="6"/>
        <v>17.892501736240177</v>
      </c>
      <c r="H50" s="3">
        <f t="shared" si="7"/>
        <v>17.891987334209823</v>
      </c>
      <c r="I50" s="3">
        <f t="shared" si="8"/>
        <v>17.891987334209823</v>
      </c>
      <c r="J50" s="3">
        <f t="shared" si="9"/>
        <v>7.274339202552798</v>
      </c>
      <c r="L50">
        <v>30</v>
      </c>
      <c r="M50" s="3">
        <f t="shared" ref="M50:M60" si="10">+J46</f>
        <v>146.1258121468428</v>
      </c>
      <c r="N50">
        <f t="shared" ref="N50:N60" si="11">M50/100000</f>
        <v>1.461258121468428E-3</v>
      </c>
    </row>
    <row r="51" spans="1:14" x14ac:dyDescent="0.25">
      <c r="A51">
        <v>33</v>
      </c>
      <c r="B51">
        <f t="shared" si="1"/>
        <v>30</v>
      </c>
      <c r="C51">
        <f t="shared" si="2"/>
        <v>2.1823017607658393E-4</v>
      </c>
      <c r="D51">
        <f t="shared" si="3"/>
        <v>-2.8749999999999994E-5</v>
      </c>
      <c r="E51">
        <f t="shared" si="4"/>
        <v>2.1822390204921129E-4</v>
      </c>
      <c r="F51">
        <f t="shared" si="5"/>
        <v>8.0280087136115418E-5</v>
      </c>
      <c r="G51" s="3">
        <f t="shared" si="6"/>
        <v>7.274339202552798</v>
      </c>
      <c r="H51" s="3">
        <f t="shared" si="7"/>
        <v>7.2741300683070431</v>
      </c>
      <c r="I51" s="3">
        <f t="shared" si="8"/>
        <v>7.2741300683070431</v>
      </c>
      <c r="J51" s="3">
        <f t="shared" si="9"/>
        <v>2.6760029045371807</v>
      </c>
      <c r="L51">
        <v>33</v>
      </c>
      <c r="M51" s="3">
        <f t="shared" si="10"/>
        <v>80.193240451071489</v>
      </c>
      <c r="N51">
        <f t="shared" si="11"/>
        <v>8.0193240451071485E-4</v>
      </c>
    </row>
    <row r="52" spans="1:14" x14ac:dyDescent="0.25">
      <c r="A52">
        <v>36</v>
      </c>
      <c r="B52">
        <f t="shared" si="1"/>
        <v>33</v>
      </c>
      <c r="C52">
        <f t="shared" si="2"/>
        <v>8.0280087136115418E-5</v>
      </c>
      <c r="D52">
        <f t="shared" si="3"/>
        <v>-2.8749999999999994E-5</v>
      </c>
      <c r="E52">
        <f t="shared" si="4"/>
        <v>8.0277779116788193E-5</v>
      </c>
      <c r="F52">
        <f t="shared" si="5"/>
        <v>2.6722151331480346E-5</v>
      </c>
      <c r="G52" s="3">
        <f t="shared" si="6"/>
        <v>2.6760029045371807</v>
      </c>
      <c r="H52" s="3">
        <f t="shared" si="7"/>
        <v>2.6759259705596063</v>
      </c>
      <c r="I52" s="3">
        <f t="shared" si="8"/>
        <v>2.6759259705596063</v>
      </c>
      <c r="J52" s="3">
        <f t="shared" si="9"/>
        <v>0.8907383777160115</v>
      </c>
      <c r="L52">
        <v>36</v>
      </c>
      <c r="M52" s="3">
        <f t="shared" si="10"/>
        <v>39.821639782811438</v>
      </c>
      <c r="N52">
        <f t="shared" si="11"/>
        <v>3.9821639782811437E-4</v>
      </c>
    </row>
    <row r="53" spans="1:14" x14ac:dyDescent="0.25">
      <c r="A53">
        <v>39</v>
      </c>
      <c r="B53">
        <f t="shared" si="1"/>
        <v>36</v>
      </c>
      <c r="C53">
        <f t="shared" si="2"/>
        <v>2.6722151331480346E-5</v>
      </c>
      <c r="D53">
        <f t="shared" si="3"/>
        <v>-2.8749999999999994E-5</v>
      </c>
      <c r="E53">
        <f t="shared" si="4"/>
        <v>2.6721383080673225E-5</v>
      </c>
      <c r="F53">
        <f t="shared" si="5"/>
        <v>8.0483259181874237E-6</v>
      </c>
      <c r="G53" s="3">
        <f t="shared" si="6"/>
        <v>0.8907383777160115</v>
      </c>
      <c r="H53" s="3">
        <f t="shared" si="7"/>
        <v>0.89071276935577426</v>
      </c>
      <c r="I53" s="3">
        <f t="shared" si="8"/>
        <v>0.89071276935577426</v>
      </c>
      <c r="J53" s="3">
        <f t="shared" si="9"/>
        <v>0.26827753060624748</v>
      </c>
      <c r="L53">
        <v>39</v>
      </c>
      <c r="M53" s="3">
        <f t="shared" si="10"/>
        <v>17.892501736240177</v>
      </c>
      <c r="N53">
        <f t="shared" si="11"/>
        <v>1.7892501736240177E-4</v>
      </c>
    </row>
    <row r="54" spans="1:14" x14ac:dyDescent="0.25">
      <c r="A54">
        <v>42</v>
      </c>
      <c r="B54">
        <f t="shared" si="1"/>
        <v>39</v>
      </c>
      <c r="C54">
        <f t="shared" si="2"/>
        <v>8.0483259181874237E-6</v>
      </c>
      <c r="D54">
        <f t="shared" si="3"/>
        <v>-2.8749999999999994E-5</v>
      </c>
      <c r="E54">
        <f t="shared" si="4"/>
        <v>8.0480945321434655E-6</v>
      </c>
      <c r="F54">
        <f t="shared" si="5"/>
        <v>2.1933616333522913E-6</v>
      </c>
      <c r="G54" s="3">
        <f t="shared" si="6"/>
        <v>0.26827753060624748</v>
      </c>
      <c r="H54" s="3">
        <f t="shared" si="7"/>
        <v>0.26826981773811548</v>
      </c>
      <c r="I54" s="3">
        <f t="shared" si="8"/>
        <v>0.26826981773811548</v>
      </c>
      <c r="J54" s="3">
        <f t="shared" si="9"/>
        <v>7.3112054445076374E-2</v>
      </c>
      <c r="L54">
        <v>42</v>
      </c>
      <c r="M54" s="3">
        <f t="shared" si="10"/>
        <v>7.274339202552798</v>
      </c>
      <c r="N54">
        <f t="shared" si="11"/>
        <v>7.2743392025527984E-5</v>
      </c>
    </row>
    <row r="55" spans="1:14" x14ac:dyDescent="0.25">
      <c r="A55">
        <v>45</v>
      </c>
      <c r="B55">
        <f t="shared" si="1"/>
        <v>42</v>
      </c>
      <c r="C55">
        <f t="shared" si="2"/>
        <v>2.1933616333522913E-6</v>
      </c>
      <c r="D55">
        <f t="shared" si="3"/>
        <v>-2.8749999999999994E-5</v>
      </c>
      <c r="E55">
        <f t="shared" si="4"/>
        <v>2.1932985751117989E-6</v>
      </c>
      <c r="F55">
        <f t="shared" si="5"/>
        <v>5.4086076964002114E-7</v>
      </c>
      <c r="G55" s="3">
        <f t="shared" si="6"/>
        <v>7.3112054445076374E-2</v>
      </c>
      <c r="H55" s="3">
        <f t="shared" si="7"/>
        <v>7.3109952503726622E-2</v>
      </c>
      <c r="I55" s="3">
        <f t="shared" si="8"/>
        <v>7.3109952503726622E-2</v>
      </c>
      <c r="J55" s="3">
        <f t="shared" si="9"/>
        <v>1.8028692321334038E-2</v>
      </c>
      <c r="L55">
        <v>45</v>
      </c>
      <c r="M55" s="3">
        <f t="shared" si="10"/>
        <v>2.6760029045371807</v>
      </c>
      <c r="N55">
        <f t="shared" si="11"/>
        <v>2.6760029045371808E-5</v>
      </c>
    </row>
    <row r="56" spans="1:14" x14ac:dyDescent="0.25">
      <c r="A56">
        <v>48</v>
      </c>
      <c r="B56">
        <f t="shared" si="1"/>
        <v>45</v>
      </c>
      <c r="C56">
        <f t="shared" si="2"/>
        <v>5.4086076964002114E-7</v>
      </c>
      <c r="D56">
        <f t="shared" si="3"/>
        <v>-2.8749999999999994E-5</v>
      </c>
      <c r="E56">
        <f t="shared" si="4"/>
        <v>5.4084522011641949E-7</v>
      </c>
      <c r="F56">
        <f t="shared" si="5"/>
        <v>1.2067888058008946E-7</v>
      </c>
      <c r="G56" s="3">
        <f t="shared" si="6"/>
        <v>1.8028692321334038E-2</v>
      </c>
      <c r="H56" s="3">
        <f t="shared" si="7"/>
        <v>1.802817400388065E-2</v>
      </c>
      <c r="I56" s="3">
        <f t="shared" si="8"/>
        <v>1.802817400388065E-2</v>
      </c>
      <c r="J56" s="3">
        <f t="shared" si="9"/>
        <v>4.0226293526696485E-3</v>
      </c>
      <c r="L56">
        <v>48</v>
      </c>
      <c r="M56" s="3">
        <f t="shared" si="10"/>
        <v>0.8907383777160115</v>
      </c>
      <c r="N56">
        <f t="shared" si="11"/>
        <v>8.9073837771601142E-6</v>
      </c>
    </row>
    <row r="57" spans="1:14" x14ac:dyDescent="0.25">
      <c r="A57">
        <v>51</v>
      </c>
      <c r="B57">
        <f t="shared" si="1"/>
        <v>48</v>
      </c>
      <c r="C57">
        <f t="shared" si="2"/>
        <v>1.2067888058008946E-7</v>
      </c>
      <c r="D57">
        <f t="shared" si="3"/>
        <v>-2.8749999999999994E-5</v>
      </c>
      <c r="E57">
        <f t="shared" si="4"/>
        <v>1.2067541111214663E-7</v>
      </c>
      <c r="F57">
        <f t="shared" si="5"/>
        <v>2.4363945311115947E-8</v>
      </c>
      <c r="G57" s="3">
        <f t="shared" si="6"/>
        <v>4.0226293526696485E-3</v>
      </c>
      <c r="H57" s="3">
        <f t="shared" si="7"/>
        <v>4.0225137037382206E-3</v>
      </c>
      <c r="I57" s="3">
        <f t="shared" si="8"/>
        <v>4.0225137037382206E-3</v>
      </c>
      <c r="J57" s="3">
        <f t="shared" si="9"/>
        <v>8.1213151037053165E-4</v>
      </c>
      <c r="L57">
        <v>51</v>
      </c>
      <c r="M57" s="3">
        <f t="shared" si="10"/>
        <v>0.26827753060624748</v>
      </c>
      <c r="N57">
        <f t="shared" si="11"/>
        <v>2.682775306062475E-6</v>
      </c>
    </row>
    <row r="58" spans="1:14" x14ac:dyDescent="0.25">
      <c r="A58">
        <v>54</v>
      </c>
      <c r="B58">
        <f t="shared" si="1"/>
        <v>51</v>
      </c>
      <c r="C58">
        <f t="shared" si="2"/>
        <v>2.4363945311115947E-8</v>
      </c>
      <c r="D58">
        <f t="shared" si="3"/>
        <v>-2.8749999999999994E-5</v>
      </c>
      <c r="E58">
        <f t="shared" si="4"/>
        <v>2.4363244857757317E-8</v>
      </c>
      <c r="F58">
        <f t="shared" si="5"/>
        <v>4.450763427974773E-9</v>
      </c>
      <c r="G58" s="3">
        <f t="shared" si="6"/>
        <v>8.1213151037053165E-4</v>
      </c>
      <c r="H58" s="3">
        <f t="shared" si="7"/>
        <v>8.1210816192524391E-4</v>
      </c>
      <c r="I58" s="3">
        <f t="shared" si="8"/>
        <v>8.1210816192524391E-4</v>
      </c>
      <c r="J58" s="3">
        <f t="shared" si="9"/>
        <v>1.4835878093249244E-4</v>
      </c>
      <c r="L58">
        <v>54</v>
      </c>
      <c r="M58" s="3">
        <f t="shared" si="10"/>
        <v>7.3112054445076374E-2</v>
      </c>
      <c r="N58">
        <f t="shared" si="11"/>
        <v>7.3112054445076379E-7</v>
      </c>
    </row>
    <row r="59" spans="1:14" x14ac:dyDescent="0.25">
      <c r="A59">
        <v>57</v>
      </c>
      <c r="B59">
        <f t="shared" si="1"/>
        <v>54</v>
      </c>
      <c r="C59">
        <f t="shared" si="2"/>
        <v>4.450763427974773E-9</v>
      </c>
      <c r="D59">
        <f t="shared" si="3"/>
        <v>-2.8749999999999994E-5</v>
      </c>
      <c r="E59">
        <f t="shared" si="4"/>
        <v>4.4506354703656185E-9</v>
      </c>
      <c r="F59">
        <f t="shared" si="5"/>
        <v>7.3568509513099453E-10</v>
      </c>
      <c r="G59" s="3">
        <f t="shared" si="6"/>
        <v>1.4835878093249244E-4</v>
      </c>
      <c r="H59" s="3">
        <f t="shared" si="7"/>
        <v>1.4835451567885396E-4</v>
      </c>
      <c r="I59" s="3">
        <f t="shared" si="8"/>
        <v>1.4835451567885396E-4</v>
      </c>
      <c r="J59" s="3">
        <f t="shared" si="9"/>
        <v>2.4522836504366484E-5</v>
      </c>
      <c r="L59">
        <v>57</v>
      </c>
      <c r="M59" s="3">
        <f t="shared" si="10"/>
        <v>1.8028692321334038E-2</v>
      </c>
      <c r="N59">
        <f t="shared" si="11"/>
        <v>1.8028692321334038E-7</v>
      </c>
    </row>
    <row r="60" spans="1:14" x14ac:dyDescent="0.25">
      <c r="A60">
        <v>60</v>
      </c>
      <c r="B60">
        <f t="shared" si="1"/>
        <v>57</v>
      </c>
      <c r="C60">
        <f t="shared" si="2"/>
        <v>7.3568509513099453E-10</v>
      </c>
      <c r="D60">
        <f t="shared" si="3"/>
        <v>-2.8749999999999994E-5</v>
      </c>
      <c r="E60">
        <f t="shared" si="4"/>
        <v>7.3566394448855145E-10</v>
      </c>
      <c r="F60">
        <f t="shared" si="5"/>
        <v>1.1003224038902989E-10</v>
      </c>
      <c r="G60" s="3">
        <f t="shared" si="6"/>
        <v>2.4522836504366484E-5</v>
      </c>
      <c r="H60" s="3">
        <f t="shared" si="7"/>
        <v>2.4522131482951717E-5</v>
      </c>
      <c r="I60" s="3">
        <f t="shared" si="8"/>
        <v>2.4522131482951717E-5</v>
      </c>
      <c r="J60" s="3">
        <f t="shared" si="9"/>
        <v>3.6677413463009964E-6</v>
      </c>
      <c r="L60">
        <v>60</v>
      </c>
      <c r="M60" s="3">
        <f t="shared" si="10"/>
        <v>4.0226293526696485E-3</v>
      </c>
      <c r="N60">
        <f t="shared" si="11"/>
        <v>4.0226293526696485E-8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Glyphosate</vt:lpstr>
      <vt:lpstr>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2019-02-21T00:09:14Z</dcterms:created>
  <dcterms:modified xsi:type="dcterms:W3CDTF">2019-04-09T01:00:05Z</dcterms:modified>
</cp:coreProperties>
</file>