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Administracion y Finanzas" sheetId="2" r:id="rId5"/>
    <sheet state="visible" name="Contabilidad" sheetId="3" r:id="rId6"/>
    <sheet state="visible" name="Produccion" sheetId="4" r:id="rId7"/>
    <sheet state="visible" name="RRHH" sheetId="5" r:id="rId8"/>
    <sheet state="visible" name="Datos RRHH" sheetId="6" r:id="rId9"/>
    <sheet state="visible" name="Ecologico" sheetId="7" r:id="rId10"/>
    <sheet state="visible" name=" Datos administracion y finanza" sheetId="8" r:id="rId11"/>
    <sheet state="visible" name="Ficha Trabajador" sheetId="9" r:id="rId12"/>
    <sheet state="visible" name="Sueldos" sheetId="10" r:id="rId13"/>
    <sheet state="visible" name="Trabajadores" sheetId="11" r:id="rId14"/>
    <sheet state="visible" name="Peon" sheetId="12" r:id="rId15"/>
    <sheet state="visible" name="Guarda" sheetId="13" r:id="rId16"/>
    <sheet state="visible" name="Ayudante" sheetId="14" r:id="rId17"/>
    <sheet state="visible" name="Administrativos" sheetId="15" r:id="rId18"/>
    <sheet state="visible" name="Capataz" sheetId="16" r:id="rId19"/>
    <sheet state="visible" name="POC" sheetId="17" r:id="rId20"/>
    <sheet state="visible" name="TGM" sheetId="18" r:id="rId21"/>
    <sheet state="visible" name="TGS" sheetId="19" r:id="rId22"/>
    <sheet state="visible" name="ReporteVentas" sheetId="20" r:id="rId23"/>
    <sheet state="visible" name="NAC2016" sheetId="21" r:id="rId24"/>
    <sheet state="visible" name="NAC2017" sheetId="22" r:id="rId25"/>
    <sheet state="visible" name="NAC2018" sheetId="23" r:id="rId26"/>
    <sheet state="visible" name="NAC2019" sheetId="24" r:id="rId27"/>
    <sheet state="visible" name="EXP2016" sheetId="25" r:id="rId28"/>
    <sheet state="visible" name="EXP2017" sheetId="26" r:id="rId29"/>
    <sheet state="visible" name="EXP2018" sheetId="27" r:id="rId30"/>
    <sheet state="visible" name="EXP2019" sheetId="28" r:id="rId31"/>
    <sheet state="visible" name="Cotizacion Nacional" sheetId="29" r:id="rId32"/>
    <sheet state="visible" name="Cotizacion Exportacion" sheetId="30" r:id="rId33"/>
    <sheet state="visible" name="Finanzas2016" sheetId="31" r:id="rId34"/>
    <sheet state="visible" name="Finanzas2017" sheetId="32" r:id="rId35"/>
    <sheet state="visible" name="Finanzas2018" sheetId="33" r:id="rId36"/>
    <sheet state="visible" name="Finanzas2019" sheetId="34" r:id="rId37"/>
  </sheets>
  <definedNames>
    <definedName name="SegmentaciónDeDatos_COBERTURA_SALUD">#REF!</definedName>
    <definedName name="SegmentaciónDeDatos_AÑO">#REF!</definedName>
    <definedName name="SegmentaciónDeDatos_COMUNA">#REF!</definedName>
    <definedName name="SegmentaciónDeDatos_ORIGEN_COMPRADOR">#REF!</definedName>
    <definedName name="SegmentaciónDeDatos_NUMERO_DE_HIJOS">#REF!</definedName>
    <definedName name="SegmentaciónDeDatos_TIPO_DE_VENTA">#REF!</definedName>
    <definedName name="SegmentaciónDeDatos_ANTIGUEDAD_EN_EMPRESA">#REF!</definedName>
    <definedName name="SegmentaciónDeDatos_ESTADO_CIVIL">#REF!</definedName>
    <definedName name="SegmentaciónDeDatos_AÑO1">#REF!</definedName>
    <definedName name="SegmentaciónDeDatos_MODO_PAGO">#REF!</definedName>
  </definedNames>
  <calcPr/>
  <pivotCaches>
    <pivotCache cacheId="0" r:id="rId38"/>
  </pivotCaches>
</workbook>
</file>

<file path=xl/sharedStrings.xml><?xml version="1.0" encoding="utf-8"?>
<sst xmlns="http://schemas.openxmlformats.org/spreadsheetml/2006/main" count="8526" uniqueCount="964">
  <si>
    <t>VENTASFRUT S.A.</t>
  </si>
  <si>
    <t>AÑO</t>
  </si>
  <si>
    <t>COSTO REMUNERACIONES</t>
  </si>
  <si>
    <t>Suma total</t>
  </si>
  <si>
    <t>CARGO</t>
  </si>
  <si>
    <t>ADMINISTRATIVOS</t>
  </si>
  <si>
    <t>AYUDANTE</t>
  </si>
  <si>
    <t>CAPATAZ</t>
  </si>
  <si>
    <t>GUARDA</t>
  </si>
  <si>
    <t>PEON</t>
  </si>
  <si>
    <t>PERSONAL DE OFICIOS CLASICOS</t>
  </si>
  <si>
    <t>TECNICO GRADO MEDIO</t>
  </si>
  <si>
    <t>TECNICO GRADO SUPERIOR</t>
  </si>
  <si>
    <t>TRACTORISTA</t>
  </si>
  <si>
    <t>COSTOS</t>
  </si>
  <si>
    <t>MES</t>
  </si>
  <si>
    <t>UTILIDAD</t>
  </si>
  <si>
    <t>SUELDOS</t>
  </si>
  <si>
    <t>SEMILLAS</t>
  </si>
  <si>
    <t>FERTILIZANTE</t>
  </si>
  <si>
    <t>AGUA</t>
  </si>
  <si>
    <t>MAQUINARIA</t>
  </si>
  <si>
    <t>DISTRIBUCION</t>
  </si>
  <si>
    <t>INDUMENTARIA</t>
  </si>
  <si>
    <t>COSTOS DE PRODUCIR</t>
  </si>
  <si>
    <t>INGRESOS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</si>
  <si>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</si>
  <si>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</si>
  <si>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</si>
  <si>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</si>
  <si>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</si>
  <si>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</si>
  <si>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</si>
  <si>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</si>
  <si>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</si>
  <si>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</si>
  <si>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</si>
  <si>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</si>
  <si>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N° FACTURA</t>
  </si>
  <si>
    <t>VALOR VENTA</t>
  </si>
  <si>
    <t>CODIGO VENTA</t>
  </si>
  <si>
    <t>SECTOR VENTA</t>
  </si>
  <si>
    <t>MODO PAGO</t>
  </si>
  <si>
    <t>DEUDA</t>
  </si>
  <si>
    <t>TIPO DE VENTA</t>
  </si>
  <si>
    <t>NOMBRE EMPRESA</t>
  </si>
  <si>
    <t>ORIGEN COMPRADOR</t>
  </si>
  <si>
    <t>PRODUCTO</t>
  </si>
  <si>
    <t>Mes</t>
  </si>
  <si>
    <t>Sector Venta</t>
  </si>
  <si>
    <t>Modo de pago</t>
  </si>
  <si>
    <t>Tipo venta</t>
  </si>
  <si>
    <t>Producto</t>
  </si>
  <si>
    <t>0002-0001742</t>
  </si>
  <si>
    <t>ENERO</t>
  </si>
  <si>
    <t>2-3646</t>
  </si>
  <si>
    <t>SECTOR PUBLICO</t>
  </si>
  <si>
    <t>CREDITO</t>
  </si>
  <si>
    <t>ALVARO VELEZ Y CIA LTDA.</t>
  </si>
  <si>
    <t>IQUIQUE</t>
  </si>
  <si>
    <t>PERA</t>
  </si>
  <si>
    <t>VENTA NACIONAL</t>
  </si>
  <si>
    <t>ARANDANOS</t>
  </si>
  <si>
    <t>0001-0002048</t>
  </si>
  <si>
    <t>2-3648</t>
  </si>
  <si>
    <t>CONTADO</t>
  </si>
  <si>
    <t>NORTH AMERICAN FRUIT COMPANIES</t>
  </si>
  <si>
    <t>EEUU</t>
  </si>
  <si>
    <t>FEBRERO</t>
  </si>
  <si>
    <t>SECTOR PRIVADO</t>
  </si>
  <si>
    <t>EXPORTACION</t>
  </si>
  <si>
    <t>MANZANA</t>
  </si>
  <si>
    <t>0001-0001598</t>
  </si>
  <si>
    <t>2-3239</t>
  </si>
  <si>
    <t>SINCO LTDA S.C.A.</t>
  </si>
  <si>
    <t>HOLANDA</t>
  </si>
  <si>
    <t>MARZO</t>
  </si>
  <si>
    <t>0002-0001379</t>
  </si>
  <si>
    <t>1-3912</t>
  </si>
  <si>
    <t>DOW CORNING HOLAND S.A.</t>
  </si>
  <si>
    <t>ABRIL</t>
  </si>
  <si>
    <t>UVA</t>
  </si>
  <si>
    <t>0003-0001187</t>
  </si>
  <si>
    <t>1-3670</t>
  </si>
  <si>
    <t>SSK COMPANIES</t>
  </si>
  <si>
    <t>MAYO</t>
  </si>
  <si>
    <t>0001-0002157</t>
  </si>
  <si>
    <t>2-3587</t>
  </si>
  <si>
    <t>SUMAZARI S.A</t>
  </si>
  <si>
    <t>JUNIO</t>
  </si>
  <si>
    <t>0001-0001961</t>
  </si>
  <si>
    <t>1-3348</t>
  </si>
  <si>
    <t>CALYPSO MONTERREY LTDA</t>
  </si>
  <si>
    <t>MEXICO</t>
  </si>
  <si>
    <t>JULIO</t>
  </si>
  <si>
    <t>0002-0002803</t>
  </si>
  <si>
    <t>1-1928</t>
  </si>
  <si>
    <t>RUDESCO S.A.</t>
  </si>
  <si>
    <t>RANCAGUA</t>
  </si>
  <si>
    <t>AGOSTO</t>
  </si>
  <si>
    <t>0002-0002717</t>
  </si>
  <si>
    <t>1-4538</t>
  </si>
  <si>
    <t>INVERSIONES Y NEGOCIOS FRUTICOLAS S.A.</t>
  </si>
  <si>
    <t>SEPTIEMBRE</t>
  </si>
  <si>
    <t>0003-0001272</t>
  </si>
  <si>
    <t>1-1616</t>
  </si>
  <si>
    <t xml:space="preserve">INVESTISSEMENTS
</t>
  </si>
  <si>
    <t>OCTUBRE</t>
  </si>
  <si>
    <t>0001-0001652</t>
  </si>
  <si>
    <t>2-1307</t>
  </si>
  <si>
    <t xml:space="preserve">LINHAMDAN ARBOLD COMPANY </t>
  </si>
  <si>
    <t>NOVIEMBRE</t>
  </si>
  <si>
    <t>0002-0002611</t>
  </si>
  <si>
    <t>2-2193</t>
  </si>
  <si>
    <t>INVERSIONES VIENA S.A.</t>
  </si>
  <si>
    <t>DICIEMBRE</t>
  </si>
  <si>
    <t>0002-0001543</t>
  </si>
  <si>
    <t>2-1659</t>
  </si>
  <si>
    <t>BEGOLE S.A.</t>
  </si>
  <si>
    <t>0003-0002852</t>
  </si>
  <si>
    <t>2-3486</t>
  </si>
  <si>
    <t>EUROPE FRUIT ENGINEERING INC</t>
  </si>
  <si>
    <t>0003-0001024</t>
  </si>
  <si>
    <t>2-1476</t>
  </si>
  <si>
    <t>DIGALI S.A.</t>
  </si>
  <si>
    <t>0002-0001006</t>
  </si>
  <si>
    <t>1-2903</t>
  </si>
  <si>
    <t>INVERITAKA LTDA</t>
  </si>
  <si>
    <t>0001-0002036</t>
  </si>
  <si>
    <t>1-3065</t>
  </si>
  <si>
    <t>CORPORACION VENTAS LTDA.</t>
  </si>
  <si>
    <t>TEMUCO</t>
  </si>
  <si>
    <t>0002-0001467</t>
  </si>
  <si>
    <t>1-3391</t>
  </si>
  <si>
    <t>GILBERTO HURTADO Y CIA. S.C.A.</t>
  </si>
  <si>
    <t>0001-0002240</t>
  </si>
  <si>
    <t>2-4444</t>
  </si>
  <si>
    <t>COMPAÑIA COMERCIAL DE MAQUINARIA LTDA</t>
  </si>
  <si>
    <t>0002-0002436</t>
  </si>
  <si>
    <t>1-3121</t>
  </si>
  <si>
    <t>RESTREP S.C.S.</t>
  </si>
  <si>
    <t>0003-0001412</t>
  </si>
  <si>
    <t>2-4302</t>
  </si>
  <si>
    <t>AGROPECUARIA LOS LLANOS LIMITADA</t>
  </si>
  <si>
    <t>COQUIMBO</t>
  </si>
  <si>
    <t>0002-0001729</t>
  </si>
  <si>
    <t>1-2701</t>
  </si>
  <si>
    <t>INCUBDY S.A.L.</t>
  </si>
  <si>
    <t>0003-0002680</t>
  </si>
  <si>
    <t>2-2549</t>
  </si>
  <si>
    <t>SANTANDER POLLOSAN LTDA</t>
  </si>
  <si>
    <t>SANTIAGO</t>
  </si>
  <si>
    <t>0003-0001681</t>
  </si>
  <si>
    <t>1-2608</t>
  </si>
  <si>
    <t>COMPAÑIA  CALIMA S A</t>
  </si>
  <si>
    <t>CONCEPCION</t>
  </si>
  <si>
    <t>0003-0002791</t>
  </si>
  <si>
    <t>1-4290</t>
  </si>
  <si>
    <t xml:space="preserve">
AGRICULTURAL SALES</t>
  </si>
  <si>
    <t>0002-0001757</t>
  </si>
  <si>
    <t>1-3393</t>
  </si>
  <si>
    <t>LG INDUSTRIAL SYSTEMS DE COLOMBIA S A</t>
  </si>
  <si>
    <t>0003-0002622</t>
  </si>
  <si>
    <t>1-2907</t>
  </si>
  <si>
    <t>GROUP KANSAS</t>
  </si>
  <si>
    <t>0003-0002978</t>
  </si>
  <si>
    <t>2-3172</t>
  </si>
  <si>
    <t>MITSUBISHI CORPORATION SUCURSAL EN COLOMBIA</t>
  </si>
  <si>
    <t>0002-0001540</t>
  </si>
  <si>
    <t>2-4673</t>
  </si>
  <si>
    <t>SAPUGA S.A.</t>
  </si>
  <si>
    <t>0001-0002267</t>
  </si>
  <si>
    <t>1-3752</t>
  </si>
  <si>
    <t>TINZUQUE LTDA</t>
  </si>
  <si>
    <t>0003-0001381</t>
  </si>
  <si>
    <t>2-1707</t>
  </si>
  <si>
    <t>FORES SAN JUAN S.A. C.I.</t>
  </si>
  <si>
    <t>0003-0001464</t>
  </si>
  <si>
    <t>1-4951</t>
  </si>
  <si>
    <t xml:space="preserve">APPLE SALES </t>
  </si>
  <si>
    <t>0001-0001381</t>
  </si>
  <si>
    <t>2-4005</t>
  </si>
  <si>
    <t>FRUIT SALES COMPANY</t>
  </si>
  <si>
    <t>0003-0002848</t>
  </si>
  <si>
    <t>1-2094</t>
  </si>
  <si>
    <t>TURFIN S.A.</t>
  </si>
  <si>
    <t>0002-0002608</t>
  </si>
  <si>
    <t>2-3013</t>
  </si>
  <si>
    <t>FRUTIVOLAVIA LTDA SOCIEDAD COMERCIALIZADORA INTERNACIONAL</t>
  </si>
  <si>
    <t>0003-0002802</t>
  </si>
  <si>
    <t>2-4603</t>
  </si>
  <si>
    <t>RAPID FRUIT</t>
  </si>
  <si>
    <t>0001-0001186</t>
  </si>
  <si>
    <t>2-4930</t>
  </si>
  <si>
    <t>CABAL Y CIA LTDA</t>
  </si>
  <si>
    <t>0003-0001491</t>
  </si>
  <si>
    <t>1-4210</t>
  </si>
  <si>
    <t>DESACOL S.A.</t>
  </si>
  <si>
    <t>0003-0001938</t>
  </si>
  <si>
    <t>2-1625</t>
  </si>
  <si>
    <t>CONSORCIO DE SERVICIOS INTEGRADOS DE COMERCIO EXTERIOR CONSIMEX S.A.</t>
  </si>
  <si>
    <t>0003-0001267</t>
  </si>
  <si>
    <t>2-3420</t>
  </si>
  <si>
    <t>COMPAÑIA COMERCIAL EL DORADO LTDA</t>
  </si>
  <si>
    <t>0003-0001904</t>
  </si>
  <si>
    <t>1-2765</t>
  </si>
  <si>
    <t>ITELCA LTDA</t>
  </si>
  <si>
    <t>0002-0001961</t>
  </si>
  <si>
    <t>2-2081</t>
  </si>
  <si>
    <t>DISTRIBUCIONES ARBELAEZ Y SIERRA SURTILINEAS DEL CARIBE Y CIA LTDA</t>
  </si>
  <si>
    <t>0002-0002696</t>
  </si>
  <si>
    <t>1-3402</t>
  </si>
  <si>
    <t xml:space="preserve"> PAULY PHARMACEUTICAL S.A</t>
  </si>
  <si>
    <t>0001-0001148</t>
  </si>
  <si>
    <t>1-3159</t>
  </si>
  <si>
    <t xml:space="preserve">AGRISOCIALITY </t>
  </si>
  <si>
    <t>0003-0001584</t>
  </si>
  <si>
    <t>2-4955</t>
  </si>
  <si>
    <t>0001-0002046</t>
  </si>
  <si>
    <t>1-2466</t>
  </si>
  <si>
    <t>TEXML YDA</t>
  </si>
  <si>
    <t>0002-0001839</t>
  </si>
  <si>
    <t>1-4491</t>
  </si>
  <si>
    <t>VENTAS INSTITUCIONALES LTDA</t>
  </si>
  <si>
    <t>0001-0002761</t>
  </si>
  <si>
    <t>2-3328</t>
  </si>
  <si>
    <t>ARAUCANIA S A</t>
  </si>
  <si>
    <t>0002-0002920</t>
  </si>
  <si>
    <t>1-1712</t>
  </si>
  <si>
    <t>ARAUCARIAS LTDA</t>
  </si>
  <si>
    <t>0003-0002293</t>
  </si>
  <si>
    <t>1-3303</t>
  </si>
  <si>
    <t>MEGRIWELD</t>
  </si>
  <si>
    <t>0001-0002843</t>
  </si>
  <si>
    <t>2-4073</t>
  </si>
  <si>
    <t>COMPAÑIA COMERCIAL CURACAO  S A</t>
  </si>
  <si>
    <t>0001-0002908</t>
  </si>
  <si>
    <t>2-3347</t>
  </si>
  <si>
    <t>NORTH COMPANY S.A.</t>
  </si>
  <si>
    <t>0002-0002272</t>
  </si>
  <si>
    <t>2-4661</t>
  </si>
  <si>
    <t>KFGD YSTA</t>
  </si>
  <si>
    <t>0003-0001273</t>
  </si>
  <si>
    <t>1-3087</t>
  </si>
  <si>
    <t>BOGOFORMA LTDA.</t>
  </si>
  <si>
    <t>0003-0002720</t>
  </si>
  <si>
    <t>2-2557</t>
  </si>
  <si>
    <t>FERIA MULTIAMBRES LTDA</t>
  </si>
  <si>
    <t>0001-0002104</t>
  </si>
  <si>
    <t>2-1394</t>
  </si>
  <si>
    <t>KRAUSMUN LIJS</t>
  </si>
  <si>
    <t>0002-0001608</t>
  </si>
  <si>
    <t>1-1854</t>
  </si>
  <si>
    <t>TRANSFRUIT JALISCO LTDA.</t>
  </si>
  <si>
    <t>0001-0001965</t>
  </si>
  <si>
    <t>1-1326</t>
  </si>
  <si>
    <t>MAESTRIL GUADALAJARA LTDA.</t>
  </si>
  <si>
    <t>0003-0002872</t>
  </si>
  <si>
    <t>1-3430</t>
  </si>
  <si>
    <t>RPTN FERCON LTDA.</t>
  </si>
  <si>
    <t>0002-0001370</t>
  </si>
  <si>
    <t>1-2581</t>
  </si>
  <si>
    <t xml:space="preserve"> MEGRIWELD UNITED</t>
  </si>
  <si>
    <t>0002-0001313</t>
  </si>
  <si>
    <t>2-4432</t>
  </si>
  <si>
    <t>NORTH AMERICAN FRUIT</t>
  </si>
  <si>
    <t>0002-0002305</t>
  </si>
  <si>
    <t>2-1668</t>
  </si>
  <si>
    <t>COUNTRY FRUIT SALES</t>
  </si>
  <si>
    <t>0001-0001960</t>
  </si>
  <si>
    <t>1-3510</t>
  </si>
  <si>
    <t xml:space="preserve"> EL CARMEN S.C.A.</t>
  </si>
  <si>
    <t>0002-0001949</t>
  </si>
  <si>
    <t>2-4963</t>
  </si>
  <si>
    <t xml:space="preserve">BESTRUE </t>
  </si>
  <si>
    <t>0001-0002304</t>
  </si>
  <si>
    <t>2-4861</t>
  </si>
  <si>
    <t>COMERCIALIZADORA MONTERREY LTDA</t>
  </si>
  <si>
    <t>0003-0001499</t>
  </si>
  <si>
    <t>1-4597</t>
  </si>
  <si>
    <t>PROALIMENTOS LIMITADA</t>
  </si>
  <si>
    <t>0003-0001508</t>
  </si>
  <si>
    <t>1-3200</t>
  </si>
  <si>
    <t>JKL PRONSTER</t>
  </si>
  <si>
    <t>0002-0001722</t>
  </si>
  <si>
    <t>2-2568</t>
  </si>
  <si>
    <t>FRUTAS DEL VALLE</t>
  </si>
  <si>
    <t>0002-0002403</t>
  </si>
  <si>
    <t>2-4163</t>
  </si>
  <si>
    <t>COLDERFRUIT</t>
  </si>
  <si>
    <t>0002-0002151</t>
  </si>
  <si>
    <t>1-1262</t>
  </si>
  <si>
    <t>SUPRA S.A.</t>
  </si>
  <si>
    <t>0001-0001409</t>
  </si>
  <si>
    <t>1-4202</t>
  </si>
  <si>
    <t>DISTRICONDOR LIMITADA</t>
  </si>
  <si>
    <t>0001-0002690</t>
  </si>
  <si>
    <t>2-1687</t>
  </si>
  <si>
    <t>MRKT LIDFER</t>
  </si>
  <si>
    <t>0001-0002414</t>
  </si>
  <si>
    <t>2-3168</t>
  </si>
  <si>
    <t>GARCINTRAS S.A.</t>
  </si>
  <si>
    <t>0002-0002783</t>
  </si>
  <si>
    <t>2-1458</t>
  </si>
  <si>
    <t>BUSSINES UNITED</t>
  </si>
  <si>
    <t>0001-0001050</t>
  </si>
  <si>
    <t>1-4537</t>
  </si>
  <si>
    <t>AUTOFRUIT S.A</t>
  </si>
  <si>
    <t>0001-0002301</t>
  </si>
  <si>
    <t>2-2354</t>
  </si>
  <si>
    <t>PROCAR INVERSIONES S EN C S</t>
  </si>
  <si>
    <t>0001-0001845</t>
  </si>
  <si>
    <t>2-2220</t>
  </si>
  <si>
    <t>AUTOMAYOR S A</t>
  </si>
  <si>
    <t>0003-0001809</t>
  </si>
  <si>
    <t>2-4713</t>
  </si>
  <si>
    <t>FRUIT CITY COMPANY</t>
  </si>
  <si>
    <t>0001-0002249</t>
  </si>
  <si>
    <t>1-3334</t>
  </si>
  <si>
    <t>OBYCO S.A.</t>
  </si>
  <si>
    <t>0003-0001974</t>
  </si>
  <si>
    <t>1-1301</t>
  </si>
  <si>
    <t>TOLIMOTOS LIMITADA</t>
  </si>
  <si>
    <t>0002-0002719</t>
  </si>
  <si>
    <t>2-4308</t>
  </si>
  <si>
    <t>THE KING FRUIT</t>
  </si>
  <si>
    <t>0002-0002556</t>
  </si>
  <si>
    <t>1-3463</t>
  </si>
  <si>
    <t>LATINOAMERICAN BUSSINES</t>
  </si>
  <si>
    <t>0003-0002675</t>
  </si>
  <si>
    <t>1-2085</t>
  </si>
  <si>
    <t>WASHINGTON BLUE</t>
  </si>
  <si>
    <t>0001-0002616</t>
  </si>
  <si>
    <t>2-3310</t>
  </si>
  <si>
    <t>MARUBENI CORPORATION SUCURSAL</t>
  </si>
  <si>
    <t>0003-0002427</t>
  </si>
  <si>
    <t>1-4141</t>
  </si>
  <si>
    <t>R &amp; A GALANTE HERRERA LTDA</t>
  </si>
  <si>
    <t>0001-0001369</t>
  </si>
  <si>
    <t>2-3115</t>
  </si>
  <si>
    <t xml:space="preserve">
BON ET BON MARCHÉ</t>
  </si>
  <si>
    <t>0002-0002991</t>
  </si>
  <si>
    <t>2-2225</t>
  </si>
  <si>
    <t>VEGA DEL SUR S.A.</t>
  </si>
  <si>
    <t>0002-0001472</t>
  </si>
  <si>
    <t>1-2257</t>
  </si>
  <si>
    <t>PROMISE FUTURE S.A.</t>
  </si>
  <si>
    <t>0001-0001058</t>
  </si>
  <si>
    <t>1-4180</t>
  </si>
  <si>
    <t>ORTIZ REY LTDA</t>
  </si>
  <si>
    <t>0003-0001402</t>
  </si>
  <si>
    <t>1-3935</t>
  </si>
  <si>
    <t>CONSRUCTORAA&amp;CS.A.</t>
  </si>
  <si>
    <t>0003-0001367</t>
  </si>
  <si>
    <t>2-2392</t>
  </si>
  <si>
    <t>GREGTOR LTDA</t>
  </si>
  <si>
    <t>0003-0001115</t>
  </si>
  <si>
    <t>1-4818</t>
  </si>
  <si>
    <t>COCO COMPAÑIA LTDA</t>
  </si>
  <si>
    <t>0001-0001166</t>
  </si>
  <si>
    <t>2-3085</t>
  </si>
  <si>
    <t>SPEED CITY LT</t>
  </si>
  <si>
    <t>0002-0001139</t>
  </si>
  <si>
    <t>1-4016</t>
  </si>
  <si>
    <t xml:space="preserve">ORDOÑEZ CARDENAS Y CIA </t>
  </si>
  <si>
    <t>0002-0001599</t>
  </si>
  <si>
    <t>1-3695</t>
  </si>
  <si>
    <t>TRIANON S.A.</t>
  </si>
  <si>
    <t>0001-0001905</t>
  </si>
  <si>
    <t>2-2955</t>
  </si>
  <si>
    <t>FRUTICOLA JUAREZ</t>
  </si>
  <si>
    <t>0002-0002398</t>
  </si>
  <si>
    <t>1-4756</t>
  </si>
  <si>
    <t>FUNDER ESCOBAR S.A.</t>
  </si>
  <si>
    <t>0003-0001242</t>
  </si>
  <si>
    <t>1-2657</t>
  </si>
  <si>
    <t>VILLEGAS ASOCIADOS S A</t>
  </si>
  <si>
    <t>0003-0001497</t>
  </si>
  <si>
    <t>2-4128</t>
  </si>
  <si>
    <t>ZETTA YRPUN LIMITADA</t>
  </si>
  <si>
    <t>0002-0001723</t>
  </si>
  <si>
    <t>1-4079</t>
  </si>
  <si>
    <t>CARTOPEL S.A.</t>
  </si>
  <si>
    <t xml:space="preserve">MAYO </t>
  </si>
  <si>
    <t>PRODUCTOS</t>
  </si>
  <si>
    <t xml:space="preserve">ARANDANOS </t>
  </si>
  <si>
    <t xml:space="preserve">MANZANAS </t>
  </si>
  <si>
    <t xml:space="preserve">PERAS </t>
  </si>
  <si>
    <t xml:space="preserve">UVAS </t>
  </si>
  <si>
    <t>CANTIDAD PRODUCIDA (KG)</t>
  </si>
  <si>
    <t>COSTO PRODUCIR (KG)</t>
  </si>
  <si>
    <t>CANTIDAD EXPORTADA(KG)</t>
  </si>
  <si>
    <t>PRECIO EXPORTACION(KG)</t>
  </si>
  <si>
    <t>CANTIDAD VENTA CHILE(KG)</t>
  </si>
  <si>
    <t>PRECIO VENTA CHILE(KG)</t>
  </si>
  <si>
    <t>PROVEEDORES</t>
  </si>
  <si>
    <t>AGRORAMA</t>
  </si>
  <si>
    <t>COPEVAL</t>
  </si>
  <si>
    <t>CONSUMIDORES</t>
  </si>
  <si>
    <t>CHILE, EEUU, HOLANDA, INGLATERRA</t>
  </si>
  <si>
    <t>TEMPORADA</t>
  </si>
  <si>
    <t>ENTRE OCTUBRE Y ABRIL</t>
  </si>
  <si>
    <t>AÑO COMPLETO(MAYOR TEMPORADA A CONTAR OCTUBRE)</t>
  </si>
  <si>
    <t>ENTRE ENERO Y OCTUBRE</t>
  </si>
  <si>
    <t>ENTRE NOVIEMBRE Y ABRIL</t>
  </si>
  <si>
    <t>SUPERFICIE UTILIZADA</t>
  </si>
  <si>
    <t>2 HECTAREAS</t>
  </si>
  <si>
    <t>3 HECTAREAS</t>
  </si>
  <si>
    <t>AGUA UTILIZADA (LITROS)</t>
  </si>
  <si>
    <t>*TODO LO NECESARIO PARA SACAR EL PRODUCTO TERMINADO, A EXCEPCION DE LOS SUELDOS</t>
  </si>
  <si>
    <t>COSTOS PRODUCIR</t>
  </si>
  <si>
    <t>TOTAL</t>
  </si>
  <si>
    <t>Tipo Cotizacion</t>
  </si>
  <si>
    <t>NACIONAL</t>
  </si>
  <si>
    <t>EXPORTACIÓN</t>
  </si>
  <si>
    <t>CEDULA</t>
  </si>
  <si>
    <t>1ER. APELLIDO</t>
  </si>
  <si>
    <t>2DO. APELLIDO</t>
  </si>
  <si>
    <t>NOMBRES</t>
  </si>
  <si>
    <t>COMUNA</t>
  </si>
  <si>
    <t>ANTIGUEDAD EN EMPRESA</t>
  </si>
  <si>
    <t>SUELDO</t>
  </si>
  <si>
    <t>ESTADO CIVIL</t>
  </si>
  <si>
    <t>COBERTURA SALUD</t>
  </si>
  <si>
    <t>NUMERO DE HIJOS</t>
  </si>
  <si>
    <t>N° CELULAR</t>
  </si>
  <si>
    <t>Nombre Completo</t>
  </si>
  <si>
    <t>9390429-3</t>
  </si>
  <si>
    <t>ABALOS</t>
  </si>
  <si>
    <t>ROCHON</t>
  </si>
  <si>
    <t>ALBERTO OSCAR</t>
  </si>
  <si>
    <t>PANQUEHUE</t>
  </si>
  <si>
    <t>CASADO</t>
  </si>
  <si>
    <t>ISAPRE</t>
  </si>
  <si>
    <t>12588842-2</t>
  </si>
  <si>
    <t>ABARNO</t>
  </si>
  <si>
    <t>SILVA</t>
  </si>
  <si>
    <t>ARIEL</t>
  </si>
  <si>
    <t>HIJUELAS</t>
  </si>
  <si>
    <t>SOLTERO</t>
  </si>
  <si>
    <t>FONASA</t>
  </si>
  <si>
    <t>12536051-6</t>
  </si>
  <si>
    <t>ABASCAL</t>
  </si>
  <si>
    <t>BELOQUI</t>
  </si>
  <si>
    <t>WINSTON FRANKLIN</t>
  </si>
  <si>
    <t>LOS ANDES</t>
  </si>
  <si>
    <t>7919875-3</t>
  </si>
  <si>
    <t>ABDALA</t>
  </si>
  <si>
    <t>SCHWARZ</t>
  </si>
  <si>
    <t>PABLO DANIEL</t>
  </si>
  <si>
    <t>CON CON</t>
  </si>
  <si>
    <t>VIUDO</t>
  </si>
  <si>
    <t>13792899-4</t>
  </si>
  <si>
    <t>SOSA</t>
  </si>
  <si>
    <t>MERCEDES MARIA</t>
  </si>
  <si>
    <t>LA CALERA</t>
  </si>
  <si>
    <t>14828741-4</t>
  </si>
  <si>
    <t>ABIN</t>
  </si>
  <si>
    <t>DE MARIA</t>
  </si>
  <si>
    <t>JORGE MARIA</t>
  </si>
  <si>
    <t>LLAY LLAY</t>
  </si>
  <si>
    <t>Cargo</t>
  </si>
  <si>
    <t>11291921-2</t>
  </si>
  <si>
    <t>ABREU</t>
  </si>
  <si>
    <t>HERNANDEZ</t>
  </si>
  <si>
    <t>ALCIDES</t>
  </si>
  <si>
    <t>VIÑA DEL MAR</t>
  </si>
  <si>
    <t>DIVORCIADO</t>
  </si>
  <si>
    <t>7859702-6</t>
  </si>
  <si>
    <t>NUÑEZ</t>
  </si>
  <si>
    <t>MIRTA GRACIELA</t>
  </si>
  <si>
    <t>VALPARAISO</t>
  </si>
  <si>
    <t>SEPARADO</t>
  </si>
  <si>
    <t>16718220-5</t>
  </si>
  <si>
    <t>BONILLA</t>
  </si>
  <si>
    <t>SERGIO</t>
  </si>
  <si>
    <t>CABILDO</t>
  </si>
  <si>
    <t>9207177-2</t>
  </si>
  <si>
    <t>ABUCHALJA</t>
  </si>
  <si>
    <t>SEADE</t>
  </si>
  <si>
    <t>DORITA</t>
  </si>
  <si>
    <t>LA CRUZ</t>
  </si>
  <si>
    <t>11706252-5</t>
  </si>
  <si>
    <t>ACHUGAR</t>
  </si>
  <si>
    <t>FERRARI</t>
  </si>
  <si>
    <t>HUGO JOSE</t>
  </si>
  <si>
    <t>ALGARROBO</t>
  </si>
  <si>
    <t>8983421-0</t>
  </si>
  <si>
    <t>ACOSTA</t>
  </si>
  <si>
    <t>MADERA</t>
  </si>
  <si>
    <t>JOSE BARTOLOME</t>
  </si>
  <si>
    <t>ZAPALLAR</t>
  </si>
  <si>
    <t>16941739-5</t>
  </si>
  <si>
    <t>MARTINEZ</t>
  </si>
  <si>
    <t>NELSON EDUARDO</t>
  </si>
  <si>
    <t>QUILLOTA</t>
  </si>
  <si>
    <t>9810562-5</t>
  </si>
  <si>
    <t>PEREZ</t>
  </si>
  <si>
    <t>JUAN CARLOS</t>
  </si>
  <si>
    <t>OLMUE</t>
  </si>
  <si>
    <t>10721756-7</t>
  </si>
  <si>
    <t>PEREIRA</t>
  </si>
  <si>
    <t>MARTHA VANDA</t>
  </si>
  <si>
    <t>CALLE LARGA</t>
  </si>
  <si>
    <t>11590199-0</t>
  </si>
  <si>
    <t>MABEL</t>
  </si>
  <si>
    <t>CASA BLANCA</t>
  </si>
  <si>
    <t>15908466-7</t>
  </si>
  <si>
    <t>ACUÑA</t>
  </si>
  <si>
    <t>CABRERA</t>
  </si>
  <si>
    <t>EFRAIN ANDRES</t>
  </si>
  <si>
    <t>EL QUISCO</t>
  </si>
  <si>
    <t>17466996-7</t>
  </si>
  <si>
    <t>GUTIERREZ</t>
  </si>
  <si>
    <t>VICTOR ESTEBAN</t>
  </si>
  <si>
    <t>17957988-3</t>
  </si>
  <si>
    <t>ADDIEGO</t>
  </si>
  <si>
    <t>PROSPERO</t>
  </si>
  <si>
    <t>GERARDO</t>
  </si>
  <si>
    <t>PAPUDO</t>
  </si>
  <si>
    <t>9139154-9</t>
  </si>
  <si>
    <t>AGAZZI</t>
  </si>
  <si>
    <t>SARASOLA</t>
  </si>
  <si>
    <t>ERNESTO</t>
  </si>
  <si>
    <t>RINCONADA</t>
  </si>
  <si>
    <t>15532699-5</t>
  </si>
  <si>
    <t>AGUERRE</t>
  </si>
  <si>
    <t>PEREIRO</t>
  </si>
  <si>
    <t>STELLA SERRANA</t>
  </si>
  <si>
    <t>QUINTERO</t>
  </si>
  <si>
    <t>17165317-3</t>
  </si>
  <si>
    <t>LOMBARDO</t>
  </si>
  <si>
    <t>TABARE</t>
  </si>
  <si>
    <t>13718411-9</t>
  </si>
  <si>
    <t>AGUIAR</t>
  </si>
  <si>
    <t>SILVIA</t>
  </si>
  <si>
    <t>15348390-3</t>
  </si>
  <si>
    <t>AGUILAR</t>
  </si>
  <si>
    <t>PAIS</t>
  </si>
  <si>
    <t>CLAUDIO MARTIN</t>
  </si>
  <si>
    <t>QUILPUE</t>
  </si>
  <si>
    <t>17360163-2</t>
  </si>
  <si>
    <t>VICTOR HUGO</t>
  </si>
  <si>
    <t>Estado Civil</t>
  </si>
  <si>
    <t>Cobertura Salud</t>
  </si>
  <si>
    <t>15403783-1</t>
  </si>
  <si>
    <t>AGUIÑAGA</t>
  </si>
  <si>
    <t>CORBO</t>
  </si>
  <si>
    <t>JOSE EDUARDO</t>
  </si>
  <si>
    <t>LIMACHE</t>
  </si>
  <si>
    <t>Peon</t>
  </si>
  <si>
    <t>Soltero</t>
  </si>
  <si>
    <t>Isapre</t>
  </si>
  <si>
    <t>11482505-9</t>
  </si>
  <si>
    <t>BURGOS</t>
  </si>
  <si>
    <t>PUCHUNCAVI</t>
  </si>
  <si>
    <t>Tractorista</t>
  </si>
  <si>
    <t>Casado</t>
  </si>
  <si>
    <t>Fonasa</t>
  </si>
  <si>
    <t>11891807-9</t>
  </si>
  <si>
    <t>ARIAS</t>
  </si>
  <si>
    <t>JORGE LUIS</t>
  </si>
  <si>
    <t>Guarda</t>
  </si>
  <si>
    <t>Separado</t>
  </si>
  <si>
    <t>10839867-3</t>
  </si>
  <si>
    <t>BURIANI</t>
  </si>
  <si>
    <t>PARDO</t>
  </si>
  <si>
    <t>JORGE</t>
  </si>
  <si>
    <t>Capataz</t>
  </si>
  <si>
    <t>Viudo</t>
  </si>
  <si>
    <t>10948252-0</t>
  </si>
  <si>
    <t>BURNS</t>
  </si>
  <si>
    <t>CERVETTI</t>
  </si>
  <si>
    <t>JOHN</t>
  </si>
  <si>
    <t>Tecnico Grado Superior</t>
  </si>
  <si>
    <t>16705519-1</t>
  </si>
  <si>
    <t>BURONE</t>
  </si>
  <si>
    <t>MENDEZ</t>
  </si>
  <si>
    <t>JOSE MARIA</t>
  </si>
  <si>
    <t>Tecnico Grado Medio</t>
  </si>
  <si>
    <t>12007560-2</t>
  </si>
  <si>
    <t>BUSTILLO</t>
  </si>
  <si>
    <t>BONASSO</t>
  </si>
  <si>
    <t>FRANCISCO C.</t>
  </si>
  <si>
    <t>Personal de Oficios Clasicos</t>
  </si>
  <si>
    <t>10096685-8</t>
  </si>
  <si>
    <t>BUTTAZZONI</t>
  </si>
  <si>
    <t>REPETTO</t>
  </si>
  <si>
    <t>FERNANDO</t>
  </si>
  <si>
    <t>NOGALES</t>
  </si>
  <si>
    <t>Ayudante</t>
  </si>
  <si>
    <t>15991438-7</t>
  </si>
  <si>
    <t>BUZO</t>
  </si>
  <si>
    <t>DEL PUERTO</t>
  </si>
  <si>
    <t>EL TABO</t>
  </si>
  <si>
    <t>Administrativos</t>
  </si>
  <si>
    <t>12478992-0</t>
  </si>
  <si>
    <t>BUZZETTI</t>
  </si>
  <si>
    <t>FRAGA</t>
  </si>
  <si>
    <t>IRUPE CARMEN</t>
  </si>
  <si>
    <t>8031199-5</t>
  </si>
  <si>
    <t>CAAMAÑO</t>
  </si>
  <si>
    <t>CERNADAS</t>
  </si>
  <si>
    <t>FRANCISCO EDUARDO</t>
  </si>
  <si>
    <t>14013598-4</t>
  </si>
  <si>
    <t>VERNAY</t>
  </si>
  <si>
    <t>MARIA ANDREA</t>
  </si>
  <si>
    <t>9591530-1</t>
  </si>
  <si>
    <t>CABALLERO</t>
  </si>
  <si>
    <t>LARUMBE</t>
  </si>
  <si>
    <t>ANITA MARIA</t>
  </si>
  <si>
    <t>SANTO DOMINGO</t>
  </si>
  <si>
    <t>9710604-7</t>
  </si>
  <si>
    <t>10940791-3</t>
  </si>
  <si>
    <t>CABELLO</t>
  </si>
  <si>
    <t>RAMIREZ</t>
  </si>
  <si>
    <t>LUIS FERNANDO</t>
  </si>
  <si>
    <t>6225541-6</t>
  </si>
  <si>
    <t>CABRAL</t>
  </si>
  <si>
    <t>BORBA</t>
  </si>
  <si>
    <t>MARIA GREGORIA</t>
  </si>
  <si>
    <t>LA LIGUA</t>
  </si>
  <si>
    <t>7530202-2</t>
  </si>
  <si>
    <t>RODRIGUEZ</t>
  </si>
  <si>
    <t>WILITON</t>
  </si>
  <si>
    <t>10962389-2</t>
  </si>
  <si>
    <t>CADIZ</t>
  </si>
  <si>
    <t>BARRETO</t>
  </si>
  <si>
    <t>JULIO ROBERTO</t>
  </si>
  <si>
    <t>17450514-1</t>
  </si>
  <si>
    <t>CALDERON</t>
  </si>
  <si>
    <t>LABORDE</t>
  </si>
  <si>
    <t>MARCELO DANIEL</t>
  </si>
  <si>
    <t>11794758-2</t>
  </si>
  <si>
    <t>CARRASCO</t>
  </si>
  <si>
    <t>GARCIA</t>
  </si>
  <si>
    <t>ADOLFO AURELIANO</t>
  </si>
  <si>
    <t>12366735-1</t>
  </si>
  <si>
    <t>OLIVERA</t>
  </si>
  <si>
    <t>ARIBEL ENRIQUE</t>
  </si>
  <si>
    <t>16941821-9</t>
  </si>
  <si>
    <t>CASTILLO</t>
  </si>
  <si>
    <t>HERRERA</t>
  </si>
  <si>
    <t>SERGIO GUSTAVO</t>
  </si>
  <si>
    <t>SAN ESTEBAN</t>
  </si>
  <si>
    <t>7013435-6</t>
  </si>
  <si>
    <t>RE</t>
  </si>
  <si>
    <t>SUSANA</t>
  </si>
  <si>
    <t>13880513-9</t>
  </si>
  <si>
    <t>CHAVEZ</t>
  </si>
  <si>
    <t>PUENTE</t>
  </si>
  <si>
    <t>ALICIA</t>
  </si>
  <si>
    <t>12476711-5</t>
  </si>
  <si>
    <t>CORTES</t>
  </si>
  <si>
    <t>COLETTO</t>
  </si>
  <si>
    <t>LUIS EDUARDO</t>
  </si>
  <si>
    <t>SAN FELIPE</t>
  </si>
  <si>
    <t>16870759-0</t>
  </si>
  <si>
    <t>CUBILLOS</t>
  </si>
  <si>
    <t>ORGA</t>
  </si>
  <si>
    <t>JUAN ANTONIO</t>
  </si>
  <si>
    <t>MARGA MARGA</t>
  </si>
  <si>
    <t>17293433-8</t>
  </si>
  <si>
    <t>DURAN</t>
  </si>
  <si>
    <t>10634002-2</t>
  </si>
  <si>
    <t>FIGO</t>
  </si>
  <si>
    <t>NELSON MARIO</t>
  </si>
  <si>
    <t>13250450-7</t>
  </si>
  <si>
    <t>ARMESTO</t>
  </si>
  <si>
    <t>HORACIO</t>
  </si>
  <si>
    <t>16562674-4</t>
  </si>
  <si>
    <t>MONTENEGRO</t>
  </si>
  <si>
    <t>RUBI DARDO</t>
  </si>
  <si>
    <t>8240382-8</t>
  </si>
  <si>
    <t>IBARRA</t>
  </si>
  <si>
    <t>DEL PRETTI</t>
  </si>
  <si>
    <t>NANCY LUJAN</t>
  </si>
  <si>
    <t>15842279-8</t>
  </si>
  <si>
    <t>IGLESIAS</t>
  </si>
  <si>
    <t>CASAL RIBEIRO</t>
  </si>
  <si>
    <t>ALBERTO MARTIN</t>
  </si>
  <si>
    <t>15388071-7</t>
  </si>
  <si>
    <t>LOPEZ</t>
  </si>
  <si>
    <t>NELIDA</t>
  </si>
  <si>
    <t>7019094-0</t>
  </si>
  <si>
    <t>LORBEER</t>
  </si>
  <si>
    <t>PONS</t>
  </si>
  <si>
    <t>17852012-8</t>
  </si>
  <si>
    <t>LORDA</t>
  </si>
  <si>
    <t>MAYORA</t>
  </si>
  <si>
    <t>WILMA LORDA</t>
  </si>
  <si>
    <t>8512945-4</t>
  </si>
  <si>
    <t>LORENTE</t>
  </si>
  <si>
    <t>VICENTE</t>
  </si>
  <si>
    <t>RAMON MARIA</t>
  </si>
  <si>
    <t>12364796-5</t>
  </si>
  <si>
    <t>LORENZO</t>
  </si>
  <si>
    <t>FIGUEROA</t>
  </si>
  <si>
    <t>ELSA</t>
  </si>
  <si>
    <t>9711631-4</t>
  </si>
  <si>
    <t>MAZZUCHI</t>
  </si>
  <si>
    <t>CRISAFULLI</t>
  </si>
  <si>
    <t>GRACIELA</t>
  </si>
  <si>
    <t>SANTA MARIA</t>
  </si>
  <si>
    <t>13030002-5</t>
  </si>
  <si>
    <t>MEDINA</t>
  </si>
  <si>
    <t>RIVEIRO</t>
  </si>
  <si>
    <t>ROBERT NINO</t>
  </si>
  <si>
    <t>8634371-7</t>
  </si>
  <si>
    <t>COSCIA</t>
  </si>
  <si>
    <t>ISIDRO RAMON</t>
  </si>
  <si>
    <t>17651820-4</t>
  </si>
  <si>
    <t>MEIJIDES</t>
  </si>
  <si>
    <t>MAINE</t>
  </si>
  <si>
    <t>GUSTAVO WILLIAN</t>
  </si>
  <si>
    <t>16446445-9</t>
  </si>
  <si>
    <t>MEILAN</t>
  </si>
  <si>
    <t>BELLO</t>
  </si>
  <si>
    <t>RAFAEL MANUEL</t>
  </si>
  <si>
    <t>PETORCA</t>
  </si>
  <si>
    <t>10637151-5</t>
  </si>
  <si>
    <t>MEIRELES</t>
  </si>
  <si>
    <t>CRESPO</t>
  </si>
  <si>
    <t>WALTER JOSE</t>
  </si>
  <si>
    <t>10764129-8</t>
  </si>
  <si>
    <t>MELENDEZ</t>
  </si>
  <si>
    <t>CADIAC</t>
  </si>
  <si>
    <t>LAURO JUAN BAUTISTA</t>
  </si>
  <si>
    <t>8164786-1</t>
  </si>
  <si>
    <t>MELLI</t>
  </si>
  <si>
    <t>CARLOS ENRIQUE</t>
  </si>
  <si>
    <t>7813472-4</t>
  </si>
  <si>
    <t>MELO</t>
  </si>
  <si>
    <t>BOCCA</t>
  </si>
  <si>
    <t>MARIA DEL CARMEN</t>
  </si>
  <si>
    <t>10936625-5</t>
  </si>
  <si>
    <t>MENA</t>
  </si>
  <si>
    <t>GONZALEZ</t>
  </si>
  <si>
    <t>NIGEL RAFAEL</t>
  </si>
  <si>
    <t>15891352-6</t>
  </si>
  <si>
    <t>OLIVER</t>
  </si>
  <si>
    <t>SCHUBERT FLORENCIO</t>
  </si>
  <si>
    <t>11673649-7</t>
  </si>
  <si>
    <t>MORALES</t>
  </si>
  <si>
    <t>DORIS PERLA</t>
  </si>
  <si>
    <t>12703206-5</t>
  </si>
  <si>
    <t>MORATO</t>
  </si>
  <si>
    <t>BOVE</t>
  </si>
  <si>
    <t>ANA INES</t>
  </si>
  <si>
    <t>8043555-5</t>
  </si>
  <si>
    <t>MORATORIO</t>
  </si>
  <si>
    <t>BEATRIZ</t>
  </si>
  <si>
    <t>17186628-1</t>
  </si>
  <si>
    <t>MORE</t>
  </si>
  <si>
    <t>GIACCA</t>
  </si>
  <si>
    <t>ALICIA ESTHER</t>
  </si>
  <si>
    <t>16544387-0</t>
  </si>
  <si>
    <t>MOREIRA</t>
  </si>
  <si>
    <t>DE LIMA</t>
  </si>
  <si>
    <t>EMMA COLBERT</t>
  </si>
  <si>
    <t>10229263-8</t>
  </si>
  <si>
    <t>PORRO</t>
  </si>
  <si>
    <t>MIGUEL ANGEL</t>
  </si>
  <si>
    <t>11843443-1</t>
  </si>
  <si>
    <t>PORTAS</t>
  </si>
  <si>
    <t>BARREIRO</t>
  </si>
  <si>
    <t>ANA MARÍA</t>
  </si>
  <si>
    <t>16796080-0</t>
  </si>
  <si>
    <t>PORTE</t>
  </si>
  <si>
    <t>DE SOUZA</t>
  </si>
  <si>
    <t>ARIOSTO</t>
  </si>
  <si>
    <t>6194775-9</t>
  </si>
  <si>
    <t>PORTEIRO</t>
  </si>
  <si>
    <t>10625498-3</t>
  </si>
  <si>
    <t>PORTILLO</t>
  </si>
  <si>
    <t>MARIO</t>
  </si>
  <si>
    <t>13031053-5</t>
  </si>
  <si>
    <t>PORTO</t>
  </si>
  <si>
    <t>LARA</t>
  </si>
  <si>
    <t>DANIELA</t>
  </si>
  <si>
    <t>6754190-1</t>
  </si>
  <si>
    <t>PRIETO</t>
  </si>
  <si>
    <t>AMARAL</t>
  </si>
  <si>
    <t>EMILIO ALBO</t>
  </si>
  <si>
    <t>10033155-8</t>
  </si>
  <si>
    <t>PRIGRIONI</t>
  </si>
  <si>
    <t>SUAREZ</t>
  </si>
  <si>
    <t>LENADRO</t>
  </si>
  <si>
    <t>11291830-5</t>
  </si>
  <si>
    <t>PRIMICERI</t>
  </si>
  <si>
    <t>PORTELA</t>
  </si>
  <si>
    <t>RENEE LOURDES</t>
  </si>
  <si>
    <t>15497715-8</t>
  </si>
  <si>
    <t>PUERTO</t>
  </si>
  <si>
    <t>DELGADO</t>
  </si>
  <si>
    <t>ALVARO</t>
  </si>
  <si>
    <t>VILLA ALEMANA</t>
  </si>
  <si>
    <t>9382943-3</t>
  </si>
  <si>
    <t>PUGA</t>
  </si>
  <si>
    <t>MARIÑO</t>
  </si>
  <si>
    <t>SUSANA MARTHA</t>
  </si>
  <si>
    <t>9410808-5</t>
  </si>
  <si>
    <t>QUINTANA</t>
  </si>
  <si>
    <t>CONIL</t>
  </si>
  <si>
    <t>OSCAR FERNANDO</t>
  </si>
  <si>
    <t>12143458-8</t>
  </si>
  <si>
    <t>QUINTEIRO</t>
  </si>
  <si>
    <t>VIRGINIA</t>
  </si>
  <si>
    <t>12244143-7</t>
  </si>
  <si>
    <t>AREAL</t>
  </si>
  <si>
    <t>PABLO GERMAN</t>
  </si>
  <si>
    <t>9212788-5</t>
  </si>
  <si>
    <t>RABOSTO</t>
  </si>
  <si>
    <t>QUEVEDO</t>
  </si>
  <si>
    <t>9255324-1</t>
  </si>
  <si>
    <t>RABUÑAL</t>
  </si>
  <si>
    <t>CHINAZZO</t>
  </si>
  <si>
    <t>MA. DEL LOUREDES</t>
  </si>
  <si>
    <t>6773601-6</t>
  </si>
  <si>
    <t>RADICCIONI</t>
  </si>
  <si>
    <t>CURBELO</t>
  </si>
  <si>
    <t>FRANCISCO JAVIER</t>
  </si>
  <si>
    <t>16320127-7</t>
  </si>
  <si>
    <t>RADIO</t>
  </si>
  <si>
    <t>PRESTA</t>
  </si>
  <si>
    <t>DANIEL ALEXIS</t>
  </si>
  <si>
    <t>11503937-8</t>
  </si>
  <si>
    <t>RAFANIELLO</t>
  </si>
  <si>
    <t>DANIEL</t>
  </si>
  <si>
    <t>CATEMU</t>
  </si>
  <si>
    <t>11564021-8</t>
  </si>
  <si>
    <t>RAFFO</t>
  </si>
  <si>
    <t>RUSCH</t>
  </si>
  <si>
    <t>6670350-3</t>
  </si>
  <si>
    <t>RAFULS</t>
  </si>
  <si>
    <t>FABREGAS</t>
  </si>
  <si>
    <t>16991649-4</t>
  </si>
  <si>
    <t>RAGGIO</t>
  </si>
  <si>
    <t>FACCIOLI</t>
  </si>
  <si>
    <t>WALKYRIA BEATRIZ</t>
  </si>
  <si>
    <t>7864438-3</t>
  </si>
  <si>
    <t>RAMAGLI</t>
  </si>
  <si>
    <t>ODDERA</t>
  </si>
  <si>
    <t>ALVARO JAVIER</t>
  </si>
  <si>
    <t>9823219-1</t>
  </si>
  <si>
    <t>RAMELLA</t>
  </si>
  <si>
    <t>BARROS</t>
  </si>
  <si>
    <t>HECTOR SAUL</t>
  </si>
  <si>
    <t>8833710-0</t>
  </si>
  <si>
    <t>RAMILLO</t>
  </si>
  <si>
    <t>DELFINO</t>
  </si>
  <si>
    <t>RAQUEL</t>
  </si>
  <si>
    <t>9410209-9</t>
  </si>
  <si>
    <t>MAISONABA</t>
  </si>
  <si>
    <t>ANDRES ELIAS</t>
  </si>
  <si>
    <t>9254458-8</t>
  </si>
  <si>
    <t>ABELLA</t>
  </si>
  <si>
    <t>ANGELICA BETRIZ</t>
  </si>
  <si>
    <t>11680883-8</t>
  </si>
  <si>
    <t>RAMON</t>
  </si>
  <si>
    <t>MINIKES</t>
  </si>
  <si>
    <t>6619367-5</t>
  </si>
  <si>
    <t>REYES</t>
  </si>
  <si>
    <t>ARIEL ELBIO</t>
  </si>
  <si>
    <t>11508362-4</t>
  </si>
  <si>
    <t>REYNA</t>
  </si>
  <si>
    <t>TEXEIRA</t>
  </si>
  <si>
    <t>JORGE ROBERTO</t>
  </si>
  <si>
    <t>8834183-5</t>
  </si>
  <si>
    <t>REYNO</t>
  </si>
  <si>
    <t>PRADO</t>
  </si>
  <si>
    <t>ESTELA INES</t>
  </si>
  <si>
    <t>6836869-2</t>
  </si>
  <si>
    <t>REZZANO</t>
  </si>
  <si>
    <t>RUCKERT</t>
  </si>
  <si>
    <t>GUSTAVO MARIA</t>
  </si>
  <si>
    <t>9491200-1</t>
  </si>
  <si>
    <t>RIANI</t>
  </si>
  <si>
    <t>ARIETA</t>
  </si>
  <si>
    <t>RODOLFO</t>
  </si>
  <si>
    <t>CARTAGENA</t>
  </si>
  <si>
    <t>14669671-1</t>
  </si>
  <si>
    <t>RIBAS</t>
  </si>
  <si>
    <t>REBOLLO</t>
  </si>
  <si>
    <t>MARÍA TERESA</t>
  </si>
  <si>
    <t>9655684-2</t>
  </si>
  <si>
    <t>RIBEIRO</t>
  </si>
  <si>
    <t>TORRADO</t>
  </si>
  <si>
    <t>WASHINGTON RAUL</t>
  </si>
  <si>
    <t>16126724-1</t>
  </si>
  <si>
    <t>VAZQUEZ</t>
  </si>
  <si>
    <t>ROSA</t>
  </si>
  <si>
    <t>11594983-0</t>
  </si>
  <si>
    <t>VEGA</t>
  </si>
  <si>
    <t>LLANES</t>
  </si>
  <si>
    <t>6920534-6</t>
  </si>
  <si>
    <t>VIANA</t>
  </si>
  <si>
    <t>FERREIRA</t>
  </si>
  <si>
    <t>ENRIQUE</t>
  </si>
  <si>
    <t>15117100-2</t>
  </si>
  <si>
    <t>VICTORIA</t>
  </si>
  <si>
    <t>JOSE ANTONIO</t>
  </si>
  <si>
    <t>10161702-5</t>
  </si>
  <si>
    <t>VIDAL</t>
  </si>
  <si>
    <t>CASTRO</t>
  </si>
  <si>
    <t>15671252-1</t>
  </si>
  <si>
    <t>ZUBILLAGA</t>
  </si>
  <si>
    <t>LENZNER</t>
  </si>
  <si>
    <t>ROSA CRISTINA</t>
  </si>
  <si>
    <t>6965522-4</t>
  </si>
  <si>
    <t>ZUNINO</t>
  </si>
  <si>
    <t>TORTEROLA</t>
  </si>
  <si>
    <t>FRANCISCO ADHEMAR</t>
  </si>
  <si>
    <t>19408765-9</t>
  </si>
  <si>
    <t>Valdebenito</t>
  </si>
  <si>
    <t>Aguilera</t>
  </si>
  <si>
    <t>Hernan Augusto</t>
  </si>
  <si>
    <t>Recoleta</t>
  </si>
  <si>
    <t>Etiquetas de fila</t>
  </si>
  <si>
    <t>Cuenta de SUELDO</t>
  </si>
  <si>
    <t>(en blanco)</t>
  </si>
  <si>
    <t>Total general</t>
  </si>
  <si>
    <t>Superficie Utilizada</t>
  </si>
  <si>
    <t>Arandanos</t>
  </si>
  <si>
    <t>Agua utilizada</t>
  </si>
  <si>
    <t>Manzanas</t>
  </si>
  <si>
    <t xml:space="preserve">Peras </t>
  </si>
  <si>
    <t>Uvas</t>
  </si>
  <si>
    <t>Suma de COSTOS DE PRODUCIR</t>
  </si>
  <si>
    <t>Suma de UTILIDAD</t>
  </si>
  <si>
    <t>Suma de SUELDOS</t>
  </si>
  <si>
    <t>Suma de INGRESOS</t>
  </si>
  <si>
    <t>Costos</t>
  </si>
  <si>
    <t>Ganancias</t>
  </si>
  <si>
    <t>Ingresos</t>
  </si>
  <si>
    <t>Total 2016</t>
  </si>
  <si>
    <t>Total 2017</t>
  </si>
  <si>
    <t>Total 2018</t>
  </si>
  <si>
    <t>Total 2019</t>
  </si>
  <si>
    <t>Suma de VALOR VENTA</t>
  </si>
  <si>
    <t>VentasFrut Limitada</t>
  </si>
  <si>
    <t>Departamento RRHH</t>
  </si>
  <si>
    <t>Ficha Trabajador</t>
  </si>
  <si>
    <t>Nombre Completo:</t>
  </si>
  <si>
    <t>Comuna:</t>
  </si>
  <si>
    <t>Cargo:</t>
  </si>
  <si>
    <t>Antigüedad en la empresa:</t>
  </si>
  <si>
    <t>Desembolso de la empresa</t>
  </si>
  <si>
    <t>El monto a desemnbolsar por la empresa en el cargo de</t>
  </si>
  <si>
    <t>Peon es de $4896645</t>
  </si>
  <si>
    <t>RUT</t>
  </si>
  <si>
    <t>PRIMER APELLIDO</t>
  </si>
  <si>
    <t>SEGUNDO APELLIDO</t>
  </si>
  <si>
    <t>ANTIGÜEDAD</t>
  </si>
  <si>
    <t>AFILIACION</t>
  </si>
  <si>
    <t>HIJOS</t>
  </si>
  <si>
    <t>CELULAR</t>
  </si>
  <si>
    <t>G</t>
  </si>
  <si>
    <t>Años</t>
  </si>
  <si>
    <t>Venta nacional</t>
  </si>
  <si>
    <t>Exportacion</t>
  </si>
  <si>
    <t>Todas</t>
  </si>
  <si>
    <t>Todos</t>
  </si>
  <si>
    <t>PRECIOS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</si>
</sst>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_ &quot;$&quot;* #,##0_ ;_ &quot;$&quot;* \-#,##0_ ;_ &quot;$&quot;* &quot;-&quot;_ ;_ @_ "/>
    <numFmt numFmtId="166" formatCode="&quot;$&quot;#,##0.00"/>
    <numFmt numFmtId="167" formatCode="d/mmmm/yyyy"/>
  </numFmts>
  <fonts count="24">
    <font>
      <sz val="10.0"/>
      <color rgb="FF000000"/>
      <name val="Arial"/>
      <scheme val="minor"/>
    </font>
    <font>
      <sz val="10.0"/>
      <color rgb="FF000000"/>
      <name val="Arial"/>
    </font>
    <font>
      <sz val="36.0"/>
      <color rgb="FF2C7D21"/>
      <name val="Bodoni"/>
    </font>
    <font/>
    <font>
      <sz val="10.0"/>
      <color rgb="FF92D050"/>
      <name val="Arial"/>
    </font>
    <font>
      <b/>
      <sz val="14.0"/>
      <color theme="0"/>
      <name val="Arial"/>
    </font>
    <font>
      <b/>
      <sz val="14.0"/>
      <color rgb="FF000000"/>
      <name val="Arial"/>
    </font>
    <font>
      <sz val="10.0"/>
      <color theme="0"/>
      <name val="Arial"/>
    </font>
    <font>
      <b/>
      <sz val="10.0"/>
      <color theme="0"/>
      <name val="Arial"/>
    </font>
    <font>
      <sz val="10.0"/>
      <color theme="1"/>
      <name val="Arial"/>
    </font>
    <font>
      <sz val="11.0"/>
      <color theme="1"/>
      <name val="Arial"/>
    </font>
    <font>
      <sz val="11.0"/>
      <color rgb="FF000000"/>
      <name val="Inconsolata"/>
    </font>
    <font>
      <sz val="11.0"/>
      <color rgb="FF000000"/>
      <name val="Calibri"/>
    </font>
    <font>
      <color theme="1"/>
      <name val="Arial"/>
      <scheme val="minor"/>
    </font>
    <font>
      <sz val="11.0"/>
      <color rgb="FF000000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u/>
      <sz val="10.0"/>
      <color rgb="FF000000"/>
      <name val="Arial"/>
    </font>
    <font>
      <sz val="11.0"/>
      <color theme="1"/>
      <name val="Calibri"/>
    </font>
    <font>
      <sz val="11.0"/>
      <color theme="1"/>
      <name val="Inconsolata"/>
    </font>
    <font>
      <sz val="8.0"/>
      <color rgb="FF000000"/>
      <name val="Arial"/>
    </font>
    <font>
      <sz val="8.0"/>
      <color theme="1"/>
      <name val="Arial"/>
    </font>
    <font>
      <sz val="7.0"/>
      <color rgb="FF000000"/>
      <name val="Arial"/>
    </font>
    <font>
      <sz val="7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2C7D21"/>
        <bgColor rgb="FF2C7D21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277E3E"/>
        <bgColor rgb="FF277E3E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D9E6FC"/>
        <bgColor rgb="FFD9E6FC"/>
      </patternFill>
    </fill>
  </fills>
  <borders count="44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DB5F8"/>
      </bottom>
    </border>
    <border>
      <left/>
      <right style="thin">
        <color rgb="FF000000"/>
      </right>
      <top/>
      <bottom style="thin">
        <color rgb="FF8DB5F8"/>
      </bottom>
    </border>
    <border>
      <left style="thin">
        <color rgb="FF000000"/>
      </left>
      <right style="thin">
        <color rgb="FF000000"/>
      </right>
      <top/>
      <bottom style="thin">
        <color rgb="FF8DB5F8"/>
      </bottom>
    </border>
    <border>
      <left style="thin">
        <color rgb="FF000000"/>
      </left>
      <right/>
      <top/>
      <bottom style="thin">
        <color rgb="FF8DB5F8"/>
      </bottom>
    </border>
    <border>
      <left/>
      <right style="thin">
        <color rgb="FF000000"/>
      </right>
      <top style="thin">
        <color rgb="FF000000"/>
      </top>
      <bottom style="thin">
        <color rgb="FF8DB5F8"/>
      </bottom>
    </border>
    <border>
      <left style="thin">
        <color rgb="FF000000"/>
      </left>
      <right/>
      <top style="thin">
        <color rgb="FF000000"/>
      </top>
      <bottom style="thin">
        <color rgb="FF8DB5F8"/>
      </bottom>
    </border>
    <border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3" fontId="4" numFmtId="0" xfId="0" applyBorder="1" applyFill="1" applyFont="1"/>
    <xf borderId="10" fillId="4" fontId="5" numFmtId="0" xfId="0" applyAlignment="1" applyBorder="1" applyFill="1" applyFont="1">
      <alignment horizontal="center" vertical="center"/>
    </xf>
    <xf borderId="10" fillId="0" fontId="6" numFmtId="0" xfId="0" applyAlignment="1" applyBorder="1" applyFont="1">
      <alignment horizontal="center" vertical="center"/>
    </xf>
    <xf borderId="10" fillId="0" fontId="6" numFmtId="165" xfId="0" applyAlignment="1" applyBorder="1" applyFont="1" applyNumberFormat="1">
      <alignment horizontal="center" vertical="center"/>
    </xf>
    <xf borderId="10" fillId="4" fontId="5" numFmtId="165" xfId="0" applyAlignment="1" applyBorder="1" applyFont="1" applyNumberFormat="1">
      <alignment horizontal="center" vertical="center"/>
    </xf>
    <xf borderId="10" fillId="4" fontId="7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0" fillId="0" fontId="1" numFmtId="0" xfId="0" applyFont="1"/>
    <xf borderId="0" fillId="2" fontId="1" numFmtId="0" xfId="0" applyFont="1"/>
    <xf borderId="11" fillId="5" fontId="8" numFmtId="0" xfId="0" applyAlignment="1" applyBorder="1" applyFill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14" fillId="3" fontId="9" numFmtId="0" xfId="0" applyAlignment="1" applyBorder="1" applyFont="1">
      <alignment horizontal="center" vertical="center"/>
    </xf>
    <xf borderId="15" fillId="3" fontId="9" numFmtId="0" xfId="0" applyAlignment="1" applyBorder="1" applyFont="1">
      <alignment horizontal="center" vertical="center"/>
    </xf>
    <xf borderId="14" fillId="3" fontId="9" numFmtId="166" xfId="0" applyAlignment="1" applyBorder="1" applyFont="1" applyNumberFormat="1">
      <alignment horizontal="center" vertical="center"/>
    </xf>
    <xf borderId="16" fillId="3" fontId="9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3" fillId="0" fontId="9" numFmtId="164" xfId="0" applyAlignment="1" applyBorder="1" applyFont="1" applyNumberFormat="1">
      <alignment horizontal="center" vertical="center"/>
    </xf>
    <xf borderId="10" fillId="0" fontId="9" numFmtId="164" xfId="0" applyAlignment="1" applyBorder="1" applyFont="1" applyNumberFormat="1">
      <alignment horizontal="center" vertical="center"/>
    </xf>
    <xf borderId="11" fillId="0" fontId="9" numFmtId="164" xfId="0" applyAlignment="1" applyBorder="1" applyFont="1" applyNumberFormat="1">
      <alignment horizontal="center" vertical="center"/>
    </xf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7" fillId="0" fontId="9" numFmtId="164" xfId="0" applyAlignment="1" applyBorder="1" applyFont="1" applyNumberFormat="1">
      <alignment horizontal="center" vertical="center"/>
    </xf>
    <xf borderId="19" fillId="0" fontId="9" numFmtId="164" xfId="0" applyAlignment="1" applyBorder="1" applyFont="1" applyNumberFormat="1">
      <alignment horizontal="center" vertical="center"/>
    </xf>
    <xf borderId="18" fillId="0" fontId="9" numFmtId="164" xfId="0" applyAlignment="1" applyBorder="1" applyFont="1" applyNumberFormat="1">
      <alignment horizontal="center" vertical="center"/>
    </xf>
    <xf borderId="1" fillId="2" fontId="9" numFmtId="166" xfId="0" applyBorder="1" applyFont="1" applyNumberFormat="1"/>
    <xf borderId="1" fillId="2" fontId="9" numFmtId="0" xfId="0" applyBorder="1" applyFont="1"/>
    <xf borderId="20" fillId="6" fontId="9" numFmtId="0" xfId="0" applyAlignment="1" applyBorder="1" applyFill="1" applyFont="1">
      <alignment horizontal="center" shrinkToFit="0" vertical="center" wrapText="1"/>
    </xf>
    <xf borderId="21" fillId="6" fontId="9" numFmtId="0" xfId="0" applyAlignment="1" applyBorder="1" applyFont="1">
      <alignment horizontal="center" shrinkToFit="0" vertical="center" wrapText="1"/>
    </xf>
    <xf borderId="22" fillId="6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/>
    </xf>
    <xf borderId="10" fillId="7" fontId="9" numFmtId="0" xfId="0" applyAlignment="1" applyBorder="1" applyFill="1" applyFont="1">
      <alignment horizontal="center"/>
    </xf>
    <xf borderId="10" fillId="0" fontId="9" numFmtId="0" xfId="0" applyAlignment="1" applyBorder="1" applyFont="1">
      <alignment horizontal="center" shrinkToFit="0" vertical="center" wrapText="1"/>
    </xf>
    <xf borderId="10" fillId="0" fontId="9" numFmtId="167" xfId="0" applyAlignment="1" applyBorder="1" applyFont="1" applyNumberFormat="1">
      <alignment horizontal="center" shrinkToFit="0" vertical="center" wrapText="1"/>
    </xf>
    <xf borderId="10" fillId="0" fontId="9" numFmtId="165" xfId="0" applyAlignment="1" applyBorder="1" applyFont="1" applyNumberFormat="1">
      <alignment horizontal="center" shrinkToFit="0" vertical="center" wrapText="1"/>
    </xf>
    <xf borderId="10" fillId="0" fontId="9" numFmtId="166" xfId="0" applyAlignment="1" applyBorder="1" applyFont="1" applyNumberFormat="1">
      <alignment horizontal="center" shrinkToFit="0" vertical="center" wrapText="1"/>
    </xf>
    <xf borderId="10" fillId="0" fontId="10" numFmtId="0" xfId="0" applyAlignment="1" applyBorder="1" applyFont="1">
      <alignment shrinkToFit="0" vertical="center" wrapText="1"/>
    </xf>
    <xf borderId="10" fillId="0" fontId="9" numFmtId="165" xfId="0" applyAlignment="1" applyBorder="1" applyFont="1" applyNumberFormat="1">
      <alignment horizontal="center"/>
    </xf>
    <xf borderId="0" fillId="0" fontId="9" numFmtId="1" xfId="0" applyAlignment="1" applyFont="1" applyNumberFormat="1">
      <alignment horizontal="center"/>
    </xf>
    <xf borderId="10" fillId="0" fontId="9" numFmtId="0" xfId="0" applyAlignment="1" applyBorder="1" applyFont="1">
      <alignment horizontal="center"/>
    </xf>
    <xf borderId="10" fillId="0" fontId="1" numFmtId="0" xfId="0" applyBorder="1" applyFont="1"/>
    <xf borderId="10" fillId="8" fontId="11" numFmtId="0" xfId="0" applyAlignment="1" applyBorder="1" applyFill="1" applyFont="1">
      <alignment shrinkToFit="0" vertical="center" wrapText="1"/>
    </xf>
    <xf borderId="19" fillId="0" fontId="9" numFmtId="0" xfId="0" applyAlignment="1" applyBorder="1" applyFont="1">
      <alignment horizontal="center" shrinkToFit="0" vertical="center" wrapText="1"/>
    </xf>
    <xf borderId="19" fillId="0" fontId="9" numFmtId="167" xfId="0" applyAlignment="1" applyBorder="1" applyFont="1" applyNumberFormat="1">
      <alignment horizontal="center" shrinkToFit="0" vertical="center" wrapText="1"/>
    </xf>
    <xf borderId="19" fillId="0" fontId="9" numFmtId="165" xfId="0" applyAlignment="1" applyBorder="1" applyFont="1" applyNumberFormat="1">
      <alignment horizontal="center" shrinkToFit="0" vertical="center" wrapText="1"/>
    </xf>
    <xf borderId="19" fillId="0" fontId="9" numFmtId="166" xfId="0" applyAlignment="1" applyBorder="1" applyFont="1" applyNumberFormat="1">
      <alignment horizontal="center" shrinkToFit="0" vertical="center" wrapText="1"/>
    </xf>
    <xf borderId="19" fillId="0" fontId="10" numFmtId="0" xfId="0" applyAlignment="1" applyBorder="1" applyFont="1">
      <alignment shrinkToFit="0" vertical="center" wrapText="1"/>
    </xf>
    <xf borderId="19" fillId="0" fontId="9" numFmtId="165" xfId="0" applyAlignment="1" applyBorder="1" applyFont="1" applyNumberFormat="1">
      <alignment horizontal="center"/>
    </xf>
    <xf borderId="0" fillId="0" fontId="9" numFmtId="167" xfId="0" applyAlignment="1" applyFont="1" applyNumberFormat="1">
      <alignment horizontal="center"/>
    </xf>
    <xf borderId="14" fillId="9" fontId="9" numFmtId="0" xfId="0" applyAlignment="1" applyBorder="1" applyFill="1" applyFont="1">
      <alignment horizontal="center"/>
    </xf>
    <xf borderId="16" fillId="9" fontId="9" numFmtId="0" xfId="0" applyAlignment="1" applyBorder="1" applyFont="1">
      <alignment horizontal="center"/>
    </xf>
    <xf borderId="15" fillId="9" fontId="9" numFmtId="0" xfId="0" applyAlignment="1" applyBorder="1" applyFont="1">
      <alignment horizontal="center"/>
    </xf>
    <xf borderId="23" fillId="6" fontId="9" numFmtId="0" xfId="0" applyAlignment="1" applyBorder="1" applyFont="1">
      <alignment horizontal="center"/>
    </xf>
    <xf borderId="10" fillId="0" fontId="9" numFmtId="0" xfId="0" applyAlignment="1" applyBorder="1" applyFont="1">
      <alignment horizontal="center"/>
    </xf>
    <xf borderId="11" fillId="0" fontId="9" numFmtId="0" xfId="0" applyAlignment="1" applyBorder="1" applyFont="1">
      <alignment horizontal="center"/>
    </xf>
    <xf borderId="10" fillId="0" fontId="9" numFmtId="166" xfId="0" applyAlignment="1" applyBorder="1" applyFont="1" applyNumberFormat="1">
      <alignment horizontal="center"/>
    </xf>
    <xf borderId="11" fillId="0" fontId="9" numFmtId="166" xfId="0" applyAlignment="1" applyBorder="1" applyFont="1" applyNumberFormat="1">
      <alignment horizontal="center"/>
    </xf>
    <xf borderId="0" fillId="0" fontId="9" numFmtId="166" xfId="0" applyFont="1" applyNumberFormat="1"/>
    <xf borderId="0" fillId="0" fontId="9" numFmtId="0" xfId="0" applyFont="1"/>
    <xf borderId="24" fillId="6" fontId="9" numFmtId="0" xfId="0" applyAlignment="1" applyBorder="1" applyFont="1">
      <alignment horizontal="center"/>
    </xf>
    <xf borderId="19" fillId="0" fontId="9" numFmtId="0" xfId="0" applyAlignment="1" applyBorder="1" applyFont="1">
      <alignment horizontal="center"/>
    </xf>
    <xf borderId="18" fillId="0" fontId="9" numFmtId="0" xfId="0" applyAlignment="1" applyBorder="1" applyFont="1">
      <alignment horizontal="center"/>
    </xf>
    <xf borderId="14" fillId="7" fontId="1" numFmtId="0" xfId="0" applyBorder="1" applyFont="1"/>
    <xf borderId="16" fillId="7" fontId="1" numFmtId="0" xfId="0" applyBorder="1" applyFont="1"/>
    <xf borderId="15" fillId="7" fontId="1" numFmtId="0" xfId="0" applyBorder="1" applyFont="1"/>
    <xf borderId="23" fillId="7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24" fillId="7" fontId="1" numFmtId="0" xfId="0" applyBorder="1" applyFont="1"/>
    <xf borderId="19" fillId="0" fontId="1" numFmtId="0" xfId="0" applyBorder="1" applyFont="1"/>
    <xf borderId="18" fillId="0" fontId="1" numFmtId="0" xfId="0" applyBorder="1" applyFont="1"/>
    <xf borderId="10" fillId="10" fontId="7" numFmtId="0" xfId="0" applyBorder="1" applyFill="1" applyFont="1"/>
    <xf borderId="1" fillId="9" fontId="9" numFmtId="0" xfId="0" applyBorder="1" applyFont="1"/>
    <xf borderId="10" fillId="9" fontId="9" numFmtId="0" xfId="0" applyAlignment="1" applyBorder="1" applyFont="1">
      <alignment horizontal="center"/>
    </xf>
    <xf borderId="10" fillId="9" fontId="9" numFmtId="0" xfId="0" applyBorder="1" applyFont="1"/>
    <xf borderId="25" fillId="9" fontId="9" numFmtId="0" xfId="0" applyAlignment="1" applyBorder="1" applyFont="1">
      <alignment horizontal="center"/>
    </xf>
    <xf borderId="10" fillId="0" fontId="12" numFmtId="0" xfId="0" applyAlignment="1" applyBorder="1" applyFont="1">
      <alignment horizontal="center"/>
    </xf>
    <xf borderId="11" fillId="0" fontId="9" numFmtId="0" xfId="0" applyBorder="1" applyFont="1"/>
    <xf borderId="0" fillId="0" fontId="13" numFmtId="0" xfId="0" applyFont="1"/>
    <xf borderId="1" fillId="11" fontId="1" numFmtId="0" xfId="0" applyBorder="1" applyFill="1" applyFont="1"/>
    <xf borderId="10" fillId="12" fontId="1" numFmtId="0" xfId="0" applyBorder="1" applyFill="1" applyFont="1"/>
    <xf borderId="10" fillId="0" fontId="14" numFmtId="0" xfId="0" applyAlignment="1" applyBorder="1" applyFont="1">
      <alignment horizontal="center"/>
    </xf>
    <xf borderId="10" fillId="8" fontId="1" numFmtId="0" xfId="0" applyAlignment="1" applyBorder="1" applyFont="1">
      <alignment horizontal="center"/>
    </xf>
    <xf borderId="19" fillId="0" fontId="12" numFmtId="0" xfId="0" applyAlignment="1" applyBorder="1" applyFont="1">
      <alignment horizontal="center"/>
    </xf>
    <xf borderId="19" fillId="0" fontId="9" numFmtId="166" xfId="0" applyAlignment="1" applyBorder="1" applyFont="1" applyNumberFormat="1">
      <alignment horizontal="center"/>
    </xf>
    <xf borderId="18" fillId="0" fontId="9" numFmtId="0" xfId="0" applyBorder="1" applyFont="1"/>
    <xf borderId="0" fillId="0" fontId="12" numFmtId="0" xfId="0" applyAlignment="1" applyFont="1">
      <alignment horizontal="center"/>
    </xf>
    <xf borderId="0" fillId="0" fontId="9" numFmtId="166" xfId="0" applyAlignment="1" applyFont="1" applyNumberFormat="1">
      <alignment horizontal="center"/>
    </xf>
    <xf borderId="0" fillId="0" fontId="12" numFmtId="0" xfId="0" applyFont="1"/>
    <xf borderId="0" fillId="0" fontId="12" numFmtId="0" xfId="0" applyAlignment="1" applyFont="1">
      <alignment horizontal="right"/>
    </xf>
    <xf borderId="0" fillId="0" fontId="1" numFmtId="0" xfId="0" applyAlignment="1" applyFont="1">
      <alignment horizontal="left"/>
    </xf>
    <xf borderId="13" fillId="0" fontId="1" numFmtId="0" xfId="0" applyAlignment="1" applyBorder="1" applyFont="1">
      <alignment horizontal="center" vertical="center"/>
    </xf>
    <xf borderId="10" fillId="4" fontId="8" numFmtId="0" xfId="0" applyAlignment="1" applyBorder="1" applyFont="1">
      <alignment horizontal="center" vertical="center"/>
    </xf>
    <xf borderId="10" fillId="7" fontId="9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6" numFmtId="0" xfId="0" applyAlignment="1" applyFont="1">
      <alignment horizontal="center"/>
    </xf>
    <xf borderId="0" fillId="0" fontId="1" numFmtId="165" xfId="0" applyFont="1" applyNumberFormat="1"/>
    <xf borderId="10" fillId="0" fontId="1" numFmtId="165" xfId="0" applyAlignment="1" applyBorder="1" applyFont="1" applyNumberFormat="1">
      <alignment horizontal="center" vertical="center"/>
    </xf>
    <xf borderId="0" fillId="0" fontId="1" numFmtId="164" xfId="0" applyFont="1" applyNumberFormat="1"/>
    <xf borderId="0" fillId="0" fontId="13" numFmtId="164" xfId="0" applyFont="1" applyNumberFormat="1"/>
    <xf borderId="26" fillId="2" fontId="1" numFmtId="0" xfId="0" applyBorder="1" applyFont="1"/>
    <xf borderId="27" fillId="2" fontId="1" numFmtId="0" xfId="0" applyBorder="1" applyFont="1"/>
    <xf borderId="24" fillId="2" fontId="1" numFmtId="0" xfId="0" applyBorder="1" applyFont="1"/>
    <xf borderId="22" fillId="2" fontId="1" numFmtId="0" xfId="0" applyBorder="1" applyFont="1"/>
    <xf borderId="20" fillId="2" fontId="1" numFmtId="0" xfId="0" applyBorder="1" applyFont="1"/>
    <xf borderId="28" fillId="2" fontId="17" numFmtId="0" xfId="0" applyAlignment="1" applyBorder="1" applyFont="1">
      <alignment horizontal="center"/>
    </xf>
    <xf borderId="29" fillId="0" fontId="3" numFmtId="0" xfId="0" applyBorder="1" applyFont="1"/>
    <xf borderId="15" fillId="2" fontId="1" numFmtId="0" xfId="0" applyBorder="1" applyFont="1"/>
    <xf borderId="30" fillId="2" fontId="1" numFmtId="0" xfId="0" applyBorder="1" applyFont="1"/>
    <xf borderId="14" fillId="2" fontId="1" numFmtId="0" xfId="0" applyBorder="1" applyFont="1"/>
    <xf borderId="31" fillId="4" fontId="7" numFmtId="0" xfId="0" applyAlignment="1" applyBorder="1" applyFont="1">
      <alignment horizontal="center"/>
    </xf>
    <xf borderId="32" fillId="0" fontId="3" numFmtId="0" xfId="0" applyBorder="1" applyFont="1"/>
    <xf borderId="33" fillId="0" fontId="3" numFmtId="0" xfId="0" applyBorder="1" applyFont="1"/>
    <xf borderId="24" fillId="4" fontId="1" numFmtId="0" xfId="0" applyBorder="1" applyFont="1"/>
    <xf borderId="34" fillId="0" fontId="1" numFmtId="0" xfId="0" applyBorder="1" applyFont="1"/>
    <xf borderId="35" fillId="0" fontId="1" numFmtId="0" xfId="0" applyBorder="1" applyFont="1"/>
    <xf borderId="36" fillId="0" fontId="1" numFmtId="0" xfId="0" applyBorder="1" applyFont="1"/>
    <xf borderId="10" fillId="13" fontId="9" numFmtId="0" xfId="0" applyAlignment="1" applyBorder="1" applyFill="1" applyFont="1">
      <alignment horizontal="center"/>
    </xf>
    <xf borderId="10" fillId="13" fontId="18" numFmtId="0" xfId="0" applyAlignment="1" applyBorder="1" applyFont="1">
      <alignment horizontal="center"/>
    </xf>
    <xf borderId="10" fillId="13" fontId="9" numFmtId="166" xfId="0" applyAlignment="1" applyBorder="1" applyFont="1" applyNumberFormat="1">
      <alignment horizontal="center"/>
    </xf>
    <xf borderId="10" fillId="13" fontId="9" numFmtId="0" xfId="0" applyBorder="1" applyFont="1"/>
    <xf borderId="10" fillId="0" fontId="18" numFmtId="0" xfId="0" applyAlignment="1" applyBorder="1" applyFont="1">
      <alignment horizontal="center"/>
    </xf>
    <xf borderId="10" fillId="0" fontId="9" numFmtId="166" xfId="0" applyAlignment="1" applyBorder="1" applyFont="1" applyNumberFormat="1">
      <alignment horizontal="center"/>
    </xf>
    <xf borderId="10" fillId="0" fontId="9" numFmtId="0" xfId="0" applyBorder="1" applyFont="1"/>
    <xf borderId="10" fillId="0" fontId="9" numFmtId="165" xfId="0" applyAlignment="1" applyBorder="1" applyFont="1" applyNumberFormat="1">
      <alignment horizontal="center" vertical="center"/>
    </xf>
    <xf borderId="10" fillId="13" fontId="10" numFmtId="0" xfId="0" applyAlignment="1" applyBorder="1" applyFont="1">
      <alignment horizontal="center"/>
    </xf>
    <xf borderId="10" fillId="0" fontId="10" numFmtId="0" xfId="0" applyAlignment="1" applyBorder="1" applyFont="1">
      <alignment horizontal="center"/>
    </xf>
    <xf borderId="10" fillId="8" fontId="9" numFmtId="0" xfId="0" applyAlignment="1" applyBorder="1" applyFont="1">
      <alignment horizontal="center"/>
    </xf>
    <xf borderId="37" fillId="0" fontId="9" numFmtId="0" xfId="0" applyAlignment="1" applyBorder="1" applyFont="1">
      <alignment horizontal="center"/>
    </xf>
    <xf borderId="37" fillId="0" fontId="18" numFmtId="0" xfId="0" applyAlignment="1" applyBorder="1" applyFont="1">
      <alignment horizontal="center"/>
    </xf>
    <xf borderId="37" fillId="0" fontId="9" numFmtId="166" xfId="0" applyAlignment="1" applyBorder="1" applyFont="1" applyNumberFormat="1">
      <alignment horizontal="center"/>
    </xf>
    <xf borderId="37" fillId="0" fontId="9" numFmtId="0" xfId="0" applyBorder="1" applyFont="1"/>
    <xf borderId="0" fillId="0" fontId="7" numFmtId="0" xfId="0" applyAlignment="1" applyFont="1">
      <alignment horizontal="center" vertical="center"/>
    </xf>
    <xf borderId="19" fillId="0" fontId="9" numFmtId="0" xfId="0" applyAlignment="1" applyBorder="1" applyFont="1">
      <alignment horizontal="center"/>
    </xf>
    <xf borderId="19" fillId="0" fontId="9" numFmtId="166" xfId="0" applyAlignment="1" applyBorder="1" applyFont="1" applyNumberFormat="1">
      <alignment horizontal="center"/>
    </xf>
    <xf borderId="38" fillId="6" fontId="15" numFmtId="0" xfId="0" applyAlignment="1" applyBorder="1" applyFont="1">
      <alignment horizontal="center" shrinkToFit="0" vertical="center" wrapText="1"/>
    </xf>
    <xf borderId="39" fillId="6" fontId="15" numFmtId="0" xfId="0" applyAlignment="1" applyBorder="1" applyFont="1">
      <alignment horizontal="center" shrinkToFit="0" vertical="center" wrapText="1"/>
    </xf>
    <xf borderId="40" fillId="6" fontId="15" numFmtId="0" xfId="0" applyAlignment="1" applyBorder="1" applyFont="1">
      <alignment horizontal="center" shrinkToFit="0" vertical="center" wrapText="1"/>
    </xf>
    <xf borderId="10" fillId="0" fontId="8" numFmtId="0" xfId="0" applyAlignment="1" applyBorder="1" applyFont="1">
      <alignment horizontal="center" vertical="center"/>
    </xf>
    <xf borderId="23" fillId="13" fontId="9" numFmtId="0" xfId="0" applyAlignment="1" applyBorder="1" applyFont="1">
      <alignment horizontal="center" shrinkToFit="0" vertical="center" wrapText="1"/>
    </xf>
    <xf borderId="10" fillId="13" fontId="9" numFmtId="167" xfId="0" applyAlignment="1" applyBorder="1" applyFont="1" applyNumberFormat="1">
      <alignment horizontal="center" shrinkToFit="0" vertical="center" wrapText="1"/>
    </xf>
    <xf borderId="10" fillId="13" fontId="9" numFmtId="0" xfId="0" applyAlignment="1" applyBorder="1" applyFont="1">
      <alignment horizontal="center" shrinkToFit="0" vertical="center" wrapText="1"/>
    </xf>
    <xf borderId="10" fillId="13" fontId="9" numFmtId="165" xfId="0" applyAlignment="1" applyBorder="1" applyFont="1" applyNumberFormat="1">
      <alignment horizontal="center" shrinkToFit="0" vertical="center" wrapText="1"/>
    </xf>
    <xf borderId="10" fillId="13" fontId="9" numFmtId="166" xfId="0" applyAlignment="1" applyBorder="1" applyFont="1" applyNumberFormat="1">
      <alignment horizontal="center" shrinkToFit="0" vertical="center" wrapText="1"/>
    </xf>
    <xf borderId="10" fillId="13" fontId="10" numFmtId="0" xfId="0" applyAlignment="1" applyBorder="1" applyFont="1">
      <alignment horizontal="center" shrinkToFit="0" vertical="center" wrapText="1"/>
    </xf>
    <xf borderId="25" fillId="13" fontId="9" numFmtId="165" xfId="0" applyAlignment="1" applyBorder="1" applyFont="1" applyNumberFormat="1">
      <alignment horizontal="center" vertical="center"/>
    </xf>
    <xf borderId="10" fillId="0" fontId="16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center" shrinkToFit="0" vertical="center" wrapText="1"/>
    </xf>
    <xf borderId="10" fillId="0" fontId="10" numFmtId="0" xfId="0" applyAlignment="1" applyBorder="1" applyFont="1">
      <alignment horizontal="center" shrinkToFit="0" vertical="center" wrapText="1"/>
    </xf>
    <xf borderId="11" fillId="0" fontId="9" numFmtId="165" xfId="0" applyAlignment="1" applyBorder="1" applyFont="1" applyNumberFormat="1">
      <alignment horizontal="center" vertical="center"/>
    </xf>
    <xf borderId="10" fillId="8" fontId="19" numFmtId="0" xfId="0" applyAlignment="1" applyBorder="1" applyFont="1">
      <alignment horizontal="center" shrinkToFit="0" vertical="center" wrapText="1"/>
    </xf>
    <xf borderId="17" fillId="0" fontId="9" numFmtId="0" xfId="0" applyAlignment="1" applyBorder="1" applyFont="1">
      <alignment horizontal="center" shrinkToFit="0" vertical="center" wrapText="1"/>
    </xf>
    <xf borderId="19" fillId="0" fontId="10" numFmtId="0" xfId="0" applyAlignment="1" applyBorder="1" applyFont="1">
      <alignment horizontal="center" shrinkToFit="0" vertical="center" wrapText="1"/>
    </xf>
    <xf borderId="18" fillId="0" fontId="9" numFmtId="165" xfId="0" applyAlignment="1" applyBorder="1" applyFont="1" applyNumberFormat="1">
      <alignment horizontal="center" vertical="center"/>
    </xf>
    <xf borderId="37" fillId="4" fontId="8" numFmtId="0" xfId="0" applyAlignment="1" applyBorder="1" applyFont="1">
      <alignment horizontal="center" shrinkToFit="0" vertical="center" wrapText="1"/>
    </xf>
    <xf borderId="41" fillId="4" fontId="8" numFmtId="0" xfId="0" applyAlignment="1" applyBorder="1" applyFont="1">
      <alignment horizontal="center" shrinkToFit="0" vertical="center" wrapText="1"/>
    </xf>
    <xf borderId="42" fillId="4" fontId="8" numFmtId="0" xfId="0" applyAlignment="1" applyBorder="1" applyFont="1">
      <alignment horizontal="center" shrinkToFit="0" vertical="center" wrapText="1"/>
    </xf>
    <xf borderId="10" fillId="0" fontId="9" numFmtId="0" xfId="0" applyAlignment="1" applyBorder="1" applyFont="1">
      <alignment horizontal="center" shrinkToFit="0" vertical="center" wrapText="1"/>
    </xf>
    <xf borderId="10" fillId="0" fontId="9" numFmtId="167" xfId="0" applyAlignment="1" applyBorder="1" applyFont="1" applyNumberFormat="1">
      <alignment horizontal="center" shrinkToFit="0" vertical="center" wrapText="1"/>
    </xf>
    <xf borderId="10" fillId="0" fontId="9" numFmtId="165" xfId="0" applyAlignment="1" applyBorder="1" applyFont="1" applyNumberFormat="1">
      <alignment horizontal="center" shrinkToFit="0" vertical="center" wrapText="1"/>
    </xf>
    <xf borderId="10" fillId="0" fontId="10" numFmtId="0" xfId="0" applyAlignment="1" applyBorder="1" applyFont="1">
      <alignment horizontal="center" shrinkToFit="0" vertical="center" wrapText="1"/>
    </xf>
    <xf borderId="10" fillId="0" fontId="19" numFmtId="0" xfId="0" applyAlignment="1" applyBorder="1" applyFont="1">
      <alignment horizontal="center" shrinkToFit="0" vertical="center" wrapText="1"/>
    </xf>
    <xf borderId="10" fillId="0" fontId="1" numFmtId="165" xfId="0" applyBorder="1" applyFont="1" applyNumberFormat="1"/>
    <xf borderId="1" fillId="2" fontId="1" numFmtId="4" xfId="0" applyBorder="1" applyFont="1" applyNumberFormat="1"/>
    <xf borderId="0" fillId="0" fontId="20" numFmtId="0" xfId="0" applyFont="1"/>
    <xf borderId="31" fillId="5" fontId="21" numFmtId="0" xfId="0" applyAlignment="1" applyBorder="1" applyFont="1">
      <alignment horizontal="center"/>
    </xf>
    <xf borderId="43" fillId="0" fontId="3" numFmtId="0" xfId="0" applyBorder="1" applyFont="1"/>
    <xf borderId="10" fillId="3" fontId="21" numFmtId="0" xfId="0" applyAlignment="1" applyBorder="1" applyFont="1">
      <alignment horizontal="center" vertical="center"/>
    </xf>
    <xf borderId="10" fillId="3" fontId="21" numFmtId="166" xfId="0" applyAlignment="1" applyBorder="1" applyFont="1" applyNumberFormat="1">
      <alignment horizontal="center" vertical="center"/>
    </xf>
    <xf borderId="10" fillId="0" fontId="20" numFmtId="0" xfId="0" applyAlignment="1" applyBorder="1" applyFont="1">
      <alignment horizontal="center" vertical="center"/>
    </xf>
    <xf borderId="10" fillId="0" fontId="21" numFmtId="164" xfId="0" applyAlignment="1" applyBorder="1" applyFont="1" applyNumberFormat="1">
      <alignment horizontal="center" vertical="center"/>
    </xf>
    <xf borderId="0" fillId="0" fontId="22" numFmtId="0" xfId="0" applyAlignment="1" applyFont="1">
      <alignment horizontal="center" vertical="center"/>
    </xf>
    <xf borderId="0" fillId="0" fontId="23" numFmtId="166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6FC"/>
          <bgColor rgb="FFD9E6FC"/>
        </patternFill>
      </fill>
      <border/>
    </dxf>
  </dxfs>
  <tableStyles count="7">
    <tableStyle count="3" pivot="0" name="Administracion y Finanzas-style">
      <tableStyleElement dxfId="1" type="headerRow"/>
      <tableStyleElement dxfId="2" type="firstRowStripe"/>
      <tableStyleElement dxfId="2" type="secondRowStripe"/>
    </tableStyle>
    <tableStyle count="3" pivot="0" name="Administracion y Finanzas-style 2">
      <tableStyleElement dxfId="1" type="headerRow"/>
      <tableStyleElement dxfId="2" type="firstRowStripe"/>
      <tableStyleElement dxfId="2" type="secondRowStripe"/>
    </tableStyle>
    <tableStyle count="3" pivot="0" name="Contabilidad-style">
      <tableStyleElement dxfId="1" type="headerRow"/>
      <tableStyleElement dxfId="2" type="firstRowStripe"/>
      <tableStyleElement dxfId="2" type="secondRowStripe"/>
    </tableStyle>
    <tableStyle count="3" pivot="0" name="Produccion-style">
      <tableStyleElement dxfId="1" type="headerRow"/>
      <tableStyleElement dxfId="2" type="firstRowStripe"/>
      <tableStyleElement dxfId="2" type="secondRowStripe"/>
    </tableStyle>
    <tableStyle count="3" pivot="0" name="Produccion-style 2">
      <tableStyleElement dxfId="1" type="headerRow"/>
      <tableStyleElement dxfId="2" type="firstRowStripe"/>
      <tableStyleElement dxfId="2" type="secondRowStripe"/>
    </tableStyle>
    <tableStyle count="3" pivot="0" name="RRHH-style">
      <tableStyleElement dxfId="1" type="headerRow"/>
      <tableStyleElement dxfId="2" type="firstRowStripe"/>
      <tableStyleElement dxfId="2" type="secondRowStripe"/>
    </tableStyle>
    <tableStyle count="3" pivot="0" name="ReporteVenta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38" Type="http://schemas.openxmlformats.org/officeDocument/2006/relationships/pivotCacheDefinition" Target="pivotCache/pivotCacheDefinition1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Arial"/>
              </a:defRPr>
            </a:pPr>
            <a:r>
              <a:rPr b="0" i="0" sz="1400">
                <a:solidFill>
                  <a:srgbClr val="757575"/>
                </a:solidFill>
                <a:latin typeface="Arial"/>
              </a:rPr>
              <a:t>Ingresos y ganancias</a:t>
            </a:r>
          </a:p>
        </c:rich>
      </c:tx>
      <c:overlay val="0"/>
    </c:title>
    <c:plotArea>
      <c:layout>
        <c:manualLayout>
          <c:xMode val="edge"/>
          <c:yMode val="edge"/>
          <c:x val="0.12729007907827947"/>
          <c:y val="0.03633060853769301"/>
          <c:w val="0.8490921002024505"/>
          <c:h val="0.6932598139129067"/>
        </c:manualLayout>
      </c:layout>
      <c:lineChart>
        <c:ser>
          <c:idx val="0"/>
          <c:order val="0"/>
          <c:tx>
            <c:v>Suma de UTILIDAD</c:v>
          </c:tx>
          <c:spPr>
            <a:ln cmpd="sng" w="28575">
              <a:solidFill>
                <a:srgbClr val="FFC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 Datos administracion y finanza'!$A$10:$A$59</c:f>
            </c:strRef>
          </c:cat>
          <c:val>
            <c:numRef>
              <c:f>' Datos administracion y finanza'!$B$10:$B$59</c:f>
              <c:numCache/>
            </c:numRef>
          </c:val>
          <c:smooth val="0"/>
        </c:ser>
        <c:axId val="1123182144"/>
        <c:axId val="674401528"/>
      </c:lineChart>
      <c:catAx>
        <c:axId val="112318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674401528"/>
      </c:catAx>
      <c:valAx>
        <c:axId val="674401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12318214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Arial"/>
              </a:defRPr>
            </a:pPr>
            <a:r>
              <a:rPr b="0" i="0" sz="1400">
                <a:solidFill>
                  <a:srgbClr val="757575"/>
                </a:solidFill>
                <a:latin typeface="Arial"/>
              </a:rPr>
              <a:t>Ventas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rgbClr val="2C7D21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 Datos administracion y finanza'!$A$64:$A$114</c:f>
            </c:strRef>
          </c:cat>
          <c:val>
            <c:numRef>
              <c:f>' Datos administracion y finanza'!$B$64:$B$114</c:f>
              <c:numCache/>
            </c:numRef>
          </c:val>
          <c:smooth val="0"/>
        </c:ser>
        <c:axId val="495032203"/>
        <c:axId val="339059008"/>
      </c:lineChart>
      <c:catAx>
        <c:axId val="495032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339059008"/>
      </c:catAx>
      <c:valAx>
        <c:axId val="33905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49503220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Arial"/>
              </a:defRPr>
            </a:pPr>
            <a:r>
              <a:rPr b="0" i="0" sz="1400">
                <a:solidFill>
                  <a:srgbClr val="757575"/>
                </a:solidFill>
                <a:latin typeface="Arial"/>
              </a:rPr>
              <a:t>Cantidad de trabajadores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'Datos RRHH'!$A$16:$A$24</c:f>
            </c:strRef>
          </c:cat>
          <c:val>
            <c:numRef>
              <c:f>'Datos RRHH'!$B$16:$B$24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'Datos RRHH'!$B$1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'Datos RRHH'!$A$2:$A$12</c:f>
            </c:strRef>
          </c:cat>
          <c:val>
            <c:numRef>
              <c:f>'Datos RRHH'!$B$2:$B$12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65"/>
          <c:y val="0.11297280548264799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Arial"/>
              </a:defRPr>
            </a:pPr>
            <a:r>
              <a:rPr b="0" i="0" sz="1400">
                <a:solidFill>
                  <a:srgbClr val="757575"/>
                </a:solidFill>
                <a:latin typeface="Arial"/>
              </a:rPr>
              <a:t>Cantidad de trabajadores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'Datos RRHH'!$A$16:$A$24</c:f>
            </c:strRef>
          </c:cat>
          <c:val>
            <c:numRef>
              <c:f>'Datos RRHH'!$B$16:$B$24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Suma de UTILIDAD</c:v>
          </c:tx>
          <c:spPr>
            <a:ln cmpd="sng" w="28575">
              <a:solidFill>
                <a:srgbClr val="FFC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 Datos administracion y finanza'!$A$10:$A$59</c:f>
            </c:strRef>
          </c:cat>
          <c:val>
            <c:numRef>
              <c:f>' Datos administracion y finanza'!$B$10:$B$59</c:f>
              <c:numCache/>
            </c:numRef>
          </c:val>
          <c:smooth val="0"/>
        </c:ser>
        <c:axId val="1158132120"/>
        <c:axId val="1255932213"/>
      </c:lineChart>
      <c:catAx>
        <c:axId val="1158132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255932213"/>
      </c:catAx>
      <c:valAx>
        <c:axId val="12559322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158132120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Arial"/>
              </a:defRPr>
            </a:pPr>
            <a:r>
              <a:rPr b="0" i="0" sz="1400">
                <a:solidFill>
                  <a:srgbClr val="757575"/>
                </a:solidFill>
                <a:latin typeface="Arial"/>
              </a:rPr>
              <a:t>Ventas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rgbClr val="2C7D21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 Datos administracion y finanza'!$A$64:$A$114</c:f>
            </c:strRef>
          </c:cat>
          <c:val>
            <c:numRef>
              <c:f>' Datos administracion y finanza'!$B$64:$B$114</c:f>
              <c:numCache/>
            </c:numRef>
          </c:val>
          <c:smooth val="0"/>
        </c:ser>
        <c:axId val="1443537107"/>
        <c:axId val="54290312"/>
      </c:lineChart>
      <c:catAx>
        <c:axId val="1443537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54290312"/>
      </c:catAx>
      <c:valAx>
        <c:axId val="54290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44353710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3.jpg"/><Relationship Id="rId3" Type="http://schemas.openxmlformats.org/officeDocument/2006/relationships/image" Target="../media/image5.jpg"/><Relationship Id="rId4" Type="http://schemas.openxmlformats.org/officeDocument/2006/relationships/image" Target="../media/image2.jp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14</xdr:row>
      <xdr:rowOff>104775</xdr:rowOff>
    </xdr:from>
    <xdr:ext cx="4676775" cy="35623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752475</xdr:colOff>
      <xdr:row>14</xdr:row>
      <xdr:rowOff>152400</xdr:rowOff>
    </xdr:from>
    <xdr:ext cx="6686550" cy="33051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495300</xdr:colOff>
      <xdr:row>46</xdr:row>
      <xdr:rowOff>57150</xdr:rowOff>
    </xdr:from>
    <xdr:ext cx="7391400" cy="40481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590550</xdr:colOff>
      <xdr:row>4</xdr:row>
      <xdr:rowOff>76200</xdr:rowOff>
    </xdr:from>
    <xdr:ext cx="2695575" cy="1076325"/>
    <xdr:sp>
      <xdr:nvSpPr>
        <xdr:cNvPr id="3" name="Shape 3"/>
        <xdr:cNvSpPr/>
      </xdr:nvSpPr>
      <xdr:spPr>
        <a:xfrm>
          <a:off x="4002975" y="3246600"/>
          <a:ext cx="2686050" cy="106680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  <a:effectLst>
          <a:outerShdw blurRad="50800" rotWithShape="0" algn="t" dir="54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314325</xdr:colOff>
      <xdr:row>4</xdr:row>
      <xdr:rowOff>114300</xdr:rowOff>
    </xdr:from>
    <xdr:ext cx="2562225" cy="1038225"/>
    <xdr:sp>
      <xdr:nvSpPr>
        <xdr:cNvPr id="4" name="Shape 4"/>
        <xdr:cNvSpPr/>
      </xdr:nvSpPr>
      <xdr:spPr>
        <a:xfrm>
          <a:off x="4069650" y="3270413"/>
          <a:ext cx="2552700" cy="1019175"/>
        </a:xfrm>
        <a:prstGeom prst="rect">
          <a:avLst/>
        </a:prstGeom>
        <a:solidFill>
          <a:srgbClr val="2C7D21"/>
        </a:solidFill>
        <a:ln cap="flat" cmpd="sng" w="12700">
          <a:solidFill>
            <a:srgbClr val="2C7D21"/>
          </a:solidFill>
          <a:prstDash val="solid"/>
          <a:miter lim="800000"/>
          <a:headEnd len="sm" w="sm" type="none"/>
          <a:tailEnd len="sm" w="sm" type="none"/>
        </a:ln>
        <a:effectLst>
          <a:outerShdw blurRad="50800" rotWithShape="0" algn="t" dir="54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571500</xdr:colOff>
      <xdr:row>4</xdr:row>
      <xdr:rowOff>142875</xdr:rowOff>
    </xdr:from>
    <xdr:ext cx="2562225" cy="1038225"/>
    <xdr:sp>
      <xdr:nvSpPr>
        <xdr:cNvPr id="5" name="Shape 5"/>
        <xdr:cNvSpPr/>
      </xdr:nvSpPr>
      <xdr:spPr>
        <a:xfrm>
          <a:off x="4069650" y="3270413"/>
          <a:ext cx="2552700" cy="1019175"/>
        </a:xfrm>
        <a:prstGeom prst="rect">
          <a:avLst/>
        </a:prstGeom>
        <a:solidFill>
          <a:schemeClr val="lt1"/>
        </a:solidFill>
        <a:ln cap="flat" cmpd="sng" w="1270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  <a:effectLst>
          <a:outerShdw blurRad="50800" rotWithShape="0" algn="t" dir="54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971550</xdr:colOff>
      <xdr:row>4</xdr:row>
      <xdr:rowOff>114300</xdr:rowOff>
    </xdr:from>
    <xdr:ext cx="2143125" cy="466725"/>
    <xdr:sp>
      <xdr:nvSpPr>
        <xdr:cNvPr id="6" name="Shape 6"/>
        <xdr:cNvSpPr txBox="1"/>
      </xdr:nvSpPr>
      <xdr:spPr>
        <a:xfrm>
          <a:off x="4279200" y="3551400"/>
          <a:ext cx="2133600" cy="4572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2C7D21"/>
              </a:solidFill>
              <a:latin typeface="Arial Black"/>
              <a:ea typeface="Arial Black"/>
              <a:cs typeface="Arial Black"/>
              <a:sym typeface="Arial Black"/>
            </a:rPr>
            <a:t>Ingresos</a:t>
          </a:r>
          <a:endParaRPr sz="1400"/>
        </a:p>
      </xdr:txBody>
    </xdr:sp>
    <xdr:clientData fLocksWithSheet="0"/>
  </xdr:oneCellAnchor>
  <xdr:oneCellAnchor>
    <xdr:from>
      <xdr:col>14</xdr:col>
      <xdr:colOff>342900</xdr:colOff>
      <xdr:row>5</xdr:row>
      <xdr:rowOff>9525</xdr:rowOff>
    </xdr:from>
    <xdr:ext cx="1419225" cy="381000"/>
    <xdr:sp>
      <xdr:nvSpPr>
        <xdr:cNvPr id="7" name="Shape 7"/>
        <xdr:cNvSpPr txBox="1"/>
      </xdr:nvSpPr>
      <xdr:spPr>
        <a:xfrm>
          <a:off x="4641150" y="3589500"/>
          <a:ext cx="1409700" cy="3810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2C7D21"/>
              </a:solidFill>
              <a:latin typeface="Arial Black"/>
              <a:ea typeface="Arial Black"/>
              <a:cs typeface="Arial Black"/>
              <a:sym typeface="Arial Black"/>
            </a:rPr>
            <a:t>Ganancias</a:t>
          </a:r>
          <a:endParaRPr sz="1400"/>
        </a:p>
      </xdr:txBody>
    </xdr:sp>
    <xdr:clientData fLocksWithSheet="0"/>
  </xdr:oneCellAnchor>
  <xdr:oneCellAnchor>
    <xdr:from>
      <xdr:col>11</xdr:col>
      <xdr:colOff>276225</xdr:colOff>
      <xdr:row>5</xdr:row>
      <xdr:rowOff>0</xdr:rowOff>
    </xdr:from>
    <xdr:ext cx="914400" cy="323850"/>
    <xdr:sp>
      <xdr:nvSpPr>
        <xdr:cNvPr id="8" name="Shape 8"/>
        <xdr:cNvSpPr txBox="1"/>
      </xdr:nvSpPr>
      <xdr:spPr>
        <a:xfrm>
          <a:off x="4888800" y="3618075"/>
          <a:ext cx="914400" cy="323850"/>
        </a:xfrm>
        <a:prstGeom prst="rect">
          <a:avLst/>
        </a:prstGeom>
        <a:solidFill>
          <a:srgbClr val="2C7D2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Arial Black"/>
              <a:ea typeface="Arial Black"/>
              <a:cs typeface="Arial Black"/>
              <a:sym typeface="Arial Black"/>
            </a:rPr>
            <a:t>Costos</a:t>
          </a:r>
          <a:endParaRPr sz="1400"/>
        </a:p>
      </xdr:txBody>
    </xdr:sp>
    <xdr:clientData fLocksWithSheet="0"/>
  </xdr:oneCellAnchor>
  <xdr:oneCellAnchor>
    <xdr:from>
      <xdr:col>8</xdr:col>
      <xdr:colOff>838200</xdr:colOff>
      <xdr:row>6</xdr:row>
      <xdr:rowOff>47625</xdr:rowOff>
    </xdr:from>
    <xdr:ext cx="1952625" cy="685800"/>
    <xdr:sp>
      <xdr:nvSpPr>
        <xdr:cNvPr id="9" name="Shape 9"/>
        <xdr:cNvSpPr txBox="1"/>
      </xdr:nvSpPr>
      <xdr:spPr>
        <a:xfrm>
          <a:off x="4374450" y="3441863"/>
          <a:ext cx="1943100" cy="6762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1400">
            <a:solidFill>
              <a:srgbClr val="2C7D21"/>
            </a:solidFill>
            <a:latin typeface="Arial Black"/>
            <a:ea typeface="Arial Black"/>
            <a:cs typeface="Arial Black"/>
            <a:sym typeface="Arial Black"/>
          </a:endParaRPr>
        </a:p>
      </xdr:txBody>
    </xdr:sp>
    <xdr:clientData fLocksWithSheet="0"/>
  </xdr:oneCellAnchor>
  <xdr:oneCellAnchor>
    <xdr:from>
      <xdr:col>10</xdr:col>
      <xdr:colOff>695325</xdr:colOff>
      <xdr:row>8</xdr:row>
      <xdr:rowOff>38100</xdr:rowOff>
    </xdr:from>
    <xdr:ext cx="1933575" cy="390525"/>
    <xdr:sp>
      <xdr:nvSpPr>
        <xdr:cNvPr id="10" name="Shape 10"/>
        <xdr:cNvSpPr txBox="1"/>
      </xdr:nvSpPr>
      <xdr:spPr>
        <a:xfrm>
          <a:off x="4383975" y="3584738"/>
          <a:ext cx="1924050" cy="390525"/>
        </a:xfrm>
        <a:prstGeom prst="rect">
          <a:avLst/>
        </a:prstGeom>
        <a:solidFill>
          <a:srgbClr val="2C7D2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1400">
            <a:solidFill>
              <a:schemeClr val="lt1"/>
            </a:solidFill>
            <a:latin typeface="Arial Black"/>
            <a:ea typeface="Arial Black"/>
            <a:cs typeface="Arial Black"/>
            <a:sym typeface="Arial Black"/>
          </a:endParaRPr>
        </a:p>
      </xdr:txBody>
    </xdr:sp>
    <xdr:clientData fLocksWithSheet="0"/>
  </xdr:oneCellAnchor>
  <xdr:oneCellAnchor>
    <xdr:from>
      <xdr:col>14</xdr:col>
      <xdr:colOff>161925</xdr:colOff>
      <xdr:row>8</xdr:row>
      <xdr:rowOff>19050</xdr:rowOff>
    </xdr:from>
    <xdr:ext cx="1943100" cy="428625"/>
    <xdr:sp>
      <xdr:nvSpPr>
        <xdr:cNvPr id="11" name="Shape 11"/>
        <xdr:cNvSpPr txBox="1"/>
      </xdr:nvSpPr>
      <xdr:spPr>
        <a:xfrm>
          <a:off x="4379213" y="3570450"/>
          <a:ext cx="1933575" cy="4191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2400">
            <a:solidFill>
              <a:srgbClr val="277E3E"/>
            </a:solidFill>
            <a:latin typeface="Arial Black"/>
            <a:ea typeface="Arial Black"/>
            <a:cs typeface="Arial Black"/>
            <a:sym typeface="Arial Black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04800" cy="304800"/>
    <xdr:sp>
      <xdr:nvSpPr>
        <xdr:cNvPr descr="blob:https://web.whatsapp.com/75f5ed96-4eec-4734-9f1c-14f3f0055064" id="12" name="Shape 12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04800" cy="304800"/>
    <xdr:sp>
      <xdr:nvSpPr>
        <xdr:cNvPr descr="blob:https://web.whatsapp.com/75f5ed96-4eec-4734-9f1c-14f3f0055064" id="13" name="Shape 13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16</xdr:col>
      <xdr:colOff>771525</xdr:colOff>
      <xdr:row>4</xdr:row>
      <xdr:rowOff>133350</xdr:rowOff>
    </xdr:from>
    <xdr:ext cx="2590800" cy="1038225"/>
    <xdr:sp>
      <xdr:nvSpPr>
        <xdr:cNvPr id="14" name="Shape 14"/>
        <xdr:cNvSpPr/>
      </xdr:nvSpPr>
      <xdr:spPr>
        <a:xfrm>
          <a:off x="4060125" y="3270413"/>
          <a:ext cx="2571750" cy="1019175"/>
        </a:xfrm>
        <a:prstGeom prst="rect">
          <a:avLst/>
        </a:prstGeom>
        <a:solidFill>
          <a:srgbClr val="2C7D21"/>
        </a:solidFill>
        <a:ln cap="flat" cmpd="sng" w="12700">
          <a:solidFill>
            <a:srgbClr val="2C7D21"/>
          </a:solidFill>
          <a:prstDash val="solid"/>
          <a:miter lim="800000"/>
          <a:headEnd len="sm" w="sm" type="none"/>
          <a:tailEnd len="sm" w="sm" type="none"/>
        </a:ln>
        <a:effectLst>
          <a:outerShdw blurRad="50800" rotWithShape="0" algn="t" dir="54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17</xdr:col>
      <xdr:colOff>733425</xdr:colOff>
      <xdr:row>5</xdr:row>
      <xdr:rowOff>9525</xdr:rowOff>
    </xdr:from>
    <xdr:ext cx="942975" cy="323850"/>
    <xdr:sp>
      <xdr:nvSpPr>
        <xdr:cNvPr id="15" name="Shape 15"/>
        <xdr:cNvSpPr txBox="1"/>
      </xdr:nvSpPr>
      <xdr:spPr>
        <a:xfrm>
          <a:off x="4879275" y="3618075"/>
          <a:ext cx="933450" cy="323850"/>
        </a:xfrm>
        <a:prstGeom prst="rect">
          <a:avLst/>
        </a:prstGeom>
        <a:solidFill>
          <a:srgbClr val="2C7D2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Arial Black"/>
              <a:ea typeface="Arial Black"/>
              <a:cs typeface="Arial Black"/>
              <a:sym typeface="Arial Black"/>
            </a:rPr>
            <a:t>Ventas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>
            <a:solidFill>
              <a:schemeClr val="lt1"/>
            </a:solidFill>
            <a:latin typeface="Arial Black"/>
            <a:ea typeface="Arial Black"/>
            <a:cs typeface="Arial Black"/>
            <a:sym typeface="Arial Black"/>
          </a:endParaRPr>
        </a:p>
      </xdr:txBody>
    </xdr:sp>
    <xdr:clientData fLocksWithSheet="0"/>
  </xdr:oneCellAnchor>
  <xdr:oneCellAnchor>
    <xdr:from>
      <xdr:col>17</xdr:col>
      <xdr:colOff>542925</xdr:colOff>
      <xdr:row>8</xdr:row>
      <xdr:rowOff>38100</xdr:rowOff>
    </xdr:from>
    <xdr:ext cx="1543050" cy="390525"/>
    <xdr:sp>
      <xdr:nvSpPr>
        <xdr:cNvPr id="16" name="Shape 16"/>
        <xdr:cNvSpPr txBox="1"/>
      </xdr:nvSpPr>
      <xdr:spPr>
        <a:xfrm>
          <a:off x="4579238" y="3584738"/>
          <a:ext cx="1533525" cy="390525"/>
        </a:xfrm>
        <a:prstGeom prst="rect">
          <a:avLst/>
        </a:prstGeom>
        <a:solidFill>
          <a:srgbClr val="2C7D2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0" sz="1400">
            <a:solidFill>
              <a:schemeClr val="lt1"/>
            </a:solidFill>
            <a:latin typeface="Arial Black"/>
            <a:ea typeface="Arial Black"/>
            <a:cs typeface="Arial Black"/>
            <a:sym typeface="Arial Black"/>
          </a:endParaRPr>
        </a:p>
      </xdr:txBody>
    </xdr:sp>
    <xdr:clientData fLocksWithSheet="0"/>
  </xdr:oneCellAnchor>
  <xdr:oneCellAnchor>
    <xdr:from>
      <xdr:col>1</xdr:col>
      <xdr:colOff>447675</xdr:colOff>
      <xdr:row>39</xdr:row>
      <xdr:rowOff>19050</xdr:rowOff>
    </xdr:from>
    <xdr:ext cx="20250150" cy="2266950"/>
    <xdr:sp>
      <xdr:nvSpPr>
        <xdr:cNvPr id="17" name="Shape 17"/>
        <xdr:cNvSpPr txBox="1"/>
      </xdr:nvSpPr>
      <xdr:spPr>
        <a:xfrm>
          <a:off x="0" y="2651288"/>
          <a:ext cx="10692000" cy="22574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3600">
              <a:solidFill>
                <a:srgbClr val="2C7D21"/>
              </a:solidFill>
              <a:latin typeface="Bodoni"/>
              <a:ea typeface="Bodoni"/>
              <a:cs typeface="Bodoni"/>
              <a:sym typeface="Bodoni"/>
            </a:rPr>
            <a:t>VENTAS</a:t>
          </a:r>
          <a:r>
            <a:rPr lang="en-US" sz="3600">
              <a:solidFill>
                <a:srgbClr val="2C7D21"/>
              </a:solidFill>
              <a:latin typeface="Bodoni"/>
              <a:ea typeface="Bodoni"/>
              <a:cs typeface="Bodoni"/>
              <a:sym typeface="Bodoni"/>
            </a:rPr>
            <a:t>FRUT ES ECOLOGICO Y TRANSPARENTE, PUEDES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3600">
              <a:solidFill>
                <a:srgbClr val="2C7D21"/>
              </a:solidFill>
              <a:latin typeface="Bodoni"/>
              <a:ea typeface="Bodoni"/>
              <a:cs typeface="Bodoni"/>
              <a:sym typeface="Bodoni"/>
            </a:rPr>
            <a:t>VER LA INFORMACION DE NUESTROS CULTIVOS EN EL BOTON.</a:t>
          </a:r>
          <a:endParaRPr sz="3600">
            <a:solidFill>
              <a:srgbClr val="2C7D21"/>
            </a:solidFill>
            <a:latin typeface="Bodoni"/>
            <a:ea typeface="Bodoni"/>
            <a:cs typeface="Bodoni"/>
            <a:sym typeface="Bodoni"/>
          </a:endParaRPr>
        </a:p>
      </xdr:txBody>
    </xdr:sp>
    <xdr:clientData fLocksWithSheet="0"/>
  </xdr:oneCellAnchor>
  <xdr:oneCellAnchor>
    <xdr:from>
      <xdr:col>17</xdr:col>
      <xdr:colOff>266700</xdr:colOff>
      <xdr:row>38</xdr:row>
      <xdr:rowOff>66675</xdr:rowOff>
    </xdr:from>
    <xdr:ext cx="1600200" cy="666750"/>
    <xdr:sp>
      <xdr:nvSpPr>
        <xdr:cNvPr id="18" name="Shape 18"/>
        <xdr:cNvSpPr/>
      </xdr:nvSpPr>
      <xdr:spPr>
        <a:xfrm>
          <a:off x="4555425" y="3451388"/>
          <a:ext cx="1581150" cy="657225"/>
        </a:xfrm>
        <a:prstGeom prst="ellipse">
          <a:avLst/>
        </a:prstGeom>
        <a:solidFill>
          <a:schemeClr val="accent4"/>
        </a:solidFill>
        <a:ln cap="flat" cmpd="sng" w="12700">
          <a:solidFill>
            <a:srgbClr val="257A3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238500" cy="22669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2352675</xdr:colOff>
      <xdr:row>1</xdr:row>
      <xdr:rowOff>0</xdr:rowOff>
    </xdr:from>
    <xdr:ext cx="2876550" cy="1743075"/>
    <xdr:sp>
      <xdr:nvSpPr>
        <xdr:cNvPr id="23" name="Shape 23"/>
        <xdr:cNvSpPr txBox="1"/>
      </xdr:nvSpPr>
      <xdr:spPr>
        <a:xfrm>
          <a:off x="3912488" y="2913225"/>
          <a:ext cx="2867025" cy="17335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8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Ventasfrut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8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"Conoce lo que es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8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vivir sanamente"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>
            <a:solidFill>
              <a:srgbClr val="2C7D21"/>
            </a:solidFill>
            <a:latin typeface="Algerian"/>
            <a:ea typeface="Algerian"/>
            <a:cs typeface="Algerian"/>
            <a:sym typeface="Algerian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086100" cy="2324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571500</xdr:colOff>
      <xdr:row>0</xdr:row>
      <xdr:rowOff>123825</xdr:rowOff>
    </xdr:from>
    <xdr:ext cx="2819400" cy="2133600"/>
    <xdr:sp>
      <xdr:nvSpPr>
        <xdr:cNvPr id="24" name="Shape 24"/>
        <xdr:cNvSpPr txBox="1"/>
      </xdr:nvSpPr>
      <xdr:spPr>
        <a:xfrm>
          <a:off x="3941063" y="2717963"/>
          <a:ext cx="2809875" cy="21240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Ventas</a:t>
          </a: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frut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Reporte de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trabajadores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por cargo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tractorista</a:t>
          </a:r>
          <a:endParaRPr sz="2400">
            <a:solidFill>
              <a:srgbClr val="2C7D21"/>
            </a:solidFill>
            <a:latin typeface="Algerian"/>
            <a:ea typeface="Algerian"/>
            <a:cs typeface="Algerian"/>
            <a:sym typeface="Algerian"/>
          </a:endParaRPr>
        </a:p>
      </xdr:txBody>
    </xdr:sp>
    <xdr:clientData fLocksWithSheet="0"/>
  </xdr:oneCellAnchor>
  <xdr:oneCellAnchor>
    <xdr:from>
      <xdr:col>13</xdr:col>
      <xdr:colOff>0</xdr:colOff>
      <xdr:row>0</xdr:row>
      <xdr:rowOff>0</xdr:rowOff>
    </xdr:from>
    <xdr:ext cx="3333750" cy="2143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0</xdr:row>
      <xdr:rowOff>38100</xdr:rowOff>
    </xdr:from>
    <xdr:ext cx="3181350" cy="2305050"/>
    <xdr:sp>
      <xdr:nvSpPr>
        <xdr:cNvPr id="25" name="Shape 25"/>
        <xdr:cNvSpPr txBox="1"/>
      </xdr:nvSpPr>
      <xdr:spPr>
        <a:xfrm>
          <a:off x="3760088" y="2627475"/>
          <a:ext cx="3171825" cy="23050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Ventas</a:t>
          </a: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frut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Reporte de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trabajadores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por cargo peon</a:t>
          </a:r>
          <a:endParaRPr sz="2400">
            <a:solidFill>
              <a:srgbClr val="2C7D21"/>
            </a:solidFill>
            <a:latin typeface="Algerian"/>
            <a:ea typeface="Algerian"/>
            <a:cs typeface="Algerian"/>
            <a:sym typeface="Algerian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333750" cy="2324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542925</xdr:colOff>
      <xdr:row>0</xdr:row>
      <xdr:rowOff>0</xdr:rowOff>
    </xdr:from>
    <xdr:ext cx="2724150" cy="2305050"/>
    <xdr:sp>
      <xdr:nvSpPr>
        <xdr:cNvPr id="26" name="Shape 26"/>
        <xdr:cNvSpPr txBox="1"/>
      </xdr:nvSpPr>
      <xdr:spPr>
        <a:xfrm>
          <a:off x="3988688" y="2627475"/>
          <a:ext cx="2714625" cy="23050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Ventas</a:t>
          </a: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frut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Reporte de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trabajadores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por cargo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guarda</a:t>
          </a:r>
          <a:endParaRPr sz="2400">
            <a:solidFill>
              <a:srgbClr val="2C7D21"/>
            </a:solidFill>
            <a:latin typeface="Algerian"/>
            <a:ea typeface="Algerian"/>
            <a:cs typeface="Algerian"/>
            <a:sym typeface="Algerian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333750" cy="2324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552450</xdr:colOff>
      <xdr:row>0</xdr:row>
      <xdr:rowOff>47625</xdr:rowOff>
    </xdr:from>
    <xdr:ext cx="2914650" cy="2305050"/>
    <xdr:sp>
      <xdr:nvSpPr>
        <xdr:cNvPr id="27" name="Shape 27"/>
        <xdr:cNvSpPr txBox="1"/>
      </xdr:nvSpPr>
      <xdr:spPr>
        <a:xfrm>
          <a:off x="3893438" y="2627475"/>
          <a:ext cx="2905125" cy="23050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Ventas</a:t>
          </a: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frut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Reporte de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trabajadores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por cargo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ayudante</a:t>
          </a:r>
          <a:endParaRPr sz="2400">
            <a:solidFill>
              <a:srgbClr val="2C7D21"/>
            </a:solidFill>
            <a:latin typeface="Algerian"/>
            <a:ea typeface="Algerian"/>
            <a:cs typeface="Algerian"/>
            <a:sym typeface="Algerian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333750" cy="2324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466725</xdr:colOff>
      <xdr:row>0</xdr:row>
      <xdr:rowOff>0</xdr:rowOff>
    </xdr:from>
    <xdr:ext cx="3057525" cy="2305050"/>
    <xdr:sp>
      <xdr:nvSpPr>
        <xdr:cNvPr id="28" name="Shape 28"/>
        <xdr:cNvSpPr txBox="1"/>
      </xdr:nvSpPr>
      <xdr:spPr>
        <a:xfrm>
          <a:off x="3822000" y="2627475"/>
          <a:ext cx="3048000" cy="23050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Ventas</a:t>
          </a: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frut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Reporte de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trabajadores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por cargo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administrativo</a:t>
          </a:r>
          <a:endParaRPr sz="2400">
            <a:solidFill>
              <a:srgbClr val="2C7D21"/>
            </a:solidFill>
            <a:latin typeface="Algerian"/>
            <a:ea typeface="Algerian"/>
            <a:cs typeface="Algerian"/>
            <a:sym typeface="Algerian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333750" cy="2324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333375</xdr:colOff>
      <xdr:row>0</xdr:row>
      <xdr:rowOff>38100</xdr:rowOff>
    </xdr:from>
    <xdr:ext cx="2933700" cy="2305050"/>
    <xdr:sp>
      <xdr:nvSpPr>
        <xdr:cNvPr id="29" name="Shape 29"/>
        <xdr:cNvSpPr txBox="1"/>
      </xdr:nvSpPr>
      <xdr:spPr>
        <a:xfrm>
          <a:off x="3883913" y="2627475"/>
          <a:ext cx="2924175" cy="23050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Ventas</a:t>
          </a: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frut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Reporte de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trabajadores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pot cargo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Capataz</a:t>
          </a:r>
          <a:endParaRPr sz="2400">
            <a:solidFill>
              <a:srgbClr val="2C7D21"/>
            </a:solidFill>
            <a:latin typeface="Algerian"/>
            <a:ea typeface="Algerian"/>
            <a:cs typeface="Algerian"/>
            <a:sym typeface="Algerian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333750" cy="2324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466725</xdr:colOff>
      <xdr:row>0</xdr:row>
      <xdr:rowOff>0</xdr:rowOff>
    </xdr:from>
    <xdr:ext cx="3200400" cy="2428875"/>
    <xdr:sp>
      <xdr:nvSpPr>
        <xdr:cNvPr id="30" name="Shape 30"/>
        <xdr:cNvSpPr txBox="1"/>
      </xdr:nvSpPr>
      <xdr:spPr>
        <a:xfrm>
          <a:off x="3750563" y="2570325"/>
          <a:ext cx="3190875" cy="24193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Ventas</a:t>
          </a: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frut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Reporte de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trabajadores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por cargo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Personal de oficios clasicos</a:t>
          </a:r>
          <a:endParaRPr sz="2400">
            <a:solidFill>
              <a:srgbClr val="2C7D21"/>
            </a:solidFill>
            <a:latin typeface="Algerian"/>
            <a:ea typeface="Algerian"/>
            <a:cs typeface="Algerian"/>
            <a:sym typeface="Algerian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333750" cy="2324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533400</xdr:colOff>
      <xdr:row>0</xdr:row>
      <xdr:rowOff>0</xdr:rowOff>
    </xdr:from>
    <xdr:ext cx="3581400" cy="2419350"/>
    <xdr:sp>
      <xdr:nvSpPr>
        <xdr:cNvPr id="31" name="Shape 31"/>
        <xdr:cNvSpPr txBox="1"/>
      </xdr:nvSpPr>
      <xdr:spPr>
        <a:xfrm>
          <a:off x="3560063" y="2575088"/>
          <a:ext cx="3571875" cy="24098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Ventas</a:t>
          </a: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frut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Reporte de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trabajadores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por cargo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tecnico medio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2400">
            <a:solidFill>
              <a:srgbClr val="2C7D21"/>
            </a:solidFill>
            <a:latin typeface="Algerian"/>
            <a:ea typeface="Algerian"/>
            <a:cs typeface="Algerian"/>
            <a:sym typeface="Algerian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333750" cy="2324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466725</xdr:colOff>
      <xdr:row>0</xdr:row>
      <xdr:rowOff>47625</xdr:rowOff>
    </xdr:from>
    <xdr:ext cx="3705225" cy="2305050"/>
    <xdr:sp>
      <xdr:nvSpPr>
        <xdr:cNvPr id="32" name="Shape 32"/>
        <xdr:cNvSpPr txBox="1"/>
      </xdr:nvSpPr>
      <xdr:spPr>
        <a:xfrm>
          <a:off x="3498150" y="2627475"/>
          <a:ext cx="3695700" cy="23050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Ventas</a:t>
          </a: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frut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Reporte de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trabajadores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por cargo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tecnico superior</a:t>
          </a:r>
          <a:endParaRPr sz="2400">
            <a:solidFill>
              <a:srgbClr val="2C7D21"/>
            </a:solidFill>
            <a:latin typeface="Algerian"/>
            <a:ea typeface="Algerian"/>
            <a:cs typeface="Algerian"/>
            <a:sym typeface="Algerian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333750" cy="2324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0</xdr:row>
      <xdr:rowOff>28575</xdr:rowOff>
    </xdr:from>
    <xdr:ext cx="2886075" cy="2009775"/>
    <xdr:sp>
      <xdr:nvSpPr>
        <xdr:cNvPr id="33" name="Shape 33"/>
        <xdr:cNvSpPr txBox="1"/>
      </xdr:nvSpPr>
      <xdr:spPr>
        <a:xfrm>
          <a:off x="3902963" y="2779875"/>
          <a:ext cx="2886075" cy="20002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Ventas</a:t>
          </a: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frut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Reporte de ventas nacionales el año 2016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000375" cy="2095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38100</xdr:rowOff>
    </xdr:from>
    <xdr:ext cx="2476500" cy="2009775"/>
    <xdr:sp>
      <xdr:nvSpPr>
        <xdr:cNvPr id="34" name="Shape 34"/>
        <xdr:cNvSpPr txBox="1"/>
      </xdr:nvSpPr>
      <xdr:spPr>
        <a:xfrm>
          <a:off x="4107750" y="2779875"/>
          <a:ext cx="2476500" cy="20002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Ventas</a:t>
          </a: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frut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Reporte de ventas nacionales el año 2017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2990850" cy="2095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333375</xdr:colOff>
      <xdr:row>0</xdr:row>
      <xdr:rowOff>47625</xdr:rowOff>
    </xdr:from>
    <xdr:ext cx="2200275" cy="2009775"/>
    <xdr:sp>
      <xdr:nvSpPr>
        <xdr:cNvPr id="35" name="Shape 35"/>
        <xdr:cNvSpPr txBox="1"/>
      </xdr:nvSpPr>
      <xdr:spPr>
        <a:xfrm>
          <a:off x="4250625" y="2779875"/>
          <a:ext cx="2190750" cy="20002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Ventas</a:t>
          </a: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frut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Reporte de ventas nacionales el año 2018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057525" cy="2095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0</xdr:rowOff>
    </xdr:from>
    <xdr:ext cx="2752725" cy="1914525"/>
    <xdr:sp>
      <xdr:nvSpPr>
        <xdr:cNvPr id="36" name="Shape 36"/>
        <xdr:cNvSpPr txBox="1"/>
      </xdr:nvSpPr>
      <xdr:spPr>
        <a:xfrm>
          <a:off x="3974400" y="2827500"/>
          <a:ext cx="2743200" cy="19050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Ventas</a:t>
          </a: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frut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Reporte de ventas nacionales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el año 2019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2971800" cy="2095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38100</xdr:rowOff>
    </xdr:from>
    <xdr:ext cx="3152775" cy="1857375"/>
    <xdr:sp>
      <xdr:nvSpPr>
        <xdr:cNvPr id="37" name="Shape 37"/>
        <xdr:cNvSpPr txBox="1"/>
      </xdr:nvSpPr>
      <xdr:spPr>
        <a:xfrm>
          <a:off x="3774375" y="2856075"/>
          <a:ext cx="3143250" cy="18478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Ventas</a:t>
          </a: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frut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Reporte de exportacion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el año 2016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2971800" cy="2095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3276600" cy="2028825"/>
    <xdr:sp>
      <xdr:nvSpPr>
        <xdr:cNvPr id="38" name="Shape 38"/>
        <xdr:cNvSpPr txBox="1"/>
      </xdr:nvSpPr>
      <xdr:spPr>
        <a:xfrm>
          <a:off x="3707700" y="2770350"/>
          <a:ext cx="3276600" cy="20193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Ventas</a:t>
          </a: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frut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Reporte de exportacion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el año 2017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2971800" cy="2095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0</xdr:row>
      <xdr:rowOff>123825</xdr:rowOff>
    </xdr:from>
    <xdr:ext cx="2733675" cy="1600200"/>
    <xdr:sp>
      <xdr:nvSpPr>
        <xdr:cNvPr id="39" name="Shape 39"/>
        <xdr:cNvSpPr txBox="1"/>
      </xdr:nvSpPr>
      <xdr:spPr>
        <a:xfrm>
          <a:off x="3983925" y="2984663"/>
          <a:ext cx="2724150" cy="15906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Ventas</a:t>
          </a: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frut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Reporte de exportacion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el año 2018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2971800" cy="2095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381000</xdr:colOff>
      <xdr:row>0</xdr:row>
      <xdr:rowOff>85725</xdr:rowOff>
    </xdr:from>
    <xdr:ext cx="3381375" cy="1838325"/>
    <xdr:sp>
      <xdr:nvSpPr>
        <xdr:cNvPr id="40" name="Shape 40"/>
        <xdr:cNvSpPr txBox="1"/>
      </xdr:nvSpPr>
      <xdr:spPr>
        <a:xfrm>
          <a:off x="3660075" y="2865600"/>
          <a:ext cx="3371850" cy="18288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Ventas</a:t>
          </a: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frut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Reporte de exportacion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el año 2019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2971800" cy="2095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723900</xdr:colOff>
      <xdr:row>3</xdr:row>
      <xdr:rowOff>9525</xdr:rowOff>
    </xdr:from>
    <xdr:ext cx="2428875" cy="1828800"/>
    <xdr:sp>
      <xdr:nvSpPr>
        <xdr:cNvPr id="41" name="Shape 41"/>
        <xdr:cNvSpPr txBox="1"/>
      </xdr:nvSpPr>
      <xdr:spPr>
        <a:xfrm>
          <a:off x="4136325" y="2865600"/>
          <a:ext cx="2419350" cy="18288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cotización  Nacional Ventas</a:t>
          </a: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frut</a:t>
          </a:r>
          <a:endParaRPr sz="1400"/>
        </a:p>
      </xdr:txBody>
    </xdr:sp>
    <xdr:clientData fLocksWithSheet="0"/>
  </xdr:oneCellAnchor>
  <xdr:oneCellAnchor>
    <xdr:from>
      <xdr:col>5</xdr:col>
      <xdr:colOff>133350</xdr:colOff>
      <xdr:row>18</xdr:row>
      <xdr:rowOff>0</xdr:rowOff>
    </xdr:from>
    <xdr:ext cx="1057275" cy="523875"/>
    <xdr:sp>
      <xdr:nvSpPr>
        <xdr:cNvPr id="42" name="Shape 42"/>
        <xdr:cNvSpPr txBox="1"/>
      </xdr:nvSpPr>
      <xdr:spPr>
        <a:xfrm>
          <a:off x="4817363" y="3518063"/>
          <a:ext cx="1057275" cy="5238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195429"/>
              </a:solidFill>
              <a:latin typeface="Arial"/>
              <a:ea typeface="Arial"/>
              <a:cs typeface="Arial"/>
              <a:sym typeface="Arial"/>
            </a:rPr>
            <a:t>Cantidad: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195429"/>
              </a:solidFill>
              <a:latin typeface="Arial"/>
              <a:ea typeface="Arial"/>
              <a:cs typeface="Arial"/>
              <a:sym typeface="Arial"/>
            </a:rPr>
            <a:t>0</a:t>
          </a:r>
          <a:r>
            <a:rPr b="1" lang="en-US" sz="1100">
              <a:solidFill>
                <a:srgbClr val="195429"/>
              </a:solidFill>
              <a:latin typeface="Arial"/>
              <a:ea typeface="Arial"/>
              <a:cs typeface="Arial"/>
              <a:sym typeface="Arial"/>
            </a:rPr>
            <a:t> - 1000 Kg.</a:t>
          </a:r>
          <a:endParaRPr b="1" sz="1100">
            <a:solidFill>
              <a:srgbClr val="195429"/>
            </a:solidFill>
          </a:endParaRPr>
        </a:p>
      </xdr:txBody>
    </xdr:sp>
    <xdr:clientData fLocksWithSheet="0"/>
  </xdr:oneCellAnchor>
  <xdr:oneCellAnchor>
    <xdr:from>
      <xdr:col>5</xdr:col>
      <xdr:colOff>133350</xdr:colOff>
      <xdr:row>23</xdr:row>
      <xdr:rowOff>114300</xdr:rowOff>
    </xdr:from>
    <xdr:ext cx="1276350" cy="533400"/>
    <xdr:sp>
      <xdr:nvSpPr>
        <xdr:cNvPr id="43" name="Shape 43"/>
        <xdr:cNvSpPr txBox="1"/>
      </xdr:nvSpPr>
      <xdr:spPr>
        <a:xfrm>
          <a:off x="4707825" y="3518063"/>
          <a:ext cx="1276350" cy="5238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195429"/>
              </a:solidFill>
              <a:latin typeface="Arial"/>
              <a:ea typeface="Arial"/>
              <a:cs typeface="Arial"/>
              <a:sym typeface="Arial"/>
            </a:rPr>
            <a:t>Cantidad: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195429"/>
              </a:solidFill>
              <a:latin typeface="Arial"/>
              <a:ea typeface="Arial"/>
              <a:cs typeface="Arial"/>
              <a:sym typeface="Arial"/>
            </a:rPr>
            <a:t>1000</a:t>
          </a:r>
          <a:r>
            <a:rPr b="1" lang="en-US" sz="1100">
              <a:solidFill>
                <a:srgbClr val="195429"/>
              </a:solidFill>
              <a:latin typeface="Arial"/>
              <a:ea typeface="Arial"/>
              <a:cs typeface="Arial"/>
              <a:sym typeface="Arial"/>
            </a:rPr>
            <a:t> - 3000 Kg.</a:t>
          </a:r>
          <a:endParaRPr b="1" sz="1100">
            <a:solidFill>
              <a:srgbClr val="195429"/>
            </a:solidFill>
          </a:endParaRPr>
        </a:p>
      </xdr:txBody>
    </xdr:sp>
    <xdr:clientData fLocksWithSheet="0"/>
  </xdr:oneCellAnchor>
  <xdr:oneCellAnchor>
    <xdr:from>
      <xdr:col>5</xdr:col>
      <xdr:colOff>142875</xdr:colOff>
      <xdr:row>29</xdr:row>
      <xdr:rowOff>104775</xdr:rowOff>
    </xdr:from>
    <xdr:ext cx="981075" cy="523875"/>
    <xdr:sp>
      <xdr:nvSpPr>
        <xdr:cNvPr id="44" name="Shape 44"/>
        <xdr:cNvSpPr txBox="1"/>
      </xdr:nvSpPr>
      <xdr:spPr>
        <a:xfrm>
          <a:off x="4855463" y="3518063"/>
          <a:ext cx="981075" cy="5238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195429"/>
              </a:solidFill>
              <a:latin typeface="Arial"/>
              <a:ea typeface="Arial"/>
              <a:cs typeface="Arial"/>
              <a:sym typeface="Arial"/>
            </a:rPr>
            <a:t>Cantidad: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195429"/>
              </a:solidFill>
              <a:latin typeface="Arial"/>
              <a:ea typeface="Arial"/>
              <a:cs typeface="Arial"/>
              <a:sym typeface="Arial"/>
            </a:rPr>
            <a:t>+3000 Kg.</a:t>
          </a:r>
          <a:endParaRPr b="1" sz="1100">
            <a:solidFill>
              <a:srgbClr val="195429"/>
            </a:solidFill>
          </a:endParaRPr>
        </a:p>
      </xdr:txBody>
    </xdr:sp>
    <xdr:clientData fLocksWithSheet="0"/>
  </xdr:oneCellAnchor>
  <xdr:oneCellAnchor>
    <xdr:from>
      <xdr:col>0</xdr:col>
      <xdr:colOff>47625</xdr:colOff>
      <xdr:row>0</xdr:row>
      <xdr:rowOff>95250</xdr:rowOff>
    </xdr:from>
    <xdr:ext cx="3133725" cy="2324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590550</xdr:colOff>
      <xdr:row>3</xdr:row>
      <xdr:rowOff>57150</xdr:rowOff>
    </xdr:from>
    <xdr:ext cx="2428875" cy="1685925"/>
    <xdr:sp>
      <xdr:nvSpPr>
        <xdr:cNvPr id="45" name="Shape 45"/>
        <xdr:cNvSpPr txBox="1"/>
      </xdr:nvSpPr>
      <xdr:spPr>
        <a:xfrm>
          <a:off x="4136325" y="2937038"/>
          <a:ext cx="2419350" cy="16859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cotización  EXPORTACIÓN Ventas</a:t>
          </a: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frut</a:t>
          </a:r>
          <a:endParaRPr sz="1400"/>
        </a:p>
      </xdr:txBody>
    </xdr:sp>
    <xdr:clientData fLocksWithSheet="0"/>
  </xdr:oneCellAnchor>
  <xdr:oneCellAnchor>
    <xdr:from>
      <xdr:col>5</xdr:col>
      <xdr:colOff>180975</xdr:colOff>
      <xdr:row>17</xdr:row>
      <xdr:rowOff>123825</xdr:rowOff>
    </xdr:from>
    <xdr:ext cx="1057275" cy="533400"/>
    <xdr:sp>
      <xdr:nvSpPr>
        <xdr:cNvPr id="46" name="Shape 46"/>
        <xdr:cNvSpPr txBox="1"/>
      </xdr:nvSpPr>
      <xdr:spPr>
        <a:xfrm>
          <a:off x="4817363" y="3518063"/>
          <a:ext cx="1057275" cy="5238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195429"/>
              </a:solidFill>
              <a:latin typeface="Arial"/>
              <a:ea typeface="Arial"/>
              <a:cs typeface="Arial"/>
              <a:sym typeface="Arial"/>
            </a:rPr>
            <a:t>Cantidad: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195429"/>
              </a:solidFill>
              <a:latin typeface="Arial"/>
              <a:ea typeface="Arial"/>
              <a:cs typeface="Arial"/>
              <a:sym typeface="Arial"/>
            </a:rPr>
            <a:t>0</a:t>
          </a:r>
          <a:r>
            <a:rPr b="1" lang="en-US" sz="1100">
              <a:solidFill>
                <a:srgbClr val="195429"/>
              </a:solidFill>
              <a:latin typeface="Arial"/>
              <a:ea typeface="Arial"/>
              <a:cs typeface="Arial"/>
              <a:sym typeface="Arial"/>
            </a:rPr>
            <a:t> - 1000 Kg.</a:t>
          </a:r>
          <a:endParaRPr b="1" sz="1100">
            <a:solidFill>
              <a:srgbClr val="195429"/>
            </a:solidFill>
          </a:endParaRPr>
        </a:p>
      </xdr:txBody>
    </xdr:sp>
    <xdr:clientData fLocksWithSheet="0"/>
  </xdr:oneCellAnchor>
  <xdr:oneCellAnchor>
    <xdr:from>
      <xdr:col>5</xdr:col>
      <xdr:colOff>180975</xdr:colOff>
      <xdr:row>23</xdr:row>
      <xdr:rowOff>114300</xdr:rowOff>
    </xdr:from>
    <xdr:ext cx="1276350" cy="533400"/>
    <xdr:sp>
      <xdr:nvSpPr>
        <xdr:cNvPr id="47" name="Shape 47"/>
        <xdr:cNvSpPr txBox="1"/>
      </xdr:nvSpPr>
      <xdr:spPr>
        <a:xfrm>
          <a:off x="4707825" y="3518063"/>
          <a:ext cx="1276350" cy="5238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195429"/>
              </a:solidFill>
              <a:latin typeface="Arial"/>
              <a:ea typeface="Arial"/>
              <a:cs typeface="Arial"/>
              <a:sym typeface="Arial"/>
            </a:rPr>
            <a:t>Cantidad: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195429"/>
              </a:solidFill>
              <a:latin typeface="Arial"/>
              <a:ea typeface="Arial"/>
              <a:cs typeface="Arial"/>
              <a:sym typeface="Arial"/>
            </a:rPr>
            <a:t>1000</a:t>
          </a:r>
          <a:r>
            <a:rPr b="1" lang="en-US" sz="1100">
              <a:solidFill>
                <a:srgbClr val="195429"/>
              </a:solidFill>
              <a:latin typeface="Arial"/>
              <a:ea typeface="Arial"/>
              <a:cs typeface="Arial"/>
              <a:sym typeface="Arial"/>
            </a:rPr>
            <a:t> - 3000 Kg.</a:t>
          </a:r>
          <a:endParaRPr b="1" sz="1100">
            <a:solidFill>
              <a:srgbClr val="195429"/>
            </a:solidFill>
          </a:endParaRPr>
        </a:p>
      </xdr:txBody>
    </xdr:sp>
    <xdr:clientData fLocksWithSheet="0"/>
  </xdr:oneCellAnchor>
  <xdr:oneCellAnchor>
    <xdr:from>
      <xdr:col>5</xdr:col>
      <xdr:colOff>200025</xdr:colOff>
      <xdr:row>29</xdr:row>
      <xdr:rowOff>142875</xdr:rowOff>
    </xdr:from>
    <xdr:ext cx="933450" cy="533400"/>
    <xdr:sp>
      <xdr:nvSpPr>
        <xdr:cNvPr id="48" name="Shape 48"/>
        <xdr:cNvSpPr txBox="1"/>
      </xdr:nvSpPr>
      <xdr:spPr>
        <a:xfrm>
          <a:off x="4879275" y="3518063"/>
          <a:ext cx="933450" cy="5238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195429"/>
              </a:solidFill>
              <a:latin typeface="Arial"/>
              <a:ea typeface="Arial"/>
              <a:cs typeface="Arial"/>
              <a:sym typeface="Arial"/>
            </a:rPr>
            <a:t>Cantidad: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195429"/>
              </a:solidFill>
              <a:latin typeface="Arial"/>
              <a:ea typeface="Arial"/>
              <a:cs typeface="Arial"/>
              <a:sym typeface="Arial"/>
            </a:rPr>
            <a:t>+3000 Kg.</a:t>
          </a:r>
          <a:endParaRPr b="1" sz="1100">
            <a:solidFill>
              <a:srgbClr val="195429"/>
            </a:solidFill>
          </a:endParaRPr>
        </a:p>
      </xdr:txBody>
    </xdr:sp>
    <xdr:clientData fLocksWithSheet="0"/>
  </xdr:oneCellAnchor>
  <xdr:oneCellAnchor>
    <xdr:from>
      <xdr:col>0</xdr:col>
      <xdr:colOff>57150</xdr:colOff>
      <xdr:row>1</xdr:row>
      <xdr:rowOff>28575</xdr:rowOff>
    </xdr:from>
    <xdr:ext cx="3190875" cy="2324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590550</xdr:colOff>
      <xdr:row>5</xdr:row>
      <xdr:rowOff>133350</xdr:rowOff>
    </xdr:from>
    <xdr:ext cx="5781675" cy="962025"/>
    <xdr:sp>
      <xdr:nvSpPr>
        <xdr:cNvPr id="49" name="Shape 49"/>
        <xdr:cNvSpPr txBox="1"/>
      </xdr:nvSpPr>
      <xdr:spPr>
        <a:xfrm>
          <a:off x="2455163" y="3303750"/>
          <a:ext cx="5781675" cy="9525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Departamento de finanzas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reporte 2016</a:t>
          </a: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 </a:t>
          </a: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Ventas</a:t>
          </a: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frut</a:t>
          </a:r>
          <a:endParaRPr sz="1400"/>
        </a:p>
      </xdr:txBody>
    </xdr:sp>
    <xdr:clientData fLocksWithSheet="0"/>
  </xdr:oneCellAnchor>
  <xdr:oneCellAnchor>
    <xdr:from>
      <xdr:col>0</xdr:col>
      <xdr:colOff>152400</xdr:colOff>
      <xdr:row>1</xdr:row>
      <xdr:rowOff>0</xdr:rowOff>
    </xdr:from>
    <xdr:ext cx="3381375" cy="2324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590550</xdr:colOff>
      <xdr:row>5</xdr:row>
      <xdr:rowOff>133350</xdr:rowOff>
    </xdr:from>
    <xdr:ext cx="6181725" cy="962025"/>
    <xdr:sp>
      <xdr:nvSpPr>
        <xdr:cNvPr id="50" name="Shape 50"/>
        <xdr:cNvSpPr txBox="1"/>
      </xdr:nvSpPr>
      <xdr:spPr>
        <a:xfrm>
          <a:off x="2259900" y="3303750"/>
          <a:ext cx="6172200" cy="9525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Departamento de finanzas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reporte 2017</a:t>
          </a: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 </a:t>
          </a: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Ventas</a:t>
          </a: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frut</a:t>
          </a:r>
          <a:endParaRPr sz="1400"/>
        </a:p>
      </xdr:txBody>
    </xdr:sp>
    <xdr:clientData fLocksWithSheet="0"/>
  </xdr:oneCellAnchor>
  <xdr:oneCellAnchor>
    <xdr:from>
      <xdr:col>0</xdr:col>
      <xdr:colOff>152400</xdr:colOff>
      <xdr:row>1</xdr:row>
      <xdr:rowOff>0</xdr:rowOff>
    </xdr:from>
    <xdr:ext cx="3390900" cy="2324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590550</xdr:colOff>
      <xdr:row>5</xdr:row>
      <xdr:rowOff>133350</xdr:rowOff>
    </xdr:from>
    <xdr:ext cx="6581775" cy="962025"/>
    <xdr:sp>
      <xdr:nvSpPr>
        <xdr:cNvPr id="51" name="Shape 51"/>
        <xdr:cNvSpPr txBox="1"/>
      </xdr:nvSpPr>
      <xdr:spPr>
        <a:xfrm>
          <a:off x="2059875" y="3303750"/>
          <a:ext cx="6572250" cy="9525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Departamento de finanzas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reporte 2018</a:t>
          </a: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 </a:t>
          </a: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Ventas</a:t>
          </a: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frut</a:t>
          </a:r>
          <a:endParaRPr sz="1400"/>
        </a:p>
      </xdr:txBody>
    </xdr:sp>
    <xdr:clientData fLocksWithSheet="0"/>
  </xdr:oneCellAnchor>
  <xdr:oneCellAnchor>
    <xdr:from>
      <xdr:col>0</xdr:col>
      <xdr:colOff>152400</xdr:colOff>
      <xdr:row>1</xdr:row>
      <xdr:rowOff>0</xdr:rowOff>
    </xdr:from>
    <xdr:ext cx="3409950" cy="2324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590550</xdr:colOff>
      <xdr:row>5</xdr:row>
      <xdr:rowOff>133350</xdr:rowOff>
    </xdr:from>
    <xdr:ext cx="6391275" cy="962025"/>
    <xdr:sp>
      <xdr:nvSpPr>
        <xdr:cNvPr id="52" name="Shape 52"/>
        <xdr:cNvSpPr txBox="1"/>
      </xdr:nvSpPr>
      <xdr:spPr>
        <a:xfrm>
          <a:off x="2155125" y="3303750"/>
          <a:ext cx="6381750" cy="9525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Departamento de finanzas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reporte 2019</a:t>
          </a: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 </a:t>
          </a: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Ventas</a:t>
          </a:r>
          <a:r>
            <a:rPr lang="en-US" sz="2400">
              <a:solidFill>
                <a:srgbClr val="2C7D21"/>
              </a:solidFill>
              <a:latin typeface="Algerian"/>
              <a:ea typeface="Algerian"/>
              <a:cs typeface="Algerian"/>
              <a:sym typeface="Algerian"/>
            </a:rPr>
            <a:t>frut</a:t>
          </a:r>
          <a:endParaRPr sz="1400"/>
        </a:p>
      </xdr:txBody>
    </xdr:sp>
    <xdr:clientData fLocksWithSheet="0"/>
  </xdr:oneCellAnchor>
  <xdr:oneCellAnchor>
    <xdr:from>
      <xdr:col>0</xdr:col>
      <xdr:colOff>152400</xdr:colOff>
      <xdr:row>1</xdr:row>
      <xdr:rowOff>0</xdr:rowOff>
    </xdr:from>
    <xdr:ext cx="3390900" cy="2324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495300</xdr:colOff>
      <xdr:row>0</xdr:row>
      <xdr:rowOff>0</xdr:rowOff>
    </xdr:from>
    <xdr:ext cx="4857750" cy="27432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276225</xdr:colOff>
      <xdr:row>18</xdr:row>
      <xdr:rowOff>28575</xdr:rowOff>
    </xdr:from>
    <xdr:ext cx="5553075" cy="30099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15</xdr:row>
      <xdr:rowOff>47625</xdr:rowOff>
    </xdr:from>
    <xdr:ext cx="4629150" cy="1171575"/>
    <xdr:sp>
      <xdr:nvSpPr>
        <xdr:cNvPr id="19" name="Shape 19"/>
        <xdr:cNvSpPr txBox="1"/>
      </xdr:nvSpPr>
      <xdr:spPr>
        <a:xfrm>
          <a:off x="3036188" y="3194213"/>
          <a:ext cx="4619625" cy="1171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2C7D21"/>
              </a:solidFill>
              <a:latin typeface="Bodoni"/>
              <a:ea typeface="Bodoni"/>
              <a:cs typeface="Bodoni"/>
              <a:sym typeface="Bodoni"/>
            </a:rPr>
            <a:t>La</a:t>
          </a:r>
          <a:r>
            <a:rPr lang="en-US" sz="1400">
              <a:solidFill>
                <a:srgbClr val="2C7D21"/>
              </a:solidFill>
              <a:latin typeface="Bodoni"/>
              <a:ea typeface="Bodoni"/>
              <a:cs typeface="Bodoni"/>
              <a:sym typeface="Bodoni"/>
            </a:rPr>
            <a:t> produccion de arandanos requiere de 2 hectareas de terreno, y se necesitan 2.366.944L de agua para su cultivo</a:t>
          </a:r>
          <a:endParaRPr sz="1400">
            <a:solidFill>
              <a:srgbClr val="2C7D21"/>
            </a:solidFill>
            <a:latin typeface="Bodoni"/>
            <a:ea typeface="Bodoni"/>
            <a:cs typeface="Bodoni"/>
            <a:sym typeface="Bodoni"/>
          </a:endParaRPr>
        </a:p>
      </xdr:txBody>
    </xdr:sp>
    <xdr:clientData fLocksWithSheet="0"/>
  </xdr:oneCellAnchor>
  <xdr:oneCellAnchor>
    <xdr:from>
      <xdr:col>10</xdr:col>
      <xdr:colOff>752475</xdr:colOff>
      <xdr:row>17</xdr:row>
      <xdr:rowOff>47625</xdr:rowOff>
    </xdr:from>
    <xdr:ext cx="4124325" cy="1171575"/>
    <xdr:sp>
      <xdr:nvSpPr>
        <xdr:cNvPr id="20" name="Shape 20"/>
        <xdr:cNvSpPr txBox="1"/>
      </xdr:nvSpPr>
      <xdr:spPr>
        <a:xfrm>
          <a:off x="3288600" y="3194213"/>
          <a:ext cx="4114800" cy="1171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2C7D21"/>
              </a:solidFill>
              <a:latin typeface="Bodoni"/>
              <a:ea typeface="Bodoni"/>
              <a:cs typeface="Bodoni"/>
              <a:sym typeface="Bodoni"/>
            </a:rPr>
            <a:t>La</a:t>
          </a:r>
          <a:r>
            <a:rPr lang="en-US" sz="1400">
              <a:solidFill>
                <a:srgbClr val="2C7D21"/>
              </a:solidFill>
              <a:latin typeface="Bodoni"/>
              <a:ea typeface="Bodoni"/>
              <a:cs typeface="Bodoni"/>
              <a:sym typeface="Bodoni"/>
            </a:rPr>
            <a:t> produccion de manzanas requiere de 3 hectareas de terreno, y se necesitan 2.987.563L de agua para su cultivo</a:t>
          </a:r>
          <a:endParaRPr sz="1400">
            <a:solidFill>
              <a:srgbClr val="2C7D21"/>
            </a:solidFill>
            <a:latin typeface="Bodoni"/>
            <a:ea typeface="Bodoni"/>
            <a:cs typeface="Bodoni"/>
            <a:sym typeface="Bodoni"/>
          </a:endParaRPr>
        </a:p>
      </xdr:txBody>
    </xdr:sp>
    <xdr:clientData fLocksWithSheet="0"/>
  </xdr:oneCellAnchor>
  <xdr:oneCellAnchor>
    <xdr:from>
      <xdr:col>18</xdr:col>
      <xdr:colOff>0</xdr:colOff>
      <xdr:row>18</xdr:row>
      <xdr:rowOff>19050</xdr:rowOff>
    </xdr:from>
    <xdr:ext cx="4095750" cy="1171575"/>
    <xdr:sp>
      <xdr:nvSpPr>
        <xdr:cNvPr id="21" name="Shape 21"/>
        <xdr:cNvSpPr txBox="1"/>
      </xdr:nvSpPr>
      <xdr:spPr>
        <a:xfrm>
          <a:off x="3302888" y="3194213"/>
          <a:ext cx="4086225" cy="1171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2C7D21"/>
              </a:solidFill>
              <a:latin typeface="Bodoni"/>
              <a:ea typeface="Bodoni"/>
              <a:cs typeface="Bodoni"/>
              <a:sym typeface="Bodoni"/>
            </a:rPr>
            <a:t>La</a:t>
          </a:r>
          <a:r>
            <a:rPr lang="en-US" sz="1400">
              <a:solidFill>
                <a:srgbClr val="2C7D21"/>
              </a:solidFill>
              <a:latin typeface="Bodoni"/>
              <a:ea typeface="Bodoni"/>
              <a:cs typeface="Bodoni"/>
              <a:sym typeface="Bodoni"/>
            </a:rPr>
            <a:t> produccion de peras requiere de 2 hectareas de terreno, y se necesitan 1.493.782L de agua para su cultivo</a:t>
          </a:r>
          <a:endParaRPr sz="1400">
            <a:solidFill>
              <a:srgbClr val="2C7D21"/>
            </a:solidFill>
            <a:latin typeface="Bodoni"/>
            <a:ea typeface="Bodoni"/>
            <a:cs typeface="Bodoni"/>
            <a:sym typeface="Bodoni"/>
          </a:endParaRPr>
        </a:p>
      </xdr:txBody>
    </xdr:sp>
    <xdr:clientData fLocksWithSheet="0"/>
  </xdr:oneCellAnchor>
  <xdr:oneCellAnchor>
    <xdr:from>
      <xdr:col>25</xdr:col>
      <xdr:colOff>352425</xdr:colOff>
      <xdr:row>18</xdr:row>
      <xdr:rowOff>0</xdr:rowOff>
    </xdr:from>
    <xdr:ext cx="4095750" cy="1171575"/>
    <xdr:sp>
      <xdr:nvSpPr>
        <xdr:cNvPr id="22" name="Shape 22"/>
        <xdr:cNvSpPr txBox="1"/>
      </xdr:nvSpPr>
      <xdr:spPr>
        <a:xfrm>
          <a:off x="3302888" y="3194213"/>
          <a:ext cx="4086225" cy="1171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2C7D21"/>
              </a:solidFill>
              <a:latin typeface="Bodoni"/>
              <a:ea typeface="Bodoni"/>
              <a:cs typeface="Bodoni"/>
              <a:sym typeface="Bodoni"/>
            </a:rPr>
            <a:t>La</a:t>
          </a:r>
          <a:r>
            <a:rPr lang="en-US" sz="1400">
              <a:solidFill>
                <a:srgbClr val="2C7D21"/>
              </a:solidFill>
              <a:latin typeface="Bodoni"/>
              <a:ea typeface="Bodoni"/>
              <a:cs typeface="Bodoni"/>
              <a:sym typeface="Bodoni"/>
            </a:rPr>
            <a:t> produccion de peras requiere de 3 hectareas de terreno, y se necesitan 3.947.368L de agua para su cultivo</a:t>
          </a:r>
          <a:endParaRPr sz="1400">
            <a:solidFill>
              <a:srgbClr val="2C7D21"/>
            </a:solidFill>
            <a:latin typeface="Bodoni"/>
            <a:ea typeface="Bodoni"/>
            <a:cs typeface="Bodoni"/>
            <a:sym typeface="Bodoni"/>
          </a:endParaRPr>
        </a:p>
      </xdr:txBody>
    </xdr:sp>
    <xdr:clientData fLocksWithSheet="0"/>
  </xdr:oneCellAnchor>
  <xdr:oneCellAnchor>
    <xdr:from>
      <xdr:col>4</xdr:col>
      <xdr:colOff>19050</xdr:colOff>
      <xdr:row>0</xdr:row>
      <xdr:rowOff>0</xdr:rowOff>
    </xdr:from>
    <xdr:ext cx="4648200" cy="2476500"/>
    <xdr:pic>
      <xdr:nvPicPr>
        <xdr:cNvPr descr="Resultado de imagen para IMAGEN CULTIVOS ARANDANOS"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</xdr:colOff>
      <xdr:row>0</xdr:row>
      <xdr:rowOff>0</xdr:rowOff>
    </xdr:from>
    <xdr:ext cx="3962400" cy="2828925"/>
    <xdr:pic>
      <xdr:nvPicPr>
        <xdr:cNvPr descr="Resultado de imagen para IMAGEN CULTIVOS manzanas"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0</xdr:row>
      <xdr:rowOff>0</xdr:rowOff>
    </xdr:from>
    <xdr:ext cx="4114800" cy="2914650"/>
    <xdr:pic>
      <xdr:nvPicPr>
        <xdr:cNvPr descr="Resultado de imagen para IMAGEN CULTIVOS peras" id="0" name="image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9525</xdr:colOff>
      <xdr:row>0</xdr:row>
      <xdr:rowOff>0</xdr:rowOff>
    </xdr:from>
    <xdr:ext cx="4791075" cy="2914650"/>
    <xdr:pic>
      <xdr:nvPicPr>
        <xdr:cNvPr descr="Resultado de imagen para IMAGEN CULTIVOS uvas" id="0" name="image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7</xdr:row>
      <xdr:rowOff>0</xdr:rowOff>
    </xdr:from>
    <xdr:ext cx="7105650" cy="29622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895350</xdr:colOff>
      <xdr:row>62</xdr:row>
      <xdr:rowOff>95250</xdr:rowOff>
    </xdr:from>
    <xdr:ext cx="5334000" cy="264795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4:L49" sheet="Administracion y Finanzas"/>
  </cacheSource>
  <cacheFields>
    <cacheField name="MES" numFmtId="0">
      <sharedItems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AÑO" numFmtId="0">
      <sharedItems containsSemiMixedTypes="0" containsString="0" containsNumber="1" containsInteger="1">
        <n v="2016.0"/>
        <n v="2017.0"/>
        <n v="2018.0"/>
        <n v="2019.0"/>
      </sharedItems>
    </cacheField>
    <cacheField name="UTILIDAD" numFmtId="164">
      <sharedItems containsSemiMixedTypes="0" containsString="0" containsNumber="1" containsInteger="1">
        <n v="7.3410364E7"/>
        <n v="7.1572553E7"/>
        <n v="7.1056485E7"/>
        <n v="7.1499303E7"/>
        <n v="7.2568803E7"/>
        <n v="7.2496647E7"/>
        <n v="7.4758537E7"/>
        <n v="7.4168041E7"/>
        <n v="7.4035506E7"/>
        <n v="7.1846743E7"/>
        <n v="7.082042E7"/>
        <n v="7.24281E7"/>
        <n v="8.1870408E7"/>
        <n v="8.8616671E7"/>
        <n v="8.9222902E7"/>
        <n v="7.8417624E7"/>
        <n v="8.8937309E7"/>
        <n v="7.4176217E7"/>
        <n v="8.0202147E7"/>
        <n v="8.1632052E7"/>
        <n v="7.9136571E7"/>
        <n v="7.1011182E7"/>
        <n v="8.0354705E7"/>
        <n v="7.058278E7"/>
        <n v="9.8229392E7"/>
        <n v="9.8211131E7"/>
        <n v="9.2870411E7"/>
        <n v="8.2816086E7"/>
        <n v="9.2194965E7"/>
        <n v="1.07673954E8"/>
        <n v="1.05176916E8"/>
        <n v="8.7912E7"/>
        <n v="1.01519169E8"/>
        <n v="1.08381183E8"/>
        <n v="1.07513244E8"/>
        <n v="9.549591E7"/>
        <n v="1.0059145E8"/>
        <n v="1.03896728E8"/>
        <n v="1.04314447E8"/>
        <n v="1.02135189E8"/>
        <n v="1.11387732E8"/>
        <n v="1.04864171E8"/>
        <n v="1.02166011E8"/>
        <n v="1.13093617E8"/>
        <n v="1.2035366E8"/>
      </sharedItems>
    </cacheField>
    <cacheField name="SUELDOS" numFmtId="164">
      <sharedItems containsSemiMixedTypes="0" containsString="0" containsNumber="1" containsInteger="1">
        <n v="3.2783326E7"/>
        <n v="3.2343639E7"/>
        <n v="3.3671565E7"/>
        <n v="3.4220582E7"/>
        <n v="3.4654053E7"/>
        <n v="3.2495537E7"/>
        <n v="3.2331219E7"/>
        <n v="3.1025035E7"/>
        <n v="3.3620371E7"/>
        <n v="3.3309799E7"/>
        <n v="3.2524851E7"/>
        <n v="3.0859394E7"/>
        <n v="4.751278E7"/>
        <n v="4.7778368E7"/>
        <n v="4.7363826E7"/>
        <n v="4.4258148E7"/>
        <n v="3.7481024E7"/>
        <n v="4.7785506E7"/>
        <n v="4.5240676E7"/>
        <n v="4.057976E7"/>
        <n v="4.4122485E7"/>
        <n v="3.9606751E7"/>
        <n v="3.655819E7"/>
        <n v="4.724967E7"/>
        <n v="5.9269961E7"/>
        <n v="5.9851684E7"/>
        <n v="6.0870744E7"/>
        <n v="5.4541752E7"/>
        <n v="6.0555692E7"/>
        <n v="5.6424063E7"/>
        <n v="5.9768183E7"/>
        <n v="5.8211606E7"/>
        <n v="6.3876439E7"/>
        <n v="6.0776949E7"/>
        <n v="5.2107299E7"/>
        <n v="5.9174277E7"/>
        <n v="6.8214416E7"/>
        <n v="6.9490972E7"/>
        <n v="7.1406523E7"/>
        <n v="6.8255914E7"/>
        <n v="6.5449267E7"/>
        <n v="7.4864777E7"/>
        <n v="7.4628904E7"/>
        <n v="6.5558116E7"/>
        <n v="7.583239E7"/>
      </sharedItems>
    </cacheField>
    <cacheField name="SEMILLAS" numFmtId="164">
      <sharedItems containsSemiMixedTypes="0" containsString="0" containsNumber="1">
        <n v="5516747.600000001"/>
        <n v="6088890.640000001"/>
        <n v="4345644.100000001"/>
        <n v="5406794.12"/>
        <n v="4838978.9"/>
        <n v="4736475.24"/>
        <n v="4214138.600000001"/>
        <n v="5857562.0600000005"/>
        <n v="6278394.920000001"/>
        <n v="6176152.220000001"/>
        <n v="5943060.340000001"/>
        <n v="4846305.380000001"/>
        <n v="6740442.5200000005"/>
        <n v="6707065.4"/>
        <n v="6584490.78"/>
        <n v="6947574.0600000005"/>
        <n v="6841616.32"/>
        <n v="5964904.4"/>
        <n v="5764037.16"/>
        <n v="6547339.960000001"/>
        <n v="6259165.640000001"/>
        <n v="6835386.180000001"/>
        <n v="6725336.5200000005"/>
        <n v="6833676.78"/>
        <n v="8244806.080000001"/>
        <n v="8061542.86"/>
        <n v="7784025.620000001"/>
        <n v="7833518.140000001"/>
        <n v="7328934.620000001"/>
        <n v="7424293.380000001"/>
        <n v="7541331.28"/>
        <n v="7528645.880000001"/>
        <n v="7006444.9"/>
        <n v="6616292.760000001"/>
        <n v="7462483.5600000005"/>
        <n v="7977270.280000001"/>
        <n v="8819579.860000001"/>
        <n v="8686870.92"/>
        <n v="8940957.200000001"/>
        <n v="8433863.340000002"/>
        <n v="8546904.24"/>
        <n v="8572000.360000001"/>
        <n v="8634387.440000001"/>
        <n v="8634517.22"/>
        <n v="9150085.0"/>
      </sharedItems>
    </cacheField>
    <cacheField name="FERTILIZANTE" numFmtId="164">
      <sharedItems containsSemiMixedTypes="0" containsString="0" containsNumber="1">
        <n v="7881068.0"/>
        <n v="8698415.200000001"/>
        <n v="6208063.0"/>
        <n v="7723991.600000001"/>
        <n v="6912827.0"/>
        <n v="6766393.2"/>
        <n v="6020198.0"/>
        <n v="8367945.800000001"/>
        <n v="8969135.6"/>
        <n v="8823074.6"/>
        <n v="8490086.200000001"/>
        <n v="6923293.4"/>
        <n v="9629203.6"/>
        <n v="9581522.0"/>
        <n v="9406415.4"/>
        <n v="9925105.8"/>
        <n v="9773737.6"/>
        <n v="8521292.0"/>
        <n v="8234338.800000001"/>
        <n v="9353342.8"/>
        <n v="8941665.200000001"/>
        <n v="9764837.4"/>
        <n v="9607623.6"/>
        <n v="9762395.4"/>
        <n v="1.17782944E7"/>
        <n v="1.15164898E7"/>
        <n v="1.1120036600000001E7"/>
        <n v="1.1190740200000001E7"/>
        <n v="1.0469906600000001E7"/>
        <n v="1.06061334E7"/>
        <n v="1.07733304E7"/>
        <n v="1.07552084E7"/>
        <n v="1.0009207E7"/>
        <n v="9451846.8"/>
        <n v="1.06606908E7"/>
        <n v="1.13961004E7"/>
        <n v="1.25993998E7"/>
        <n v="1.2409815600000001E7"/>
        <n v="1.2772796E7"/>
        <n v="1.2048376200000001E7"/>
        <n v="1.2209863200000001E7"/>
        <n v="1.22457148E7"/>
        <n v="1.2334839200000001E7"/>
        <n v="1.2335024600000001E7"/>
        <n v="1.307155E7"/>
      </sharedItems>
    </cacheField>
    <cacheField name="AGUA" numFmtId="164">
      <sharedItems containsSemiMixedTypes="0" containsString="0" containsNumber="1">
        <n v="1.1821602E7"/>
        <n v="1.3047622799999999E7"/>
        <n v="9312094.5"/>
        <n v="1.15859874E7"/>
        <n v="1.03692405E7"/>
        <n v="1.0149589799999999E7"/>
        <n v="9030297.0"/>
        <n v="1.25519187E7"/>
        <n v="1.34537034E7"/>
        <n v="1.32346119E7"/>
        <n v="1.2735129299999999E7"/>
        <n v="1.03849401E7"/>
        <n v="1.44438054E7"/>
        <n v="1.4372283E7"/>
        <n v="1.41096231E7"/>
        <n v="1.48876587E7"/>
        <n v="1.46606064E7"/>
        <n v="1.2781938E7"/>
        <n v="1.23515082E7"/>
        <n v="1.40300142E7"/>
        <n v="1.3412497799999999E7"/>
        <n v="1.46472561E7"/>
        <n v="1.44114354E7"/>
        <n v="1.46435931E7"/>
        <n v="1.7667441599999998E7"/>
        <n v="1.72747347E7"/>
        <n v="1.6680054899999999E7"/>
        <n v="1.67861103E7"/>
        <n v="1.5704859899999999E7"/>
        <n v="1.59092001E7"/>
        <n v="1.61599956E7"/>
        <n v="1.61328126E7"/>
        <n v="1.50138105E7"/>
        <n v="1.41777702E7"/>
        <n v="1.59910362E7"/>
        <n v="1.7094150599999998E7"/>
        <n v="1.88990997E7"/>
        <n v="1.86147234E7"/>
        <n v="1.9159194E7"/>
        <n v="1.80725643E7"/>
        <n v="1.83147948E7"/>
        <n v="1.83685722E7"/>
        <n v="1.85022588E7"/>
        <n v="1.85025369E7"/>
        <n v="1.9607325E7"/>
      </sharedItems>
    </cacheField>
    <cacheField name="MAQUINARIA" numFmtId="164">
      <sharedItems containsSemiMixedTypes="0" containsString="0" containsNumber="1">
        <n v="6304854.4"/>
        <n v="6958732.16"/>
        <n v="4966450.4"/>
        <n v="6179193.28"/>
        <n v="5530261.600000001"/>
        <n v="5413114.5600000005"/>
        <n v="4816158.4"/>
        <n v="6694356.640000001"/>
        <n v="7175308.48"/>
        <n v="7058459.68"/>
        <n v="6792068.96"/>
        <n v="5538634.72"/>
        <n v="7703362.88"/>
        <n v="7665217.600000001"/>
        <n v="7525132.32"/>
        <n v="7940084.640000001"/>
        <n v="7818990.08"/>
        <n v="6817033.600000001"/>
        <n v="6587471.04"/>
        <n v="7482674.24"/>
        <n v="7153332.16"/>
        <n v="7811869.92"/>
        <n v="7686098.88"/>
        <n v="7809916.32"/>
        <n v="9422635.52"/>
        <n v="9213191.84"/>
        <n v="8896029.28"/>
        <n v="8952592.16"/>
        <n v="8375925.28"/>
        <n v="8484906.72"/>
        <n v="8618664.32"/>
        <n v="8604166.72"/>
        <n v="8007365.600000001"/>
        <n v="7561477.44"/>
        <n v="8528552.64"/>
        <n v="9116880.32"/>
        <n v="1.007951984E7"/>
        <n v="9927852.48"/>
        <n v="1.02182368E7"/>
        <n v="9638700.96"/>
        <n v="9767890.56"/>
        <n v="9796571.84"/>
        <n v="9867871.36"/>
        <n v="9868019.68"/>
        <n v="1.045724E7"/>
      </sharedItems>
    </cacheField>
    <cacheField name="DISTRIBUCION" numFmtId="164">
      <sharedItems containsSemiMixedTypes="0" containsString="0" containsNumber="1">
        <n v="5910801.0"/>
        <n v="6523811.399999999"/>
        <n v="4656047.25"/>
        <n v="5792993.7"/>
        <n v="5184620.25"/>
        <n v="5074794.899999999"/>
        <n v="4515148.5"/>
        <n v="6275959.35"/>
        <n v="6726851.7"/>
        <n v="6617305.95"/>
        <n v="6367564.649999999"/>
        <n v="5192470.05"/>
        <n v="7221902.7"/>
        <n v="7186141.5"/>
        <n v="7054811.55"/>
        <n v="7443829.35"/>
        <n v="7330303.2"/>
        <n v="6390969.0"/>
        <n v="6175754.1"/>
        <n v="7015007.1"/>
        <n v="6706248.899999999"/>
        <n v="7323628.05"/>
        <n v="7205717.7"/>
        <n v="7321796.55"/>
        <n v="8833720.799999999"/>
        <n v="8637367.35"/>
        <n v="8340027.449999999"/>
        <n v="8393055.15"/>
        <n v="7852429.949999999"/>
        <n v="7954600.05"/>
        <n v="8079997.8"/>
        <n v="8066406.3"/>
        <n v="7506905.25"/>
        <n v="7088885.1"/>
        <n v="7995518.1"/>
        <n v="8547075.299999999"/>
        <n v="9449549.85"/>
        <n v="9307361.7"/>
        <n v="9579597.0"/>
        <n v="9036282.15"/>
        <n v="9157397.4"/>
        <n v="9184286.1"/>
        <n v="9251129.4"/>
        <n v="9251268.45"/>
        <n v="9803662.5"/>
      </sharedItems>
    </cacheField>
    <cacheField name="INDUMENTARIA" numFmtId="164">
      <sharedItems containsSemiMixedTypes="0" containsString="0" containsNumber="1">
        <n v="1970267.0"/>
        <n v="2174603.8000000003"/>
        <n v="1552015.75"/>
        <n v="1930997.9000000001"/>
        <n v="1728206.75"/>
        <n v="1691598.3"/>
        <n v="1505049.5"/>
        <n v="2091986.4500000002"/>
        <n v="2242283.9"/>
        <n v="2205768.65"/>
        <n v="2122521.5500000003"/>
        <n v="1730823.35"/>
        <n v="2407300.9"/>
        <n v="2395380.5"/>
        <n v="2351603.85"/>
        <n v="2481276.45"/>
        <n v="2443434.4"/>
        <n v="2130323.0"/>
        <n v="2058584.7000000002"/>
        <n v="2338335.7"/>
        <n v="2235416.3000000003"/>
        <n v="2441209.35"/>
        <n v="2401905.9"/>
        <n v="2440598.85"/>
        <n v="2944573.6"/>
        <n v="2879122.45"/>
        <n v="2780009.1500000004"/>
        <n v="2797685.0500000003"/>
        <n v="2617476.6500000004"/>
        <n v="2651533.35"/>
        <n v="2693332.6"/>
        <n v="2688802.1"/>
        <n v="2502301.75"/>
        <n v="2362961.7"/>
        <n v="2665172.7"/>
        <n v="2849025.1"/>
        <n v="3149849.95"/>
        <n v="3102453.9000000004"/>
        <n v="3193199.0"/>
        <n v="3012094.0500000003"/>
        <n v="3052465.8000000003"/>
        <n v="3061428.7"/>
        <n v="3083709.8000000003"/>
        <n v="3083756.1500000004"/>
        <n v="3267887.5"/>
      </sharedItems>
    </cacheField>
    <cacheField name="COSTOS DE PRODUCIR" numFmtId="164">
      <sharedItems containsSemiMixedTypes="0" containsString="0" containsNumber="1" containsInteger="1">
        <n v="3.940534E7"/>
        <n v="4.3492076E7"/>
        <n v="3.1040315E7"/>
        <n v="3.8619958E7"/>
        <n v="3.4564135E7"/>
        <n v="3.3831966E7"/>
        <n v="3.010099E7"/>
        <n v="4.1839729E7"/>
        <n v="4.4845678E7"/>
        <n v="4.4115373E7"/>
        <n v="4.2450431E7"/>
        <n v="3.4616467E7"/>
        <n v="4.8146018E7"/>
        <n v="4.790761E7"/>
        <n v="4.7032077E7"/>
        <n v="4.9625529E7"/>
        <n v="4.8868688E7"/>
        <n v="4.260646E7"/>
        <n v="4.1171694E7"/>
        <n v="4.6766714E7"/>
        <n v="4.4708326E7"/>
        <n v="4.8824187E7"/>
        <n v="4.8038118E7"/>
        <n v="4.8811977E7"/>
        <n v="5.8891472E7"/>
        <n v="5.7582449E7"/>
        <n v="5.5600183E7"/>
        <n v="5.5953701E7"/>
        <n v="5.2349533E7"/>
        <n v="5.3030667E7"/>
        <n v="5.3866652E7"/>
        <n v="5.3776042E7"/>
        <n v="5.0046035E7"/>
        <n v="4.7259234E7"/>
        <n v="5.3303454E7"/>
        <n v="5.6980502E7"/>
        <n v="6.2996999E7"/>
        <n v="6.2049078E7"/>
        <n v="6.386398E7"/>
        <n v="6.0241881E7"/>
        <n v="6.1049316E7"/>
        <n v="6.1228574E7"/>
        <n v="6.1674196E7"/>
        <n v="6.1675123E7"/>
        <n v="6.535775E7"/>
      </sharedItems>
    </cacheField>
    <cacheField name="INGRESOS" numFmtId="164">
      <sharedItems containsSemiMixedTypes="0" containsString="0" containsNumber="1" containsInteger="1">
        <n v="1.4559903E8"/>
        <n v="1.47408268E8"/>
        <n v="1.35768365E8"/>
        <n v="1.44339843E8"/>
        <n v="1.41786991E8"/>
        <n v="1.3882415E8"/>
        <n v="1.37190746E8"/>
        <n v="1.47032805E8"/>
        <n v="1.52501555E8"/>
        <n v="1.49271915E8"/>
        <n v="1.45795702E8"/>
        <n v="1.37903961E8"/>
        <n v="1.77529206E8"/>
        <n v="1.84302649E8"/>
        <n v="1.83618805E8"/>
        <n v="1.72301301E8"/>
        <n v="1.75287021E8"/>
        <n v="1.64568183E8"/>
        <n v="1.66614517E8"/>
        <n v="1.68978526E8"/>
        <n v="1.67967382E8"/>
        <n v="1.5944212E8"/>
        <n v="1.64951013E8"/>
        <n v="1.66644427E8"/>
        <n v="2.16390825E8"/>
        <n v="2.15645264E8"/>
        <n v="2.09341338E8"/>
        <n v="1.93311539E8"/>
        <n v="2.0510019E8"/>
        <n v="2.17128684E8"/>
        <n v="2.18811751E8"/>
        <n v="1.99899648E8"/>
        <n v="2.15441643E8"/>
        <n v="2.16417366E8"/>
        <n v="2.12923997E8"/>
        <n v="2.11650689E8"/>
        <n v="2.31802865E8"/>
        <n v="2.35436778E8"/>
        <n v="2.3958495E8"/>
        <n v="2.30632984E8"/>
        <n v="2.37886315E8"/>
        <n v="2.40957522E8"/>
        <n v="2.38469111E8"/>
        <n v="2.40326856E8"/>
        <n v="2.615438E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compact="0" compactData="0">
  <location ref="B16:C21" firstHeaderRow="0" firstDataRow="1" firstDataCol="0"/>
  <pivotFields>
    <pivotField name="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ÑO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UTILIDA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SUELDO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SEMILLA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FERTILIZAN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AGU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MAQUINARI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ISTRIBUC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INDUMENTARI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COSTOS DE PRODUCI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INGRESO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</pivotFields>
  <rowFields>
    <field x="1"/>
  </rowFields>
  <dataFields>
    <dataField name="COSTO REMUNERACIONES" fld="3" baseField="0"/>
  </dataFields>
</pivotTableDefinition>
</file>

<file path=xl/pivotTables/pivotTable2.xml><?xml version="1.0" encoding="utf-8"?>
<pivotTableDefinition xmlns="http://schemas.openxmlformats.org/spreadsheetml/2006/main" name=" Datos administracion y finanza" cacheId="0" dataCaption="" compact="0" compactData="0">
  <location ref="A2:D3" firstHeaderRow="0" firstDataRow="1" firstDataCol="0"/>
  <pivotFields>
    <pivotField name="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ÑO" compact="0" outline="0" multipleItemSelectionAllowed="1" showAll="0">
      <items>
        <item x="0"/>
        <item x="1"/>
        <item x="2"/>
        <item x="3"/>
        <item t="default"/>
      </items>
    </pivotField>
    <pivotField name="UTILIDAD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SUELDO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SEMILLA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FERTILIZAN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AGU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MAQUINARI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ISTRIBUC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INDUMENTARI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COSTOS DE PRODUCIR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INGRESO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</pivotFields>
  <colFields>
    <field x="-2"/>
  </colFields>
  <dataFields>
    <dataField name="Suma de COSTOS DE PRODUCIR" fld="10" baseField="0"/>
    <dataField name="Suma de UTILIDAD" fld="2" baseField="0"/>
    <dataField name="Suma de SUELDOS" fld="3" baseField="0"/>
    <dataField name="Suma de INGRESOS" fld="11" baseField="0"/>
  </dataFields>
</pivotTableDefinition>
</file>

<file path=xl/pivotTables/pivotTable3.xml><?xml version="1.0" encoding="utf-8"?>
<pivotTableDefinition xmlns="http://schemas.openxmlformats.org/spreadsheetml/2006/main" name=" Datos administracion y finanza 2" cacheId="0" dataCaption="" compact="0" compactData="0">
  <location ref="A9:D59" firstHeaderRow="0" firstDataRow="3" firstDataCol="0"/>
  <pivotFields>
    <pivotField name="MES" axis="axisRow" compact="0" outline="0" multipleItemSelectionAllowed="1" showAll="0" sortType="ascending">
      <items>
        <item x="3"/>
        <item x="7"/>
        <item x="11"/>
        <item x="0"/>
        <item x="1"/>
        <item x="6"/>
        <item x="5"/>
        <item x="2"/>
        <item x="4"/>
        <item x="10"/>
        <item x="9"/>
        <item x="8"/>
        <item t="default"/>
      </items>
    </pivotField>
    <pivotField name="AÑO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UTILIDAD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SUELDO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SEMILLA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FERTILIZAN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AGU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MAQUINARI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ISTRIBUC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INDUMENTARI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COSTOS DE PRODUCI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INGRESO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</pivotFields>
  <rowFields>
    <field x="1"/>
    <field x="0"/>
  </rowFields>
  <colFields>
    <field x="-2"/>
  </colFields>
  <dataFields>
    <dataField name="Suma de UTILIDAD" fld="2" baseField="0"/>
    <dataField name="Suma de INGRESOS" fld="11" baseField="0"/>
  </dataFields>
</pivotTableDefinition>
</file>

<file path=xl/pivotTables/pivotTable4.xml><?xml version="1.0" encoding="utf-8"?>
<pivotTableDefinition xmlns="http://schemas.openxmlformats.org/spreadsheetml/2006/main" name=" Datos administracion y finanza 3" cacheId="0" dataCaption="" compact="0" compactData="0">
  <location ref="E28:F33" firstHeaderRow="0" firstDataRow="1" firstDataCol="0"/>
  <pivotFields>
    <pivotField name="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ÑO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UTILIDA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SUELDO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SEMILLA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FERTILIZAN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AGU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MAQUINARI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ISTRIBUC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INDUMENTARI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COSTOS DE PRODUCI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INGRESO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</pivotFields>
  <rowFields>
    <field x="1"/>
  </rowFields>
  <dataFields>
    <dataField name="Suma de SUELDOS" fld="3" baseField="0"/>
  </dataFields>
</pivotTableDefinition>
</file>

<file path=xl/tables/table1.xml><?xml version="1.0" encoding="utf-8"?>
<table xmlns="http://schemas.openxmlformats.org/spreadsheetml/2006/main" ref="C4:L49" displayName="Table_1" id="1">
  <tableColumns count="10">
    <tableColumn name="UTILIDAD" id="1"/>
    <tableColumn name="SUELDOS" id="2"/>
    <tableColumn name="SEMILLAS" id="3"/>
    <tableColumn name="FERTILIZANTE" id="4"/>
    <tableColumn name="AGUA" id="5"/>
    <tableColumn name="MAQUINARIA" id="6"/>
    <tableColumn name="DISTRIBUCION" id="7"/>
    <tableColumn name="INDUMENTARIA" id="8"/>
    <tableColumn name="COSTOS DE PRODUCIR" id="9"/>
    <tableColumn name="INGRESOS" id="10"/>
  </tableColumns>
  <tableStyleInfo name="Administracion y Finanzas-style" showColumnStripes="0" showFirstColumn="1" showLastColumn="1" showRowStripes="1"/>
</table>
</file>

<file path=xl/tables/table2.xml><?xml version="1.0" encoding="utf-8"?>
<table xmlns="http://schemas.openxmlformats.org/spreadsheetml/2006/main" ref="A4:B49" displayName="Table_2" id="2">
  <tableColumns count="2">
    <tableColumn name="MES" id="1"/>
    <tableColumn name="AÑO" id="2"/>
  </tableColumns>
  <tableStyleInfo name="Administracion y Finanzas-style 2" showColumnStripes="0" showFirstColumn="1" showLastColumn="1" showRowStripes="1"/>
</table>
</file>

<file path=xl/tables/table3.xml><?xml version="1.0" encoding="utf-8"?>
<table xmlns="http://schemas.openxmlformats.org/spreadsheetml/2006/main" ref="A1:L242" displayName="Table_3" id="3">
  <tableColumns count="12">
    <tableColumn name="N° FACTURA" id="1"/>
    <tableColumn name="MES" id="2"/>
    <tableColumn name="AÑO" id="3"/>
    <tableColumn name="VALOR VENTA" id="4"/>
    <tableColumn name="CODIGO VENTA" id="5"/>
    <tableColumn name="SECTOR VENTA" id="6"/>
    <tableColumn name="MODO PAGO" id="7"/>
    <tableColumn name="DEUDA" id="8"/>
    <tableColumn name="TIPO DE VENTA" id="9"/>
    <tableColumn name="NOMBRE EMPRESA" id="10"/>
    <tableColumn name="ORIGEN COMPRADOR" id="11"/>
    <tableColumn name="PRODUCTO" id="12"/>
  </tableColumns>
  <tableStyleInfo name="Contabilidad-style" showColumnStripes="0" showFirstColumn="1" showLastColumn="1" showRowStripes="1"/>
</table>
</file>

<file path=xl/tables/table4.xml><?xml version="1.0" encoding="utf-8"?>
<table xmlns="http://schemas.openxmlformats.org/spreadsheetml/2006/main" ref="A21:L25" displayName="Table_4" id="4">
  <tableColumns count="12">
    <tableColumn name="PRODUCTOS" id="1"/>
    <tableColumn name="CANTIDAD PRODUCIDA (KG)" id="2"/>
    <tableColumn name="COSTO PRODUCIR (KG)" id="3"/>
    <tableColumn name="CANTIDAD EXPORTADA(KG)" id="4"/>
    <tableColumn name="PRECIO EXPORTACION(KG)" id="5"/>
    <tableColumn name="CANTIDAD VENTA CHILE(KG)" id="6"/>
    <tableColumn name="PRECIO VENTA CHILE(KG)" id="7"/>
    <tableColumn name="PROVEEDORES" id="8"/>
    <tableColumn name="CONSUMIDORES" id="9"/>
    <tableColumn name="TEMPORADA" id="10"/>
    <tableColumn name="SUPERFICIE UTILIZADA" id="11"/>
    <tableColumn name="AGUA UTILIZADA (LITROS)" id="12"/>
  </tableColumns>
  <tableStyleInfo name="Produccion-style" showColumnStripes="0" showFirstColumn="1" showLastColumn="1" showRowStripes="1"/>
</table>
</file>

<file path=xl/tables/table5.xml><?xml version="1.0" encoding="utf-8"?>
<table xmlns="http://schemas.openxmlformats.org/spreadsheetml/2006/main" ref="A1:E12" displayName="Table_5" id="5">
  <tableColumns count="5">
    <tableColumn name="PRODUCTOS" id="1"/>
    <tableColumn name="ARANDANOS " id="2"/>
    <tableColumn name="MANZANAS " id="3"/>
    <tableColumn name="PERAS " id="4"/>
    <tableColumn name="UVAS " id="5"/>
  </tableColumns>
  <tableStyleInfo name="Produccion-style 2" showColumnStripes="0" showFirstColumn="1" showLastColumn="1" showRowStripes="1"/>
</table>
</file>

<file path=xl/tables/table6.xml><?xml version="1.0" encoding="utf-8"?>
<table xmlns="http://schemas.openxmlformats.org/spreadsheetml/2006/main" ref="A1:L132" displayName="Table_6" id="6">
  <tableColumns count="12">
    <tableColumn name="CEDULA" id="1"/>
    <tableColumn name="1ER. APELLIDO" id="2"/>
    <tableColumn name="2DO. APELLIDO" id="3"/>
    <tableColumn name="NOMBRES" id="4"/>
    <tableColumn name="COMUNA" id="5"/>
    <tableColumn name="CARGO" id="6"/>
    <tableColumn name="ANTIGUEDAD EN EMPRESA" id="7"/>
    <tableColumn name="SUELDO" id="8"/>
    <tableColumn name="ESTADO CIVIL" id="9"/>
    <tableColumn name="COBERTURA SALUD" id="10"/>
    <tableColumn name="NUMERO DE HIJOS" id="11"/>
    <tableColumn name="N° CELULAR" id="12"/>
  </tableColumns>
  <tableStyleInfo name="RRHH-style" showColumnStripes="0" showFirstColumn="1" showLastColumn="1" showRowStripes="1"/>
</table>
</file>

<file path=xl/tables/table7.xml><?xml version="1.0" encoding="utf-8"?>
<table xmlns="http://schemas.openxmlformats.org/spreadsheetml/2006/main" ref="A1:L241" displayName="Table_7" id="7">
  <tableColumns count="12">
    <tableColumn name="N° FACTURA" id="1"/>
    <tableColumn name="MES" id="2"/>
    <tableColumn name="AÑO" id="3"/>
    <tableColumn name="VALOR VENTA" id="4"/>
    <tableColumn name="CODIGO VENTA" id="5"/>
    <tableColumn name="SECTOR VENTA" id="6"/>
    <tableColumn name="MODO PAGO" id="7"/>
    <tableColumn name="DEUDA" id="8"/>
    <tableColumn name="TIPO DE VENTA" id="9"/>
    <tableColumn name="NOMBRE EMPRESA" id="10"/>
    <tableColumn name="ORIGEN COMPRADOR" id="11"/>
    <tableColumn name="PRODUCTO" id="12"/>
  </tableColumns>
  <tableStyleInfo name="ReporteVent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Relationship Id="rId3" Type="http://schemas.openxmlformats.org/officeDocument/2006/relationships/table" Target="../tables/table7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8.88"/>
    <col customWidth="1" min="3" max="3" width="38.63"/>
    <col customWidth="1" min="4" max="8" width="10.63"/>
    <col customWidth="1" min="9" max="9" width="32.25"/>
    <col customWidth="1" min="10" max="35" width="10.63"/>
  </cols>
  <sheetData>
    <row r="1" ht="12.75" customHeight="1">
      <c r="B1" s="1"/>
      <c r="C1" s="2" t="s">
        <v>0</v>
      </c>
      <c r="D1" s="3"/>
      <c r="E1" s="3"/>
      <c r="F1" s="3"/>
      <c r="G1" s="3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2.75" customHeight="1">
      <c r="B2" s="1"/>
      <c r="C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ht="12.75" customHeight="1">
      <c r="A3" s="1"/>
      <c r="B3" s="1"/>
      <c r="C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ht="12.75" customHeight="1">
      <c r="A4" s="1"/>
      <c r="B4" s="1"/>
      <c r="C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2.75" customHeight="1">
      <c r="A5" s="1"/>
      <c r="B5" s="1"/>
      <c r="C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2.75" customHeight="1">
      <c r="A6" s="1"/>
      <c r="B6" s="1"/>
      <c r="C6" s="7"/>
      <c r="D6" s="8"/>
      <c r="E6" s="8"/>
      <c r="F6" s="8"/>
      <c r="G6" s="8"/>
      <c r="H6" s="8"/>
      <c r="I6" s="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12.7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>
        <v>1.0</v>
      </c>
      <c r="P7" s="10"/>
      <c r="Q7" s="10"/>
      <c r="R7" s="10"/>
      <c r="S7" s="10"/>
      <c r="T7" s="10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ht="12.7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12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2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12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2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2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2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2.75" customHeight="1">
      <c r="A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2.75" customHeight="1">
      <c r="A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2.75" customHeight="1">
      <c r="A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2.75" customHeight="1">
      <c r="A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12.75" customHeight="1">
      <c r="A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2.75" customHeight="1">
      <c r="A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2.75" customHeight="1">
      <c r="A22" s="1"/>
      <c r="B22" s="1">
        <v>10.0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2.75" customHeight="1">
      <c r="A23" s="1"/>
      <c r="B23" s="1">
        <v>0.0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2.75" customHeight="1">
      <c r="A24" s="1"/>
      <c r="B24" s="1">
        <v>0.0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2.75" customHeight="1">
      <c r="A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5" t="s">
        <v>4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6" t="s">
        <v>5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6" t="s">
        <v>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6" t="s">
        <v>7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6" t="s">
        <v>8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6" t="s">
        <v>9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6" t="s">
        <v>10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6" t="s">
        <v>11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6" t="s">
        <v>12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6" t="s">
        <v>13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C1:I6"/>
  </mergeCells>
  <printOptions/>
  <pageMargins bottom="0.75" footer="0.0" header="0.0" left="0.7" right="0.7" top="0.75"/>
  <pageSetup orientation="portrait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46.25"/>
    <col customWidth="1" min="3" max="3" width="17.88"/>
    <col customWidth="1" min="4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>
      <c r="B7" s="17"/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>
      <c r="B18" s="122" t="s">
        <v>947</v>
      </c>
      <c r="C18" s="123"/>
      <c r="D18" s="124"/>
      <c r="E18" s="125"/>
    </row>
    <row r="19" ht="12.75" customHeight="1">
      <c r="B19" s="126" t="s">
        <v>948</v>
      </c>
      <c r="C19" s="127" t="s">
        <v>949</v>
      </c>
      <c r="D19" s="127"/>
      <c r="E19" s="128"/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18:D18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7.38"/>
    <col customWidth="1" min="3" max="3" width="19.38"/>
    <col customWidth="1" min="4" max="4" width="21.75"/>
    <col customWidth="1" min="5" max="5" width="15.75"/>
    <col customWidth="1" min="6" max="6" width="32.0"/>
    <col customWidth="1" min="7" max="8" width="12.75"/>
    <col customWidth="1" min="9" max="9" width="13.63"/>
    <col customWidth="1" min="10" max="10" width="11.13"/>
    <col customWidth="1" min="11" max="11" width="6.25"/>
    <col customWidth="1" min="12" max="12" width="9.25"/>
    <col customWidth="1" min="13" max="13" width="10.63"/>
    <col customWidth="1" min="14" max="14" width="17.38"/>
    <col customWidth="1" min="15" max="15" width="19.38"/>
    <col customWidth="1" min="16" max="16" width="21.75"/>
    <col customWidth="1" min="17" max="18" width="12.75"/>
    <col customWidth="1" min="19" max="26" width="10.63"/>
  </cols>
  <sheetData>
    <row r="1" ht="12.75" customHeight="1">
      <c r="A1" s="17" t="s">
        <v>950</v>
      </c>
      <c r="B1" s="17" t="s">
        <v>951</v>
      </c>
      <c r="C1" s="17" t="s">
        <v>952</v>
      </c>
      <c r="D1" s="17" t="s">
        <v>418</v>
      </c>
      <c r="E1" s="17" t="s">
        <v>419</v>
      </c>
      <c r="F1" s="17" t="s">
        <v>4</v>
      </c>
      <c r="G1" s="17" t="s">
        <v>953</v>
      </c>
      <c r="H1" s="17" t="s">
        <v>421</v>
      </c>
      <c r="I1" s="17" t="s">
        <v>422</v>
      </c>
      <c r="J1" s="17" t="s">
        <v>954</v>
      </c>
      <c r="K1" s="17" t="s">
        <v>955</v>
      </c>
      <c r="L1" s="17" t="s">
        <v>956</v>
      </c>
      <c r="M1" s="17" t="s">
        <v>956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2.75" customHeight="1">
      <c r="A2" s="129" t="s">
        <v>427</v>
      </c>
      <c r="B2" s="129" t="s">
        <v>428</v>
      </c>
      <c r="C2" s="129" t="s">
        <v>429</v>
      </c>
      <c r="D2" s="129" t="s">
        <v>430</v>
      </c>
      <c r="E2" s="130" t="s">
        <v>431</v>
      </c>
      <c r="F2" s="129" t="s">
        <v>13</v>
      </c>
      <c r="G2" s="129">
        <v>11.0</v>
      </c>
      <c r="H2" s="131">
        <v>318593.0</v>
      </c>
      <c r="I2" s="130" t="s">
        <v>432</v>
      </c>
      <c r="J2" s="129" t="s">
        <v>433</v>
      </c>
      <c r="K2" s="129">
        <v>3.0</v>
      </c>
      <c r="L2" s="132">
        <v>9.7811855E7</v>
      </c>
    </row>
    <row r="3" ht="12.75" customHeight="1">
      <c r="A3" s="50" t="s">
        <v>434</v>
      </c>
      <c r="B3" s="50" t="s">
        <v>435</v>
      </c>
      <c r="C3" s="50" t="s">
        <v>436</v>
      </c>
      <c r="D3" s="50" t="s">
        <v>437</v>
      </c>
      <c r="E3" s="133" t="s">
        <v>438</v>
      </c>
      <c r="F3" s="50" t="s">
        <v>7</v>
      </c>
      <c r="G3" s="50">
        <v>2.0</v>
      </c>
      <c r="H3" s="134">
        <v>527137.0</v>
      </c>
      <c r="I3" s="133" t="s">
        <v>439</v>
      </c>
      <c r="J3" s="50" t="s">
        <v>440</v>
      </c>
      <c r="K3" s="50">
        <v>4.0</v>
      </c>
      <c r="L3" s="135">
        <v>6.3748206E7</v>
      </c>
    </row>
    <row r="4" ht="12.75" customHeight="1">
      <c r="A4" s="129" t="s">
        <v>441</v>
      </c>
      <c r="B4" s="129" t="s">
        <v>442</v>
      </c>
      <c r="C4" s="129" t="s">
        <v>443</v>
      </c>
      <c r="D4" s="129" t="s">
        <v>444</v>
      </c>
      <c r="E4" s="130" t="s">
        <v>445</v>
      </c>
      <c r="F4" s="129" t="s">
        <v>12</v>
      </c>
      <c r="G4" s="129">
        <v>16.0</v>
      </c>
      <c r="H4" s="131">
        <v>1028812.0</v>
      </c>
      <c r="I4" s="130" t="s">
        <v>432</v>
      </c>
      <c r="J4" s="129" t="s">
        <v>440</v>
      </c>
      <c r="K4" s="129">
        <v>1.0</v>
      </c>
      <c r="L4" s="132">
        <v>6.4342901E7</v>
      </c>
    </row>
    <row r="5" ht="12.75" customHeight="1">
      <c r="A5" s="50" t="s">
        <v>446</v>
      </c>
      <c r="B5" s="50" t="s">
        <v>447</v>
      </c>
      <c r="C5" s="50" t="s">
        <v>448</v>
      </c>
      <c r="D5" s="50" t="s">
        <v>449</v>
      </c>
      <c r="E5" s="133" t="s">
        <v>450</v>
      </c>
      <c r="F5" s="50" t="s">
        <v>13</v>
      </c>
      <c r="G5" s="50">
        <v>6.0</v>
      </c>
      <c r="H5" s="134">
        <v>390276.0</v>
      </c>
      <c r="I5" s="133" t="s">
        <v>451</v>
      </c>
      <c r="J5" s="50" t="s">
        <v>433</v>
      </c>
      <c r="K5" s="50">
        <v>3.0</v>
      </c>
      <c r="L5" s="135">
        <v>7.9617553E7</v>
      </c>
    </row>
    <row r="6" ht="12.75" customHeight="1">
      <c r="A6" s="129" t="s">
        <v>452</v>
      </c>
      <c r="B6" s="129" t="s">
        <v>447</v>
      </c>
      <c r="C6" s="129" t="s">
        <v>453</v>
      </c>
      <c r="D6" s="129" t="s">
        <v>454</v>
      </c>
      <c r="E6" s="130" t="s">
        <v>455</v>
      </c>
      <c r="F6" s="129" t="s">
        <v>8</v>
      </c>
      <c r="G6" s="129">
        <v>8.0</v>
      </c>
      <c r="H6" s="131">
        <v>386271.0</v>
      </c>
      <c r="I6" s="130" t="s">
        <v>439</v>
      </c>
      <c r="J6" s="129" t="s">
        <v>433</v>
      </c>
      <c r="K6" s="129">
        <v>2.0</v>
      </c>
      <c r="L6" s="132">
        <v>9.8706383E7</v>
      </c>
    </row>
    <row r="7" ht="12.75" customHeight="1">
      <c r="A7" s="50" t="s">
        <v>456</v>
      </c>
      <c r="B7" s="50" t="s">
        <v>457</v>
      </c>
      <c r="C7" s="50" t="s">
        <v>458</v>
      </c>
      <c r="D7" s="50" t="s">
        <v>459</v>
      </c>
      <c r="E7" s="133" t="s">
        <v>460</v>
      </c>
      <c r="F7" s="50" t="s">
        <v>9</v>
      </c>
      <c r="G7" s="50">
        <v>10.0</v>
      </c>
      <c r="H7" s="134">
        <v>372548.0</v>
      </c>
      <c r="I7" s="133" t="s">
        <v>439</v>
      </c>
      <c r="J7" s="50" t="s">
        <v>440</v>
      </c>
      <c r="K7" s="50">
        <v>2.0</v>
      </c>
      <c r="L7" s="135">
        <v>4.9589493E7</v>
      </c>
    </row>
    <row r="8" ht="12.75" customHeight="1">
      <c r="A8" s="129" t="s">
        <v>462</v>
      </c>
      <c r="B8" s="129" t="s">
        <v>463</v>
      </c>
      <c r="C8" s="129" t="s">
        <v>464</v>
      </c>
      <c r="D8" s="129" t="s">
        <v>465</v>
      </c>
      <c r="E8" s="130" t="s">
        <v>466</v>
      </c>
      <c r="F8" s="129" t="s">
        <v>12</v>
      </c>
      <c r="G8" s="129">
        <v>20.0</v>
      </c>
      <c r="H8" s="131">
        <v>1188535.0</v>
      </c>
      <c r="I8" s="130" t="s">
        <v>467</v>
      </c>
      <c r="J8" s="129" t="s">
        <v>433</v>
      </c>
      <c r="K8" s="129">
        <v>4.0</v>
      </c>
      <c r="L8" s="132">
        <v>9.798102E7</v>
      </c>
    </row>
    <row r="9" ht="12.75" customHeight="1">
      <c r="A9" s="50" t="s">
        <v>468</v>
      </c>
      <c r="B9" s="50" t="s">
        <v>463</v>
      </c>
      <c r="C9" s="50" t="s">
        <v>469</v>
      </c>
      <c r="D9" s="50" t="s">
        <v>470</v>
      </c>
      <c r="E9" s="133" t="s">
        <v>471</v>
      </c>
      <c r="F9" s="50" t="s">
        <v>11</v>
      </c>
      <c r="G9" s="50">
        <v>2.0</v>
      </c>
      <c r="H9" s="134">
        <v>772883.0</v>
      </c>
      <c r="I9" s="133" t="s">
        <v>472</v>
      </c>
      <c r="J9" s="50" t="s">
        <v>433</v>
      </c>
      <c r="K9" s="50">
        <v>0.0</v>
      </c>
      <c r="L9" s="135">
        <v>7.7024382E7</v>
      </c>
    </row>
    <row r="10" ht="12.75" customHeight="1">
      <c r="A10" s="129" t="s">
        <v>473</v>
      </c>
      <c r="B10" s="129" t="s">
        <v>463</v>
      </c>
      <c r="C10" s="129" t="s">
        <v>474</v>
      </c>
      <c r="D10" s="129" t="s">
        <v>475</v>
      </c>
      <c r="E10" s="130" t="s">
        <v>476</v>
      </c>
      <c r="F10" s="129" t="s">
        <v>7</v>
      </c>
      <c r="G10" s="129">
        <v>7.0</v>
      </c>
      <c r="H10" s="131">
        <v>523109.0</v>
      </c>
      <c r="I10" s="130" t="s">
        <v>432</v>
      </c>
      <c r="J10" s="129" t="s">
        <v>433</v>
      </c>
      <c r="K10" s="129">
        <v>4.0</v>
      </c>
      <c r="L10" s="132">
        <v>7.4349182E7</v>
      </c>
    </row>
    <row r="11" ht="12.75" customHeight="1">
      <c r="A11" s="50" t="s">
        <v>477</v>
      </c>
      <c r="B11" s="50" t="s">
        <v>478</v>
      </c>
      <c r="C11" s="50" t="s">
        <v>479</v>
      </c>
      <c r="D11" s="50" t="s">
        <v>480</v>
      </c>
      <c r="E11" s="133" t="s">
        <v>481</v>
      </c>
      <c r="F11" s="50" t="s">
        <v>9</v>
      </c>
      <c r="G11" s="50">
        <v>21.0</v>
      </c>
      <c r="H11" s="134">
        <v>446305.0</v>
      </c>
      <c r="I11" s="133" t="s">
        <v>472</v>
      </c>
      <c r="J11" s="50" t="s">
        <v>440</v>
      </c>
      <c r="K11" s="50">
        <v>2.0</v>
      </c>
      <c r="L11" s="135">
        <v>8.9821684E7</v>
      </c>
    </row>
    <row r="12" ht="12.75" customHeight="1">
      <c r="A12" s="129" t="s">
        <v>482</v>
      </c>
      <c r="B12" s="129" t="s">
        <v>483</v>
      </c>
      <c r="C12" s="129" t="s">
        <v>484</v>
      </c>
      <c r="D12" s="129" t="s">
        <v>485</v>
      </c>
      <c r="E12" s="130" t="s">
        <v>486</v>
      </c>
      <c r="F12" s="129" t="s">
        <v>9</v>
      </c>
      <c r="G12" s="129">
        <v>16.0</v>
      </c>
      <c r="H12" s="131">
        <v>362813.0</v>
      </c>
      <c r="I12" s="130" t="s">
        <v>432</v>
      </c>
      <c r="J12" s="129" t="s">
        <v>440</v>
      </c>
      <c r="K12" s="129">
        <v>4.0</v>
      </c>
      <c r="L12" s="132">
        <v>6.597311E7</v>
      </c>
    </row>
    <row r="13" ht="12.75" customHeight="1">
      <c r="A13" s="50" t="s">
        <v>487</v>
      </c>
      <c r="B13" s="50" t="s">
        <v>488</v>
      </c>
      <c r="C13" s="50" t="s">
        <v>489</v>
      </c>
      <c r="D13" s="50" t="s">
        <v>490</v>
      </c>
      <c r="E13" s="133" t="s">
        <v>491</v>
      </c>
      <c r="F13" s="50" t="s">
        <v>8</v>
      </c>
      <c r="G13" s="50">
        <v>18.0</v>
      </c>
      <c r="H13" s="134">
        <v>436735.0</v>
      </c>
      <c r="I13" s="133" t="s">
        <v>439</v>
      </c>
      <c r="J13" s="50" t="s">
        <v>433</v>
      </c>
      <c r="K13" s="50">
        <v>1.0</v>
      </c>
      <c r="L13" s="135">
        <v>6.3617355E7</v>
      </c>
    </row>
    <row r="14" ht="12.75" customHeight="1">
      <c r="A14" s="129" t="s">
        <v>492</v>
      </c>
      <c r="B14" s="129" t="s">
        <v>488</v>
      </c>
      <c r="C14" s="129" t="s">
        <v>493</v>
      </c>
      <c r="D14" s="129" t="s">
        <v>494</v>
      </c>
      <c r="E14" s="130" t="s">
        <v>495</v>
      </c>
      <c r="F14" s="129" t="s">
        <v>8</v>
      </c>
      <c r="G14" s="129">
        <v>13.0</v>
      </c>
      <c r="H14" s="131">
        <v>300789.0</v>
      </c>
      <c r="I14" s="130" t="s">
        <v>432</v>
      </c>
      <c r="J14" s="129" t="s">
        <v>440</v>
      </c>
      <c r="K14" s="129">
        <v>1.0</v>
      </c>
      <c r="L14" s="132">
        <v>8.757206E7</v>
      </c>
    </row>
    <row r="15" ht="12.75" customHeight="1">
      <c r="A15" s="50" t="s">
        <v>496</v>
      </c>
      <c r="B15" s="50" t="s">
        <v>488</v>
      </c>
      <c r="C15" s="50" t="s">
        <v>497</v>
      </c>
      <c r="D15" s="50" t="s">
        <v>498</v>
      </c>
      <c r="E15" s="133" t="s">
        <v>499</v>
      </c>
      <c r="F15" s="50" t="s">
        <v>12</v>
      </c>
      <c r="G15" s="50">
        <v>10.0</v>
      </c>
      <c r="H15" s="134">
        <v>958007.0</v>
      </c>
      <c r="I15" s="133" t="s">
        <v>439</v>
      </c>
      <c r="J15" s="50" t="s">
        <v>440</v>
      </c>
      <c r="K15" s="50">
        <v>0.0</v>
      </c>
      <c r="L15" s="135">
        <v>6.1674337E7</v>
      </c>
      <c r="N15" s="15" t="s">
        <v>951</v>
      </c>
      <c r="O15" s="15" t="s">
        <v>952</v>
      </c>
      <c r="P15" s="15" t="s">
        <v>418</v>
      </c>
      <c r="Q15" s="15" t="s">
        <v>953</v>
      </c>
      <c r="R15" s="15" t="s">
        <v>421</v>
      </c>
      <c r="S15" s="15" t="s">
        <v>954</v>
      </c>
    </row>
    <row r="16" ht="12.75" customHeight="1">
      <c r="A16" s="129" t="s">
        <v>500</v>
      </c>
      <c r="B16" s="129" t="s">
        <v>488</v>
      </c>
      <c r="C16" s="129" t="s">
        <v>501</v>
      </c>
      <c r="D16" s="129" t="s">
        <v>502</v>
      </c>
      <c r="E16" s="130" t="s">
        <v>503</v>
      </c>
      <c r="F16" s="129" t="s">
        <v>12</v>
      </c>
      <c r="G16" s="129">
        <v>3.0</v>
      </c>
      <c r="H16" s="131">
        <v>999512.0</v>
      </c>
      <c r="I16" s="130" t="s">
        <v>472</v>
      </c>
      <c r="J16" s="129" t="s">
        <v>440</v>
      </c>
      <c r="K16" s="129">
        <v>3.0</v>
      </c>
      <c r="L16" s="132">
        <v>6.8434749E7</v>
      </c>
      <c r="N16" s="105" t="s">
        <v>428</v>
      </c>
      <c r="O16" s="105" t="s">
        <v>429</v>
      </c>
      <c r="P16" s="105" t="s">
        <v>430</v>
      </c>
      <c r="Q16" s="105">
        <v>11.0</v>
      </c>
      <c r="R16" s="136">
        <v>318593.0</v>
      </c>
      <c r="S16" s="105" t="s">
        <v>433</v>
      </c>
    </row>
    <row r="17" ht="12.75" customHeight="1">
      <c r="A17" s="50" t="s">
        <v>504</v>
      </c>
      <c r="B17" s="50" t="s">
        <v>488</v>
      </c>
      <c r="C17" s="50" t="s">
        <v>453</v>
      </c>
      <c r="D17" s="50" t="s">
        <v>505</v>
      </c>
      <c r="E17" s="133" t="s">
        <v>506</v>
      </c>
      <c r="F17" s="50" t="s">
        <v>12</v>
      </c>
      <c r="G17" s="50">
        <v>15.0</v>
      </c>
      <c r="H17" s="134">
        <v>1088695.0</v>
      </c>
      <c r="I17" s="133" t="s">
        <v>439</v>
      </c>
      <c r="J17" s="50" t="s">
        <v>440</v>
      </c>
      <c r="K17" s="50">
        <v>4.0</v>
      </c>
      <c r="L17" s="135">
        <v>4.6700554E7</v>
      </c>
      <c r="N17" s="16" t="str">
        <f>IF(F5="TRACTORISTA",B5,0)</f>
        <v>ABDALA</v>
      </c>
      <c r="O17" s="16" t="str">
        <f t="shared" ref="O17:P17" si="1">IF($F5="TRACTORISTA",C5,0)</f>
        <v>SCHWARZ</v>
      </c>
      <c r="P17" s="16" t="str">
        <f t="shared" si="1"/>
        <v>PABLO DANIEL</v>
      </c>
      <c r="Q17" s="16">
        <f t="shared" ref="Q17:R17" si="2">IF($F5="TRACTORISTA",G5,0)</f>
        <v>6</v>
      </c>
      <c r="R17" s="109">
        <f t="shared" si="2"/>
        <v>390276</v>
      </c>
      <c r="S17" s="16" t="str">
        <f>IF($F5="TRACTORISTA",J5,0)</f>
        <v>ISAPRE</v>
      </c>
    </row>
    <row r="18" ht="12.75" customHeight="1">
      <c r="A18" s="129" t="s">
        <v>507</v>
      </c>
      <c r="B18" s="129" t="s">
        <v>508</v>
      </c>
      <c r="C18" s="129" t="s">
        <v>509</v>
      </c>
      <c r="D18" s="129" t="s">
        <v>510</v>
      </c>
      <c r="E18" s="130" t="s">
        <v>511</v>
      </c>
      <c r="F18" s="129" t="s">
        <v>11</v>
      </c>
      <c r="G18" s="129">
        <v>9.0</v>
      </c>
      <c r="H18" s="131">
        <v>648609.0</v>
      </c>
      <c r="I18" s="130" t="s">
        <v>472</v>
      </c>
      <c r="J18" s="129" t="s">
        <v>440</v>
      </c>
      <c r="K18" s="129">
        <v>3.0</v>
      </c>
      <c r="L18" s="132">
        <v>4.0601486E7</v>
      </c>
      <c r="N18" s="16" t="str">
        <f>IF(F19="TRACTORISTA",B19,0)</f>
        <v>ACUÑA</v>
      </c>
      <c r="O18" s="16" t="str">
        <f t="shared" ref="O18:P18" si="3">IF($F19="TRACTORISTA",C19,0)</f>
        <v>GUTIERREZ</v>
      </c>
      <c r="P18" s="16" t="str">
        <f t="shared" si="3"/>
        <v>VICTOR ESTEBAN</v>
      </c>
      <c r="Q18" s="16">
        <f t="shared" ref="Q18:R18" si="4">IF($F19="TRACTORISTA",G19,0)</f>
        <v>10</v>
      </c>
      <c r="R18" s="109">
        <f t="shared" si="4"/>
        <v>312930</v>
      </c>
      <c r="S18" s="16" t="str">
        <f>IF($F19="TRACTORISTA",J19,0)</f>
        <v>ISAPRE</v>
      </c>
    </row>
    <row r="19" ht="12.75" customHeight="1">
      <c r="A19" s="50" t="s">
        <v>512</v>
      </c>
      <c r="B19" s="50" t="s">
        <v>508</v>
      </c>
      <c r="C19" s="50" t="s">
        <v>513</v>
      </c>
      <c r="D19" s="50" t="s">
        <v>514</v>
      </c>
      <c r="E19" s="133" t="s">
        <v>471</v>
      </c>
      <c r="F19" s="50" t="s">
        <v>13</v>
      </c>
      <c r="G19" s="50">
        <v>10.0</v>
      </c>
      <c r="H19" s="134">
        <v>312930.0</v>
      </c>
      <c r="I19" s="133" t="s">
        <v>432</v>
      </c>
      <c r="J19" s="50" t="s">
        <v>433</v>
      </c>
      <c r="K19" s="50">
        <v>1.0</v>
      </c>
      <c r="L19" s="135">
        <v>9.4828765E7</v>
      </c>
      <c r="N19" s="16" t="str">
        <f t="shared" ref="N19:N20" si="7">IF(F39="TRACTORISTA",B39,0)</f>
        <v>CABALLERO</v>
      </c>
      <c r="O19" s="16" t="str">
        <f t="shared" ref="O19:P19" si="5">IF($F39="TRACTORISTA",C39,0)</f>
        <v>LARUMBE</v>
      </c>
      <c r="P19" s="16" t="str">
        <f t="shared" si="5"/>
        <v>ANITA MARIA</v>
      </c>
      <c r="Q19" s="16">
        <f t="shared" ref="Q19:R19" si="6">IF($F39="TRACTORISTA",G39,0)</f>
        <v>21</v>
      </c>
      <c r="R19" s="109">
        <f t="shared" si="6"/>
        <v>393125</v>
      </c>
      <c r="S19" s="16" t="str">
        <f t="shared" ref="S19:S20" si="9">IF($F39="TRACTORISTA",J39,0)</f>
        <v>FONASA</v>
      </c>
    </row>
    <row r="20" ht="12.75" customHeight="1">
      <c r="A20" s="129" t="s">
        <v>515</v>
      </c>
      <c r="B20" s="129" t="s">
        <v>516</v>
      </c>
      <c r="C20" s="129" t="s">
        <v>517</v>
      </c>
      <c r="D20" s="129" t="s">
        <v>518</v>
      </c>
      <c r="E20" s="130" t="s">
        <v>519</v>
      </c>
      <c r="F20" s="129" t="s">
        <v>8</v>
      </c>
      <c r="G20" s="129">
        <v>13.0</v>
      </c>
      <c r="H20" s="131">
        <v>335140.0</v>
      </c>
      <c r="I20" s="130" t="s">
        <v>472</v>
      </c>
      <c r="J20" s="129" t="s">
        <v>440</v>
      </c>
      <c r="K20" s="129">
        <v>0.0</v>
      </c>
      <c r="L20" s="132">
        <v>7.4950336E7</v>
      </c>
      <c r="N20" s="16" t="str">
        <f t="shared" si="7"/>
        <v>CABALLERO</v>
      </c>
      <c r="O20" s="16"/>
      <c r="P20" s="16" t="str">
        <f>IF($F40="TRACTORISTA",D40,0)</f>
        <v>ALCIDES</v>
      </c>
      <c r="Q20" s="16">
        <f t="shared" ref="Q20:R20" si="8">IF($F40="TRACTORISTA",G40,0)</f>
        <v>17</v>
      </c>
      <c r="R20" s="109">
        <f t="shared" si="8"/>
        <v>301714</v>
      </c>
      <c r="S20" s="16" t="str">
        <f t="shared" si="9"/>
        <v>FONASA</v>
      </c>
    </row>
    <row r="21" ht="12.75" customHeight="1">
      <c r="A21" s="50" t="s">
        <v>520</v>
      </c>
      <c r="B21" s="50" t="s">
        <v>521</v>
      </c>
      <c r="C21" s="50" t="s">
        <v>522</v>
      </c>
      <c r="D21" s="50" t="s">
        <v>523</v>
      </c>
      <c r="E21" s="133" t="s">
        <v>524</v>
      </c>
      <c r="F21" s="50" t="s">
        <v>10</v>
      </c>
      <c r="G21" s="50">
        <v>22.0</v>
      </c>
      <c r="H21" s="134">
        <v>481771.0</v>
      </c>
      <c r="I21" s="133" t="s">
        <v>451</v>
      </c>
      <c r="J21" s="50" t="s">
        <v>433</v>
      </c>
      <c r="K21" s="50">
        <v>1.0</v>
      </c>
      <c r="L21" s="135">
        <v>9.6992654E7</v>
      </c>
      <c r="N21" s="16" t="str">
        <f>IF(F44="TRACTORISTA",B44,0)</f>
        <v>CADIZ</v>
      </c>
      <c r="O21" s="16" t="str">
        <f t="shared" ref="O21:P21" si="10">IF($F44="TRACTORISTA",C44,0)</f>
        <v>BARRETO</v>
      </c>
      <c r="P21" s="16" t="str">
        <f t="shared" si="10"/>
        <v>JULIO ROBERTO</v>
      </c>
      <c r="Q21" s="16">
        <f t="shared" ref="Q21:R21" si="11">IF($F44="TRACTORISTA",G44,0)</f>
        <v>22</v>
      </c>
      <c r="R21" s="109">
        <f t="shared" si="11"/>
        <v>395424</v>
      </c>
      <c r="S21" s="16" t="str">
        <f>IF($F44="TRACTORISTA",J44,0)</f>
        <v>FONASA</v>
      </c>
    </row>
    <row r="22" ht="12.75" customHeight="1">
      <c r="A22" s="129" t="s">
        <v>525</v>
      </c>
      <c r="B22" s="129" t="s">
        <v>526</v>
      </c>
      <c r="C22" s="129" t="s">
        <v>527</v>
      </c>
      <c r="D22" s="129" t="s">
        <v>528</v>
      </c>
      <c r="E22" s="130" t="s">
        <v>529</v>
      </c>
      <c r="F22" s="129" t="s">
        <v>6</v>
      </c>
      <c r="G22" s="129">
        <v>10.0</v>
      </c>
      <c r="H22" s="131">
        <v>200604.0</v>
      </c>
      <c r="I22" s="130" t="s">
        <v>467</v>
      </c>
      <c r="J22" s="129" t="s">
        <v>440</v>
      </c>
      <c r="K22" s="129">
        <v>0.0</v>
      </c>
      <c r="L22" s="132">
        <v>7.7921744E7</v>
      </c>
      <c r="N22" s="16" t="str">
        <f>IF(F48="TRACTORISTA",B48,0)</f>
        <v>CASTILLO</v>
      </c>
      <c r="O22" s="16" t="str">
        <f t="shared" ref="O22:P22" si="12">IF($F48="TRACTORISTA",C48,0)</f>
        <v>HERRERA</v>
      </c>
      <c r="P22" s="16" t="str">
        <f t="shared" si="12"/>
        <v>SERGIO GUSTAVO</v>
      </c>
      <c r="Q22" s="16">
        <f t="shared" ref="Q22:R22" si="13">IF($F48="TRACTORISTA",G48,0)</f>
        <v>1</v>
      </c>
      <c r="R22" s="109">
        <f t="shared" si="13"/>
        <v>325521</v>
      </c>
      <c r="S22" s="16" t="str">
        <f>IF($F48="TRACTORISTA",J48,0)</f>
        <v>ISAPRE</v>
      </c>
    </row>
    <row r="23" ht="12.75" customHeight="1">
      <c r="A23" s="50" t="s">
        <v>530</v>
      </c>
      <c r="B23" s="50" t="s">
        <v>526</v>
      </c>
      <c r="C23" s="50" t="s">
        <v>531</v>
      </c>
      <c r="D23" s="50" t="s">
        <v>532</v>
      </c>
      <c r="E23" s="133" t="s">
        <v>499</v>
      </c>
      <c r="F23" s="50" t="s">
        <v>12</v>
      </c>
      <c r="G23" s="50">
        <v>21.0</v>
      </c>
      <c r="H23" s="134">
        <v>944384.0</v>
      </c>
      <c r="I23" s="133" t="s">
        <v>439</v>
      </c>
      <c r="J23" s="50" t="s">
        <v>433</v>
      </c>
      <c r="K23" s="50">
        <v>2.0</v>
      </c>
      <c r="L23" s="135">
        <v>8.7933546E7</v>
      </c>
      <c r="N23" s="16" t="str">
        <f>IF(F50="TRACTORISTA",B50,0)</f>
        <v>CHAVEZ</v>
      </c>
      <c r="O23" s="16" t="str">
        <f t="shared" ref="O23:P23" si="14">IF($F50="TRACTORISTA",C50,0)</f>
        <v>PUENTE</v>
      </c>
      <c r="P23" s="16" t="str">
        <f t="shared" si="14"/>
        <v>ALICIA</v>
      </c>
      <c r="Q23" s="16">
        <f t="shared" ref="Q23:R23" si="15">IF($F50="TRACTORISTA",G50,0)</f>
        <v>5</v>
      </c>
      <c r="R23" s="109">
        <f t="shared" si="15"/>
        <v>397895</v>
      </c>
      <c r="S23" s="16" t="str">
        <f>IF($F50="TRACTORISTA",J50,0)</f>
        <v>FONASA</v>
      </c>
    </row>
    <row r="24" ht="12.75" customHeight="1">
      <c r="A24" s="129" t="s">
        <v>533</v>
      </c>
      <c r="B24" s="129" t="s">
        <v>534</v>
      </c>
      <c r="C24" s="129"/>
      <c r="D24" s="129" t="s">
        <v>535</v>
      </c>
      <c r="E24" s="130" t="s">
        <v>438</v>
      </c>
      <c r="F24" s="129" t="s">
        <v>10</v>
      </c>
      <c r="G24" s="129">
        <v>21.0</v>
      </c>
      <c r="H24" s="131">
        <v>407245.0</v>
      </c>
      <c r="I24" s="130" t="s">
        <v>432</v>
      </c>
      <c r="J24" s="129" t="s">
        <v>433</v>
      </c>
      <c r="K24" s="129">
        <v>2.0</v>
      </c>
      <c r="L24" s="132">
        <v>5.6615931E7</v>
      </c>
      <c r="N24" s="16" t="str">
        <f>IF(F60="TRACTORISTA",B60,0)</f>
        <v>LORBEER</v>
      </c>
      <c r="O24" s="16" t="str">
        <f t="shared" ref="O24:P24" si="16">IF($F60="TRACTORISTA",C60,0)</f>
        <v>PONS</v>
      </c>
      <c r="P24" s="16" t="str">
        <f t="shared" si="16"/>
        <v>GERARDO</v>
      </c>
      <c r="Q24" s="16">
        <f t="shared" ref="Q24:R24" si="17">IF($F60="TRACTORISTA",G60,0)</f>
        <v>12</v>
      </c>
      <c r="R24" s="109">
        <f t="shared" si="17"/>
        <v>363240</v>
      </c>
      <c r="S24" s="16" t="str">
        <f>IF($F60="TRACTORISTA",J60,0)</f>
        <v>FONASA</v>
      </c>
    </row>
    <row r="25" ht="12.75" customHeight="1">
      <c r="A25" s="50" t="s">
        <v>536</v>
      </c>
      <c r="B25" s="50" t="s">
        <v>537</v>
      </c>
      <c r="C25" s="50" t="s">
        <v>538</v>
      </c>
      <c r="D25" s="50" t="s">
        <v>539</v>
      </c>
      <c r="E25" s="133" t="s">
        <v>540</v>
      </c>
      <c r="F25" s="50" t="s">
        <v>7</v>
      </c>
      <c r="G25" s="50">
        <v>22.0</v>
      </c>
      <c r="H25" s="134">
        <v>499565.0</v>
      </c>
      <c r="I25" s="133" t="s">
        <v>467</v>
      </c>
      <c r="J25" s="50" t="s">
        <v>440</v>
      </c>
      <c r="K25" s="50">
        <v>0.0</v>
      </c>
      <c r="L25" s="135">
        <v>7.8072104E7</v>
      </c>
      <c r="N25" s="16" t="str">
        <f>IF(F78="TRACTORISTA",B78,0)</f>
        <v>MORE</v>
      </c>
      <c r="O25" s="16" t="str">
        <f t="shared" ref="O25:P25" si="18">IF($F78="TRACTORISTA",C78,0)</f>
        <v>GIACCA</v>
      </c>
      <c r="P25" s="16" t="str">
        <f t="shared" si="18"/>
        <v>ALICIA ESTHER</v>
      </c>
      <c r="Q25" s="16">
        <f t="shared" ref="Q25:R25" si="19">IF($F78="TRACTORISTA",G78,0)</f>
        <v>1</v>
      </c>
      <c r="R25" s="109">
        <f t="shared" si="19"/>
        <v>362607</v>
      </c>
      <c r="S25" s="16" t="str">
        <f>IF($F78="TRACTORISTA",J78,0)</f>
        <v>FONASA</v>
      </c>
    </row>
    <row r="26" ht="12.75" customHeight="1">
      <c r="A26" s="129" t="s">
        <v>541</v>
      </c>
      <c r="B26" s="129" t="s">
        <v>537</v>
      </c>
      <c r="C26" s="129" t="s">
        <v>537</v>
      </c>
      <c r="D26" s="129" t="s">
        <v>542</v>
      </c>
      <c r="E26" s="130" t="s">
        <v>495</v>
      </c>
      <c r="F26" s="129" t="s">
        <v>8</v>
      </c>
      <c r="G26" s="129">
        <v>19.0</v>
      </c>
      <c r="H26" s="131">
        <v>393492.0</v>
      </c>
      <c r="I26" s="130" t="s">
        <v>432</v>
      </c>
      <c r="J26" s="129" t="s">
        <v>440</v>
      </c>
      <c r="K26" s="129">
        <v>2.0</v>
      </c>
      <c r="L26" s="132">
        <v>9.4997479E7</v>
      </c>
      <c r="N26" s="16" t="str">
        <f t="shared" ref="N26:N27" si="22">IF(F81="TRACTORISTA",B81,0)</f>
        <v>PORTAS</v>
      </c>
      <c r="O26" s="16" t="str">
        <f t="shared" ref="O26:P26" si="20">IF($F81="TRACTORISTA",C81,0)</f>
        <v>BARREIRO</v>
      </c>
      <c r="P26" s="16" t="str">
        <f t="shared" si="20"/>
        <v>ANA MARÍA</v>
      </c>
      <c r="Q26" s="16">
        <f t="shared" ref="Q26:R26" si="21">IF($F81="TRACTORISTA",G81,0)</f>
        <v>20</v>
      </c>
      <c r="R26" s="109">
        <f t="shared" si="21"/>
        <v>315091</v>
      </c>
      <c r="S26" s="16" t="str">
        <f t="shared" ref="S26:S27" si="25">IF($F81="TRACTORISTA",J81,0)</f>
        <v>ISAPRE</v>
      </c>
    </row>
    <row r="27" ht="12.75" customHeight="1">
      <c r="A27" s="50" t="s">
        <v>545</v>
      </c>
      <c r="B27" s="50" t="s">
        <v>546</v>
      </c>
      <c r="C27" s="50" t="s">
        <v>547</v>
      </c>
      <c r="D27" s="50" t="s">
        <v>548</v>
      </c>
      <c r="E27" s="133" t="s">
        <v>549</v>
      </c>
      <c r="F27" s="50" t="s">
        <v>7</v>
      </c>
      <c r="G27" s="50">
        <v>20.0</v>
      </c>
      <c r="H27" s="134">
        <v>420912.0</v>
      </c>
      <c r="I27" s="133" t="s">
        <v>451</v>
      </c>
      <c r="J27" s="50" t="s">
        <v>440</v>
      </c>
      <c r="K27" s="50">
        <v>1.0</v>
      </c>
      <c r="L27" s="135">
        <v>7.8479398E7</v>
      </c>
      <c r="N27" s="16" t="str">
        <f t="shared" si="22"/>
        <v>PORTE</v>
      </c>
      <c r="O27" s="16" t="str">
        <f t="shared" ref="O27:P27" si="23">IF($F82="TRACTORISTA",C82,0)</f>
        <v>DE SOUZA</v>
      </c>
      <c r="P27" s="16" t="str">
        <f t="shared" si="23"/>
        <v>ARIOSTO</v>
      </c>
      <c r="Q27" s="16">
        <f t="shared" ref="Q27:R27" si="24">IF($F82="TRACTORISTA",G82,0)</f>
        <v>22</v>
      </c>
      <c r="R27" s="109">
        <f t="shared" si="24"/>
        <v>399251</v>
      </c>
      <c r="S27" s="16" t="str">
        <f t="shared" si="25"/>
        <v>ISAPRE</v>
      </c>
    </row>
    <row r="28" ht="12.75" customHeight="1">
      <c r="A28" s="129" t="s">
        <v>553</v>
      </c>
      <c r="B28" s="129" t="s">
        <v>554</v>
      </c>
      <c r="C28" s="129" t="s">
        <v>464</v>
      </c>
      <c r="D28" s="129" t="s">
        <v>498</v>
      </c>
      <c r="E28" s="130" t="s">
        <v>555</v>
      </c>
      <c r="F28" s="129" t="s">
        <v>11</v>
      </c>
      <c r="G28" s="129">
        <v>17.0</v>
      </c>
      <c r="H28" s="131">
        <v>650887.0</v>
      </c>
      <c r="I28" s="130" t="s">
        <v>439</v>
      </c>
      <c r="J28" s="129" t="s">
        <v>433</v>
      </c>
      <c r="K28" s="129">
        <v>4.0</v>
      </c>
      <c r="L28" s="132">
        <v>7.8941481E7</v>
      </c>
      <c r="N28" s="16" t="str">
        <f t="shared" ref="N28:N29" si="28">IF(F91="TRACTORISTA",B91,0)</f>
        <v>QUINTANA</v>
      </c>
      <c r="O28" s="16" t="str">
        <f t="shared" ref="O28:P28" si="26">IF($F91="TRACTORISTA",C91,0)</f>
        <v>CONIL</v>
      </c>
      <c r="P28" s="16" t="str">
        <f t="shared" si="26"/>
        <v>OSCAR FERNANDO</v>
      </c>
      <c r="Q28" s="16">
        <f t="shared" ref="Q28:R28" si="27">IF($F91="TRACTORISTA",G91,0)</f>
        <v>6</v>
      </c>
      <c r="R28" s="109">
        <f t="shared" si="27"/>
        <v>357150</v>
      </c>
      <c r="S28" s="16" t="str">
        <f t="shared" ref="S28:S29" si="31">IF($F91="TRACTORISTA",J91,0)</f>
        <v>ISAPRE</v>
      </c>
    </row>
    <row r="29" ht="12.75" customHeight="1">
      <c r="A29" s="50" t="s">
        <v>559</v>
      </c>
      <c r="B29" s="50" t="s">
        <v>554</v>
      </c>
      <c r="C29" s="50" t="s">
        <v>560</v>
      </c>
      <c r="D29" s="50" t="s">
        <v>561</v>
      </c>
      <c r="E29" s="133" t="s">
        <v>555</v>
      </c>
      <c r="F29" s="50" t="s">
        <v>8</v>
      </c>
      <c r="G29" s="50">
        <v>5.0</v>
      </c>
      <c r="H29" s="134">
        <v>385834.0</v>
      </c>
      <c r="I29" s="133" t="s">
        <v>432</v>
      </c>
      <c r="J29" s="50" t="s">
        <v>433</v>
      </c>
      <c r="K29" s="50">
        <v>2.0</v>
      </c>
      <c r="L29" s="135">
        <v>6.4181702E7</v>
      </c>
      <c r="N29" s="16" t="str">
        <f t="shared" si="28"/>
        <v>QUINTEIRO</v>
      </c>
      <c r="O29" s="16" t="str">
        <f t="shared" ref="O29:P29" si="29">IF($F92="TRACTORISTA",C92,0)</f>
        <v>MARTINEZ</v>
      </c>
      <c r="P29" s="16" t="str">
        <f t="shared" si="29"/>
        <v>VIRGINIA</v>
      </c>
      <c r="Q29" s="16">
        <f t="shared" ref="Q29:R29" si="30">IF($F92="TRACTORISTA",G92,0)</f>
        <v>9</v>
      </c>
      <c r="R29" s="109">
        <f t="shared" si="30"/>
        <v>372015</v>
      </c>
      <c r="S29" s="16" t="str">
        <f t="shared" si="31"/>
        <v>FONASA</v>
      </c>
    </row>
    <row r="30" ht="12.75" customHeight="1">
      <c r="A30" s="129" t="s">
        <v>564</v>
      </c>
      <c r="B30" s="129" t="s">
        <v>565</v>
      </c>
      <c r="C30" s="129" t="s">
        <v>566</v>
      </c>
      <c r="D30" s="129" t="s">
        <v>567</v>
      </c>
      <c r="E30" s="130" t="s">
        <v>495</v>
      </c>
      <c r="F30" s="129" t="s">
        <v>8</v>
      </c>
      <c r="G30" s="129">
        <v>2.0</v>
      </c>
      <c r="H30" s="131">
        <v>329204.0</v>
      </c>
      <c r="I30" s="130" t="s">
        <v>472</v>
      </c>
      <c r="J30" s="129" t="s">
        <v>433</v>
      </c>
      <c r="K30" s="129">
        <v>3.0</v>
      </c>
      <c r="L30" s="132">
        <v>6.2855595E7</v>
      </c>
      <c r="N30" s="16" t="str">
        <f>IF(F94="TRACTORISTA",B94,0)</f>
        <v>RABOSTO</v>
      </c>
      <c r="O30" s="16" t="str">
        <f t="shared" ref="O30:P30" si="32">IF($F94="TRACTORISTA",C94,0)</f>
        <v>QUEVEDO</v>
      </c>
      <c r="P30" s="16" t="str">
        <f t="shared" si="32"/>
        <v>MIGUEL ANGEL</v>
      </c>
      <c r="Q30" s="16">
        <f t="shared" ref="Q30:R30" si="33">IF($F94="TRACTORISTA",G94,0)</f>
        <v>7</v>
      </c>
      <c r="R30" s="109">
        <f t="shared" si="33"/>
        <v>312481</v>
      </c>
      <c r="S30" s="16" t="str">
        <f>IF($F94="TRACTORISTA",J94,0)</f>
        <v>ISAPRE</v>
      </c>
    </row>
    <row r="31" ht="12.75" customHeight="1">
      <c r="A31" s="50" t="s">
        <v>570</v>
      </c>
      <c r="B31" s="50" t="s">
        <v>571</v>
      </c>
      <c r="C31" s="50" t="s">
        <v>572</v>
      </c>
      <c r="D31" s="50" t="s">
        <v>573</v>
      </c>
      <c r="E31" s="133" t="s">
        <v>471</v>
      </c>
      <c r="F31" s="50" t="s">
        <v>10</v>
      </c>
      <c r="G31" s="50">
        <v>3.0</v>
      </c>
      <c r="H31" s="134">
        <v>342616.0</v>
      </c>
      <c r="I31" s="133" t="s">
        <v>439</v>
      </c>
      <c r="J31" s="50" t="s">
        <v>440</v>
      </c>
      <c r="K31" s="50">
        <v>4.0</v>
      </c>
      <c r="L31" s="135">
        <v>5.6033427E7</v>
      </c>
      <c r="N31" s="16" t="str">
        <f t="shared" ref="N31:N32" si="36">IF(F96="TRACTORISTA",B96,0)</f>
        <v>RADICCIONI</v>
      </c>
      <c r="O31" s="16" t="str">
        <f t="shared" ref="O31:P31" si="34">IF($F96="TRACTORISTA",C96,0)</f>
        <v>CURBELO</v>
      </c>
      <c r="P31" s="16" t="str">
        <f t="shared" si="34"/>
        <v>FRANCISCO JAVIER</v>
      </c>
      <c r="Q31" s="16">
        <f t="shared" ref="Q31:R31" si="35">IF($F96="TRACTORISTA",G96,0)</f>
        <v>22</v>
      </c>
      <c r="R31" s="109">
        <f t="shared" si="35"/>
        <v>309067</v>
      </c>
      <c r="S31" s="16" t="str">
        <f t="shared" ref="S31:S32" si="39">IF($F96="TRACTORISTA",J96,0)</f>
        <v>ISAPRE</v>
      </c>
    </row>
    <row r="32" ht="12.75" customHeight="1">
      <c r="A32" s="129" t="s">
        <v>575</v>
      </c>
      <c r="B32" s="129" t="s">
        <v>576</v>
      </c>
      <c r="C32" s="129" t="s">
        <v>577</v>
      </c>
      <c r="D32" s="129" t="s">
        <v>578</v>
      </c>
      <c r="E32" s="130" t="s">
        <v>460</v>
      </c>
      <c r="F32" s="129" t="s">
        <v>7</v>
      </c>
      <c r="G32" s="129">
        <v>15.0</v>
      </c>
      <c r="H32" s="131">
        <v>454778.0</v>
      </c>
      <c r="I32" s="130" t="s">
        <v>472</v>
      </c>
      <c r="J32" s="129" t="s">
        <v>440</v>
      </c>
      <c r="K32" s="129">
        <v>0.0</v>
      </c>
      <c r="L32" s="132">
        <v>8.5612418E7</v>
      </c>
      <c r="N32" s="16" t="str">
        <f t="shared" si="36"/>
        <v>RADIO</v>
      </c>
      <c r="O32" s="16" t="str">
        <f t="shared" ref="O32:P32" si="37">IF($F97="TRACTORISTA",C97,0)</f>
        <v>PRESTA</v>
      </c>
      <c r="P32" s="16" t="str">
        <f t="shared" si="37"/>
        <v>DANIEL ALEXIS</v>
      </c>
      <c r="Q32" s="16">
        <f t="shared" ref="Q32:R32" si="38">IF($F97="TRACTORISTA",G97,0)</f>
        <v>14</v>
      </c>
      <c r="R32" s="109">
        <f t="shared" si="38"/>
        <v>399833</v>
      </c>
      <c r="S32" s="16" t="str">
        <f t="shared" si="39"/>
        <v>FONASA</v>
      </c>
    </row>
    <row r="33" ht="12.75" customHeight="1">
      <c r="A33" s="50" t="s">
        <v>580</v>
      </c>
      <c r="B33" s="50" t="s">
        <v>581</v>
      </c>
      <c r="C33" s="50" t="s">
        <v>582</v>
      </c>
      <c r="D33" s="50" t="s">
        <v>583</v>
      </c>
      <c r="E33" s="133" t="s">
        <v>431</v>
      </c>
      <c r="F33" s="50" t="s">
        <v>9</v>
      </c>
      <c r="G33" s="50">
        <v>13.0</v>
      </c>
      <c r="H33" s="134">
        <v>437528.0</v>
      </c>
      <c r="I33" s="133" t="s">
        <v>432</v>
      </c>
      <c r="J33" s="50" t="s">
        <v>433</v>
      </c>
      <c r="K33" s="50">
        <v>0.0</v>
      </c>
      <c r="L33" s="135">
        <v>9.6392522E7</v>
      </c>
      <c r="N33" s="16" t="str">
        <f>IF(F110="TRACTORISTA",B110,0)</f>
        <v>REYNO</v>
      </c>
      <c r="O33" s="16" t="str">
        <f t="shared" ref="O33:P33" si="40">IF($F110="TRACTORISTA",C110,0)</f>
        <v>PRADO</v>
      </c>
      <c r="P33" s="16" t="str">
        <f t="shared" si="40"/>
        <v>ESTELA INES</v>
      </c>
      <c r="Q33" s="16">
        <f t="shared" ref="Q33:R33" si="41">IF($F110="TRACTORISTA",G110,0)</f>
        <v>6</v>
      </c>
      <c r="R33" s="109">
        <f t="shared" si="41"/>
        <v>343174</v>
      </c>
      <c r="S33" s="16" t="str">
        <f>IF($F110="TRACTORISTA",J110,0)</f>
        <v>FONASA</v>
      </c>
    </row>
    <row r="34" ht="12.75" customHeight="1">
      <c r="A34" s="129" t="s">
        <v>585</v>
      </c>
      <c r="B34" s="129" t="s">
        <v>586</v>
      </c>
      <c r="C34" s="129" t="s">
        <v>587</v>
      </c>
      <c r="D34" s="129" t="s">
        <v>588</v>
      </c>
      <c r="E34" s="130" t="s">
        <v>589</v>
      </c>
      <c r="F34" s="129" t="s">
        <v>5</v>
      </c>
      <c r="G34" s="129">
        <v>6.0</v>
      </c>
      <c r="H34" s="131">
        <v>1495675.0</v>
      </c>
      <c r="I34" s="130" t="s">
        <v>432</v>
      </c>
      <c r="J34" s="129" t="s">
        <v>433</v>
      </c>
      <c r="K34" s="129">
        <v>2.0</v>
      </c>
      <c r="L34" s="132">
        <v>5.8526539E7</v>
      </c>
    </row>
    <row r="35" ht="12.75" customHeight="1">
      <c r="A35" s="50" t="s">
        <v>591</v>
      </c>
      <c r="B35" s="50" t="s">
        <v>592</v>
      </c>
      <c r="C35" s="50" t="s">
        <v>593</v>
      </c>
      <c r="D35" s="50" t="s">
        <v>535</v>
      </c>
      <c r="E35" s="133" t="s">
        <v>594</v>
      </c>
      <c r="F35" s="50" t="s">
        <v>7</v>
      </c>
      <c r="G35" s="50">
        <v>19.0</v>
      </c>
      <c r="H35" s="134">
        <v>521836.0</v>
      </c>
      <c r="I35" s="133" t="s">
        <v>439</v>
      </c>
      <c r="J35" s="50" t="s">
        <v>433</v>
      </c>
      <c r="K35" s="50">
        <v>1.0</v>
      </c>
      <c r="L35" s="135">
        <v>8.8832761E7</v>
      </c>
    </row>
    <row r="36" ht="12.75" customHeight="1">
      <c r="A36" s="129" t="s">
        <v>596</v>
      </c>
      <c r="B36" s="129" t="s">
        <v>597</v>
      </c>
      <c r="C36" s="129" t="s">
        <v>598</v>
      </c>
      <c r="D36" s="129" t="s">
        <v>599</v>
      </c>
      <c r="E36" s="130" t="s">
        <v>524</v>
      </c>
      <c r="F36" s="129" t="s">
        <v>8</v>
      </c>
      <c r="G36" s="129">
        <v>12.0</v>
      </c>
      <c r="H36" s="131">
        <v>448482.0</v>
      </c>
      <c r="I36" s="130" t="s">
        <v>467</v>
      </c>
      <c r="J36" s="129" t="s">
        <v>440</v>
      </c>
      <c r="K36" s="129">
        <v>2.0</v>
      </c>
      <c r="L36" s="132">
        <v>6.3110628E7</v>
      </c>
    </row>
    <row r="37" ht="12.75" customHeight="1">
      <c r="A37" s="50" t="s">
        <v>600</v>
      </c>
      <c r="B37" s="50" t="s">
        <v>601</v>
      </c>
      <c r="C37" s="50" t="s">
        <v>602</v>
      </c>
      <c r="D37" s="50" t="s">
        <v>603</v>
      </c>
      <c r="E37" s="133" t="s">
        <v>529</v>
      </c>
      <c r="F37" s="50" t="s">
        <v>11</v>
      </c>
      <c r="G37" s="50">
        <v>18.0</v>
      </c>
      <c r="H37" s="134">
        <v>639676.0</v>
      </c>
      <c r="I37" s="133" t="s">
        <v>467</v>
      </c>
      <c r="J37" s="50" t="s">
        <v>440</v>
      </c>
      <c r="K37" s="50">
        <v>2.0</v>
      </c>
      <c r="L37" s="135">
        <v>8.7127245E7</v>
      </c>
    </row>
    <row r="38" ht="12.75" customHeight="1">
      <c r="A38" s="129" t="s">
        <v>604</v>
      </c>
      <c r="B38" s="129" t="s">
        <v>601</v>
      </c>
      <c r="C38" s="129" t="s">
        <v>605</v>
      </c>
      <c r="D38" s="129" t="s">
        <v>606</v>
      </c>
      <c r="E38" s="137" t="s">
        <v>460</v>
      </c>
      <c r="F38" s="129" t="s">
        <v>11</v>
      </c>
      <c r="G38" s="129">
        <v>3.0</v>
      </c>
      <c r="H38" s="131">
        <v>772035.0</v>
      </c>
      <c r="I38" s="130" t="s">
        <v>432</v>
      </c>
      <c r="J38" s="129" t="s">
        <v>433</v>
      </c>
      <c r="K38" s="129">
        <v>0.0</v>
      </c>
      <c r="L38" s="132">
        <v>9.1344969E7</v>
      </c>
    </row>
    <row r="39" ht="12.75" customHeight="1">
      <c r="A39" s="50" t="s">
        <v>607</v>
      </c>
      <c r="B39" s="50" t="s">
        <v>608</v>
      </c>
      <c r="C39" s="50" t="s">
        <v>609</v>
      </c>
      <c r="D39" s="50" t="s">
        <v>610</v>
      </c>
      <c r="E39" s="133" t="s">
        <v>611</v>
      </c>
      <c r="F39" s="50" t="s">
        <v>13</v>
      </c>
      <c r="G39" s="50">
        <v>21.0</v>
      </c>
      <c r="H39" s="134">
        <v>393125.0</v>
      </c>
      <c r="I39" s="133" t="s">
        <v>439</v>
      </c>
      <c r="J39" s="50" t="s">
        <v>440</v>
      </c>
      <c r="K39" s="50">
        <v>4.0</v>
      </c>
      <c r="L39" s="135">
        <v>7.3737552E7</v>
      </c>
    </row>
    <row r="40" ht="12.75" customHeight="1">
      <c r="A40" s="129" t="s">
        <v>612</v>
      </c>
      <c r="B40" s="129" t="s">
        <v>608</v>
      </c>
      <c r="C40" s="129" t="s">
        <v>957</v>
      </c>
      <c r="D40" s="129" t="s">
        <v>465</v>
      </c>
      <c r="E40" s="130" t="s">
        <v>460</v>
      </c>
      <c r="F40" s="129" t="s">
        <v>13</v>
      </c>
      <c r="G40" s="129">
        <v>17.0</v>
      </c>
      <c r="H40" s="131">
        <v>301714.0</v>
      </c>
      <c r="I40" s="130" t="s">
        <v>472</v>
      </c>
      <c r="J40" s="129" t="s">
        <v>440</v>
      </c>
      <c r="K40" s="129">
        <v>3.0</v>
      </c>
      <c r="L40" s="132">
        <v>7.6194793E7</v>
      </c>
      <c r="N40" s="17"/>
      <c r="O40" s="17"/>
      <c r="P40" s="17"/>
      <c r="Q40" s="17"/>
      <c r="R40" s="17"/>
      <c r="S40" s="17"/>
    </row>
    <row r="41" ht="12.75" customHeight="1">
      <c r="A41" s="50" t="s">
        <v>613</v>
      </c>
      <c r="B41" s="50" t="s">
        <v>614</v>
      </c>
      <c r="C41" s="50" t="s">
        <v>615</v>
      </c>
      <c r="D41" s="50" t="s">
        <v>616</v>
      </c>
      <c r="E41" s="133" t="s">
        <v>511</v>
      </c>
      <c r="F41" s="50" t="s">
        <v>9</v>
      </c>
      <c r="G41" s="50">
        <v>16.0</v>
      </c>
      <c r="H41" s="134">
        <v>465432.0</v>
      </c>
      <c r="I41" s="133" t="s">
        <v>432</v>
      </c>
      <c r="J41" s="50" t="s">
        <v>440</v>
      </c>
      <c r="K41" s="50">
        <v>0.0</v>
      </c>
      <c r="L41" s="135">
        <v>8.3042842E7</v>
      </c>
      <c r="N41" s="15" t="s">
        <v>951</v>
      </c>
      <c r="O41" s="15" t="s">
        <v>952</v>
      </c>
      <c r="P41" s="15" t="s">
        <v>418</v>
      </c>
      <c r="Q41" s="15" t="s">
        <v>953</v>
      </c>
      <c r="R41" s="15" t="s">
        <v>421</v>
      </c>
      <c r="S41" s="15" t="s">
        <v>954</v>
      </c>
    </row>
    <row r="42" ht="12.75" customHeight="1">
      <c r="A42" s="129" t="s">
        <v>617</v>
      </c>
      <c r="B42" s="129" t="s">
        <v>618</v>
      </c>
      <c r="C42" s="129" t="s">
        <v>619</v>
      </c>
      <c r="D42" s="129" t="s">
        <v>620</v>
      </c>
      <c r="E42" s="130" t="s">
        <v>621</v>
      </c>
      <c r="F42" s="129" t="s">
        <v>10</v>
      </c>
      <c r="G42" s="129">
        <v>5.0</v>
      </c>
      <c r="H42" s="131">
        <v>319134.0</v>
      </c>
      <c r="I42" s="130" t="s">
        <v>439</v>
      </c>
      <c r="J42" s="129" t="s">
        <v>440</v>
      </c>
      <c r="K42" s="129">
        <v>4.0</v>
      </c>
      <c r="L42" s="132">
        <v>5.5109781E7</v>
      </c>
      <c r="N42" s="50" t="s">
        <v>457</v>
      </c>
      <c r="O42" s="50" t="s">
        <v>458</v>
      </c>
      <c r="P42" s="50" t="s">
        <v>459</v>
      </c>
      <c r="Q42" s="50">
        <v>10.0</v>
      </c>
      <c r="R42" s="134">
        <v>372548.0</v>
      </c>
      <c r="S42" s="50" t="s">
        <v>440</v>
      </c>
    </row>
    <row r="43" ht="12.75" customHeight="1">
      <c r="A43" s="50" t="s">
        <v>622</v>
      </c>
      <c r="B43" s="50" t="s">
        <v>509</v>
      </c>
      <c r="C43" s="50" t="s">
        <v>623</v>
      </c>
      <c r="D43" s="50" t="s">
        <v>624</v>
      </c>
      <c r="E43" s="133" t="s">
        <v>471</v>
      </c>
      <c r="F43" s="50" t="s">
        <v>5</v>
      </c>
      <c r="G43" s="50">
        <v>5.0</v>
      </c>
      <c r="H43" s="134">
        <v>1855041.0</v>
      </c>
      <c r="I43" s="133" t="s">
        <v>439</v>
      </c>
      <c r="J43" s="50" t="s">
        <v>433</v>
      </c>
      <c r="K43" s="50">
        <v>0.0</v>
      </c>
      <c r="L43" s="135">
        <v>9.9543354E7</v>
      </c>
      <c r="N43" s="50" t="s">
        <v>478</v>
      </c>
      <c r="O43" s="50" t="s">
        <v>479</v>
      </c>
      <c r="P43" s="50" t="s">
        <v>480</v>
      </c>
      <c r="Q43" s="50">
        <v>21.0</v>
      </c>
      <c r="R43" s="134">
        <v>446305.0</v>
      </c>
      <c r="S43" s="50" t="s">
        <v>440</v>
      </c>
    </row>
    <row r="44" ht="12.75" customHeight="1">
      <c r="A44" s="129" t="s">
        <v>625</v>
      </c>
      <c r="B44" s="129" t="s">
        <v>626</v>
      </c>
      <c r="C44" s="129" t="s">
        <v>627</v>
      </c>
      <c r="D44" s="129" t="s">
        <v>628</v>
      </c>
      <c r="E44" s="130" t="s">
        <v>450</v>
      </c>
      <c r="F44" s="129" t="s">
        <v>13</v>
      </c>
      <c r="G44" s="129">
        <v>22.0</v>
      </c>
      <c r="H44" s="131">
        <v>395424.0</v>
      </c>
      <c r="I44" s="130" t="s">
        <v>439</v>
      </c>
      <c r="J44" s="129" t="s">
        <v>440</v>
      </c>
      <c r="K44" s="129">
        <v>3.0</v>
      </c>
      <c r="L44" s="132">
        <v>8.4240125E7</v>
      </c>
      <c r="N44" s="50" t="s">
        <v>483</v>
      </c>
      <c r="O44" s="50" t="s">
        <v>484</v>
      </c>
      <c r="P44" s="50" t="s">
        <v>485</v>
      </c>
      <c r="Q44" s="50">
        <v>16.0</v>
      </c>
      <c r="R44" s="134">
        <v>362813.0</v>
      </c>
      <c r="S44" s="50" t="s">
        <v>440</v>
      </c>
    </row>
    <row r="45" ht="12.75" customHeight="1">
      <c r="A45" s="50" t="s">
        <v>629</v>
      </c>
      <c r="B45" s="50" t="s">
        <v>630</v>
      </c>
      <c r="C45" s="50" t="s">
        <v>631</v>
      </c>
      <c r="D45" s="50" t="s">
        <v>632</v>
      </c>
      <c r="E45" s="138" t="s">
        <v>549</v>
      </c>
      <c r="F45" s="50" t="s">
        <v>11</v>
      </c>
      <c r="G45" s="50">
        <v>22.0</v>
      </c>
      <c r="H45" s="134">
        <v>752628.0</v>
      </c>
      <c r="I45" s="133" t="s">
        <v>472</v>
      </c>
      <c r="J45" s="50" t="s">
        <v>433</v>
      </c>
      <c r="K45" s="50">
        <v>2.0</v>
      </c>
      <c r="L45" s="135">
        <v>7.6272634E7</v>
      </c>
      <c r="N45" s="50" t="s">
        <v>581</v>
      </c>
      <c r="O45" s="50" t="s">
        <v>582</v>
      </c>
      <c r="P45" s="50" t="s">
        <v>583</v>
      </c>
      <c r="Q45" s="50">
        <v>13.0</v>
      </c>
      <c r="R45" s="134">
        <v>437528.0</v>
      </c>
      <c r="S45" s="50" t="s">
        <v>433</v>
      </c>
    </row>
    <row r="46" ht="12.75" customHeight="1">
      <c r="A46" s="129" t="s">
        <v>633</v>
      </c>
      <c r="B46" s="129" t="s">
        <v>634</v>
      </c>
      <c r="C46" s="129" t="s">
        <v>635</v>
      </c>
      <c r="D46" s="129" t="s">
        <v>636</v>
      </c>
      <c r="E46" s="130" t="s">
        <v>503</v>
      </c>
      <c r="F46" s="129" t="s">
        <v>6</v>
      </c>
      <c r="G46" s="129">
        <v>8.0</v>
      </c>
      <c r="H46" s="131">
        <v>246571.0</v>
      </c>
      <c r="I46" s="130" t="s">
        <v>472</v>
      </c>
      <c r="J46" s="129" t="s">
        <v>440</v>
      </c>
      <c r="K46" s="129">
        <v>3.0</v>
      </c>
      <c r="L46" s="132">
        <v>7.610352E7</v>
      </c>
      <c r="N46" s="50" t="s">
        <v>614</v>
      </c>
      <c r="O46" s="50" t="s">
        <v>615</v>
      </c>
      <c r="P46" s="50" t="s">
        <v>616</v>
      </c>
      <c r="Q46" s="50">
        <v>16.0</v>
      </c>
      <c r="R46" s="134">
        <v>465432.0</v>
      </c>
      <c r="S46" s="50" t="s">
        <v>440</v>
      </c>
    </row>
    <row r="47" ht="12.75" customHeight="1">
      <c r="A47" s="50" t="s">
        <v>637</v>
      </c>
      <c r="B47" s="50" t="s">
        <v>634</v>
      </c>
      <c r="C47" s="50" t="s">
        <v>638</v>
      </c>
      <c r="D47" s="50" t="s">
        <v>639</v>
      </c>
      <c r="E47" s="133" t="s">
        <v>540</v>
      </c>
      <c r="F47" s="50" t="s">
        <v>9</v>
      </c>
      <c r="G47" s="50">
        <v>1.0</v>
      </c>
      <c r="H47" s="134">
        <v>350305.0</v>
      </c>
      <c r="I47" s="133" t="s">
        <v>439</v>
      </c>
      <c r="J47" s="50" t="s">
        <v>440</v>
      </c>
      <c r="K47" s="50">
        <v>0.0</v>
      </c>
      <c r="L47" s="135">
        <v>7.3652872E7</v>
      </c>
      <c r="N47" s="50" t="s">
        <v>634</v>
      </c>
      <c r="O47" s="50" t="s">
        <v>638</v>
      </c>
      <c r="P47" s="50" t="s">
        <v>639</v>
      </c>
      <c r="Q47" s="50">
        <v>1.0</v>
      </c>
      <c r="R47" s="134">
        <v>350305.0</v>
      </c>
      <c r="S47" s="50" t="s">
        <v>440</v>
      </c>
    </row>
    <row r="48" ht="12.75" customHeight="1">
      <c r="A48" s="129" t="s">
        <v>640</v>
      </c>
      <c r="B48" s="129" t="s">
        <v>641</v>
      </c>
      <c r="C48" s="129" t="s">
        <v>642</v>
      </c>
      <c r="D48" s="129" t="s">
        <v>643</v>
      </c>
      <c r="E48" s="130" t="s">
        <v>644</v>
      </c>
      <c r="F48" s="129" t="s">
        <v>13</v>
      </c>
      <c r="G48" s="129">
        <v>1.0</v>
      </c>
      <c r="H48" s="131">
        <v>325521.0</v>
      </c>
      <c r="I48" s="130" t="s">
        <v>451</v>
      </c>
      <c r="J48" s="129" t="s">
        <v>433</v>
      </c>
      <c r="K48" s="129">
        <v>3.0</v>
      </c>
      <c r="L48" s="132">
        <v>4.8437452E7</v>
      </c>
      <c r="N48" s="50" t="s">
        <v>678</v>
      </c>
      <c r="O48" s="50" t="s">
        <v>679</v>
      </c>
      <c r="P48" s="50" t="s">
        <v>680</v>
      </c>
      <c r="Q48" s="50">
        <v>14.0</v>
      </c>
      <c r="R48" s="134">
        <v>391901.0</v>
      </c>
      <c r="S48" s="50" t="s">
        <v>433</v>
      </c>
    </row>
    <row r="49" ht="12.75" customHeight="1">
      <c r="A49" s="50" t="s">
        <v>645</v>
      </c>
      <c r="B49" s="50" t="s">
        <v>641</v>
      </c>
      <c r="C49" s="50" t="s">
        <v>646</v>
      </c>
      <c r="D49" s="50" t="s">
        <v>647</v>
      </c>
      <c r="E49" s="133" t="s">
        <v>460</v>
      </c>
      <c r="F49" s="50" t="s">
        <v>7</v>
      </c>
      <c r="G49" s="50">
        <v>16.0</v>
      </c>
      <c r="H49" s="134">
        <v>549045.0</v>
      </c>
      <c r="I49" s="133" t="s">
        <v>467</v>
      </c>
      <c r="J49" s="50" t="s">
        <v>433</v>
      </c>
      <c r="K49" s="50">
        <v>4.0</v>
      </c>
      <c r="L49" s="135">
        <v>5.4027742E7</v>
      </c>
      <c r="N49" s="50" t="s">
        <v>743</v>
      </c>
      <c r="O49" s="50" t="s">
        <v>493</v>
      </c>
      <c r="P49" s="50" t="s">
        <v>744</v>
      </c>
      <c r="Q49" s="50">
        <v>8.0</v>
      </c>
      <c r="R49" s="134">
        <v>416822.0</v>
      </c>
      <c r="S49" s="50" t="s">
        <v>433</v>
      </c>
    </row>
    <row r="50" ht="12.75" customHeight="1">
      <c r="A50" s="129" t="s">
        <v>648</v>
      </c>
      <c r="B50" s="139" t="s">
        <v>649</v>
      </c>
      <c r="C50" s="129" t="s">
        <v>650</v>
      </c>
      <c r="D50" s="129" t="s">
        <v>651</v>
      </c>
      <c r="E50" s="130" t="s">
        <v>466</v>
      </c>
      <c r="F50" s="129" t="s">
        <v>13</v>
      </c>
      <c r="G50" s="129">
        <v>5.0</v>
      </c>
      <c r="H50" s="131">
        <v>397895.0</v>
      </c>
      <c r="I50" s="130" t="s">
        <v>467</v>
      </c>
      <c r="J50" s="129" t="s">
        <v>440</v>
      </c>
      <c r="K50" s="129">
        <v>1.0</v>
      </c>
      <c r="L50" s="132">
        <v>8.6971164E7</v>
      </c>
      <c r="N50" s="50" t="s">
        <v>761</v>
      </c>
      <c r="O50" s="50" t="s">
        <v>493</v>
      </c>
      <c r="P50" s="50" t="s">
        <v>762</v>
      </c>
      <c r="Q50" s="50">
        <v>1.0</v>
      </c>
      <c r="R50" s="134">
        <v>465680.0</v>
      </c>
      <c r="S50" s="50" t="s">
        <v>433</v>
      </c>
    </row>
    <row r="51" ht="12.75" customHeight="1">
      <c r="A51" s="50" t="s">
        <v>652</v>
      </c>
      <c r="B51" s="50" t="s">
        <v>653</v>
      </c>
      <c r="C51" s="50" t="s">
        <v>654</v>
      </c>
      <c r="D51" s="50" t="s">
        <v>655</v>
      </c>
      <c r="E51" s="133" t="s">
        <v>656</v>
      </c>
      <c r="F51" s="50" t="s">
        <v>8</v>
      </c>
      <c r="G51" s="50">
        <v>10.0</v>
      </c>
      <c r="H51" s="134">
        <v>444330.0</v>
      </c>
      <c r="I51" s="133" t="s">
        <v>467</v>
      </c>
      <c r="J51" s="50" t="s">
        <v>433</v>
      </c>
      <c r="K51" s="50">
        <v>3.0</v>
      </c>
      <c r="L51" s="135">
        <v>8.2107094E7</v>
      </c>
      <c r="N51" s="50" t="s">
        <v>785</v>
      </c>
      <c r="O51" s="50" t="s">
        <v>786</v>
      </c>
      <c r="P51" s="50" t="s">
        <v>787</v>
      </c>
      <c r="Q51" s="50">
        <v>8.0</v>
      </c>
      <c r="R51" s="134">
        <v>404925.0</v>
      </c>
      <c r="S51" s="50" t="s">
        <v>440</v>
      </c>
    </row>
    <row r="52" ht="12.75" customHeight="1">
      <c r="A52" s="129" t="s">
        <v>657</v>
      </c>
      <c r="B52" s="129" t="s">
        <v>658</v>
      </c>
      <c r="C52" s="129" t="s">
        <v>659</v>
      </c>
      <c r="D52" s="129" t="s">
        <v>660</v>
      </c>
      <c r="E52" s="130" t="s">
        <v>661</v>
      </c>
      <c r="F52" s="129" t="s">
        <v>11</v>
      </c>
      <c r="G52" s="129">
        <v>22.0</v>
      </c>
      <c r="H52" s="131">
        <v>669161.0</v>
      </c>
      <c r="I52" s="130" t="s">
        <v>451</v>
      </c>
      <c r="J52" s="129" t="s">
        <v>433</v>
      </c>
      <c r="K52" s="129">
        <v>1.0</v>
      </c>
      <c r="L52" s="132">
        <v>5.9851691E7</v>
      </c>
      <c r="N52" s="50" t="s">
        <v>789</v>
      </c>
      <c r="O52" s="50" t="s">
        <v>790</v>
      </c>
      <c r="P52" s="50" t="s">
        <v>791</v>
      </c>
      <c r="Q52" s="50">
        <v>16.0</v>
      </c>
      <c r="R52" s="134">
        <v>376859.0</v>
      </c>
      <c r="S52" s="50" t="s">
        <v>433</v>
      </c>
    </row>
    <row r="53" ht="12.75" customHeight="1">
      <c r="A53" s="50" t="s">
        <v>662</v>
      </c>
      <c r="B53" s="50" t="s">
        <v>663</v>
      </c>
      <c r="C53" s="50" t="s">
        <v>650</v>
      </c>
      <c r="D53" s="50" t="s">
        <v>651</v>
      </c>
      <c r="E53" s="133" t="s">
        <v>495</v>
      </c>
      <c r="F53" s="50" t="s">
        <v>5</v>
      </c>
      <c r="G53" s="50">
        <v>3.0</v>
      </c>
      <c r="H53" s="134">
        <v>1382404.0</v>
      </c>
      <c r="I53" s="133" t="s">
        <v>451</v>
      </c>
      <c r="J53" s="50" t="s">
        <v>440</v>
      </c>
      <c r="K53" s="50">
        <v>3.0</v>
      </c>
      <c r="L53" s="135">
        <v>7.6557898E7</v>
      </c>
      <c r="N53" s="50" t="s">
        <v>529</v>
      </c>
      <c r="O53" s="50" t="s">
        <v>809</v>
      </c>
      <c r="P53" s="50" t="s">
        <v>810</v>
      </c>
      <c r="Q53" s="50">
        <v>14.0</v>
      </c>
      <c r="R53" s="134">
        <v>411399.0</v>
      </c>
      <c r="S53" s="50" t="s">
        <v>433</v>
      </c>
    </row>
    <row r="54" ht="12.75" customHeight="1">
      <c r="A54" s="129" t="s">
        <v>664</v>
      </c>
      <c r="B54" s="129" t="s">
        <v>665</v>
      </c>
      <c r="C54" s="129" t="s">
        <v>453</v>
      </c>
      <c r="D54" s="129" t="s">
        <v>666</v>
      </c>
      <c r="E54" s="130" t="s">
        <v>540</v>
      </c>
      <c r="F54" s="129" t="s">
        <v>12</v>
      </c>
      <c r="G54" s="129">
        <v>19.0</v>
      </c>
      <c r="H54" s="131">
        <v>914513.0</v>
      </c>
      <c r="I54" s="130" t="s">
        <v>467</v>
      </c>
      <c r="J54" s="129" t="s">
        <v>433</v>
      </c>
      <c r="K54" s="129">
        <v>3.0</v>
      </c>
      <c r="L54" s="132">
        <v>9.6458288E7</v>
      </c>
      <c r="N54" s="50" t="s">
        <v>827</v>
      </c>
      <c r="O54" s="50" t="s">
        <v>493</v>
      </c>
      <c r="P54" s="50" t="s">
        <v>828</v>
      </c>
      <c r="Q54" s="50">
        <v>5.0</v>
      </c>
      <c r="R54" s="134">
        <v>431656.0</v>
      </c>
      <c r="S54" s="50" t="s">
        <v>433</v>
      </c>
    </row>
    <row r="55" ht="12.75" customHeight="1">
      <c r="A55" s="50" t="s">
        <v>667</v>
      </c>
      <c r="B55" s="50" t="s">
        <v>464</v>
      </c>
      <c r="C55" s="50" t="s">
        <v>668</v>
      </c>
      <c r="D55" s="50" t="s">
        <v>669</v>
      </c>
      <c r="E55" s="138" t="s">
        <v>549</v>
      </c>
      <c r="F55" s="50" t="s">
        <v>6</v>
      </c>
      <c r="G55" s="50">
        <v>12.0</v>
      </c>
      <c r="H55" s="134">
        <v>248955.0</v>
      </c>
      <c r="I55" s="133" t="s">
        <v>439</v>
      </c>
      <c r="J55" s="50" t="s">
        <v>433</v>
      </c>
      <c r="K55" s="50">
        <v>0.0</v>
      </c>
      <c r="L55" s="135">
        <v>7.2975793E7</v>
      </c>
      <c r="N55" s="17"/>
      <c r="O55" s="17"/>
      <c r="P55" s="17"/>
      <c r="Q55" s="17"/>
      <c r="R55" s="17"/>
      <c r="S55" s="17"/>
    </row>
    <row r="56" ht="12.75" customHeight="1">
      <c r="A56" s="129" t="s">
        <v>670</v>
      </c>
      <c r="B56" s="129" t="s">
        <v>642</v>
      </c>
      <c r="C56" s="129" t="s">
        <v>671</v>
      </c>
      <c r="D56" s="129" t="s">
        <v>672</v>
      </c>
      <c r="E56" s="130" t="s">
        <v>506</v>
      </c>
      <c r="F56" s="129" t="s">
        <v>7</v>
      </c>
      <c r="G56" s="129">
        <v>16.0</v>
      </c>
      <c r="H56" s="131">
        <v>579243.0</v>
      </c>
      <c r="I56" s="130" t="s">
        <v>451</v>
      </c>
      <c r="J56" s="129" t="s">
        <v>433</v>
      </c>
      <c r="K56" s="129">
        <v>2.0</v>
      </c>
      <c r="L56" s="132">
        <v>9.83397E7</v>
      </c>
      <c r="N56" s="15" t="s">
        <v>951</v>
      </c>
      <c r="O56" s="15" t="s">
        <v>952</v>
      </c>
      <c r="P56" s="15" t="s">
        <v>418</v>
      </c>
      <c r="Q56" s="15" t="s">
        <v>953</v>
      </c>
      <c r="R56" s="15" t="s">
        <v>421</v>
      </c>
      <c r="S56" s="15" t="s">
        <v>954</v>
      </c>
    </row>
    <row r="57" ht="12.75" customHeight="1">
      <c r="A57" s="50" t="s">
        <v>673</v>
      </c>
      <c r="B57" s="50" t="s">
        <v>674</v>
      </c>
      <c r="C57" s="50" t="s">
        <v>675</v>
      </c>
      <c r="D57" s="50" t="s">
        <v>676</v>
      </c>
      <c r="E57" s="133" t="s">
        <v>499</v>
      </c>
      <c r="F57" s="50" t="s">
        <v>5</v>
      </c>
      <c r="G57" s="50">
        <v>10.0</v>
      </c>
      <c r="H57" s="134">
        <v>1764332.0</v>
      </c>
      <c r="I57" s="133" t="s">
        <v>451</v>
      </c>
      <c r="J57" s="50" t="s">
        <v>440</v>
      </c>
      <c r="K57" s="50">
        <v>3.0</v>
      </c>
      <c r="L57" s="135">
        <v>5.3471635E7</v>
      </c>
      <c r="N57" s="50" t="s">
        <v>447</v>
      </c>
      <c r="O57" s="50" t="s">
        <v>453</v>
      </c>
      <c r="P57" s="50" t="s">
        <v>454</v>
      </c>
      <c r="Q57" s="50">
        <v>8.0</v>
      </c>
      <c r="R57" s="134">
        <v>386271.0</v>
      </c>
      <c r="S57" s="50" t="s">
        <v>433</v>
      </c>
    </row>
    <row r="58" ht="12.75" customHeight="1">
      <c r="A58" s="129" t="s">
        <v>677</v>
      </c>
      <c r="B58" s="129" t="s">
        <v>678</v>
      </c>
      <c r="C58" s="129" t="s">
        <v>679</v>
      </c>
      <c r="D58" s="129" t="s">
        <v>680</v>
      </c>
      <c r="E58" s="130" t="s">
        <v>466</v>
      </c>
      <c r="F58" s="129" t="s">
        <v>9</v>
      </c>
      <c r="G58" s="129">
        <v>14.0</v>
      </c>
      <c r="H58" s="131">
        <v>391901.0</v>
      </c>
      <c r="I58" s="130" t="s">
        <v>439</v>
      </c>
      <c r="J58" s="129" t="s">
        <v>433</v>
      </c>
      <c r="K58" s="129">
        <v>2.0</v>
      </c>
      <c r="L58" s="132">
        <v>4.5008587E7</v>
      </c>
      <c r="N58" s="50" t="s">
        <v>488</v>
      </c>
      <c r="O58" s="50" t="s">
        <v>489</v>
      </c>
      <c r="P58" s="50" t="s">
        <v>490</v>
      </c>
      <c r="Q58" s="50">
        <v>18.0</v>
      </c>
      <c r="R58" s="134">
        <v>436735.0</v>
      </c>
      <c r="S58" s="50" t="s">
        <v>433</v>
      </c>
    </row>
    <row r="59" ht="12.75" customHeight="1">
      <c r="A59" s="50" t="s">
        <v>681</v>
      </c>
      <c r="B59" s="50" t="s">
        <v>682</v>
      </c>
      <c r="C59" s="50"/>
      <c r="D59" s="50" t="s">
        <v>683</v>
      </c>
      <c r="E59" s="133" t="s">
        <v>445</v>
      </c>
      <c r="F59" s="50" t="s">
        <v>6</v>
      </c>
      <c r="G59" s="50">
        <v>6.0</v>
      </c>
      <c r="H59" s="134">
        <v>237521.0</v>
      </c>
      <c r="I59" s="133" t="s">
        <v>451</v>
      </c>
      <c r="J59" s="50" t="s">
        <v>440</v>
      </c>
      <c r="K59" s="50">
        <v>0.0</v>
      </c>
      <c r="L59" s="135">
        <v>9.3107404E7</v>
      </c>
      <c r="N59" s="50" t="s">
        <v>488</v>
      </c>
      <c r="O59" s="50" t="s">
        <v>493</v>
      </c>
      <c r="P59" s="50" t="s">
        <v>494</v>
      </c>
      <c r="Q59" s="50">
        <v>13.0</v>
      </c>
      <c r="R59" s="134">
        <v>300789.0</v>
      </c>
      <c r="S59" s="50" t="s">
        <v>440</v>
      </c>
    </row>
    <row r="60" ht="12.75" customHeight="1">
      <c r="A60" s="129" t="s">
        <v>684</v>
      </c>
      <c r="B60" s="129" t="s">
        <v>685</v>
      </c>
      <c r="C60" s="129" t="s">
        <v>686</v>
      </c>
      <c r="D60" s="129" t="s">
        <v>518</v>
      </c>
      <c r="E60" s="130" t="s">
        <v>460</v>
      </c>
      <c r="F60" s="129" t="s">
        <v>13</v>
      </c>
      <c r="G60" s="129">
        <v>12.0</v>
      </c>
      <c r="H60" s="131">
        <v>363240.0</v>
      </c>
      <c r="I60" s="130" t="s">
        <v>472</v>
      </c>
      <c r="J60" s="129" t="s">
        <v>440</v>
      </c>
      <c r="K60" s="129">
        <v>0.0</v>
      </c>
      <c r="L60" s="132">
        <v>5.2327499E7</v>
      </c>
      <c r="N60" s="50" t="s">
        <v>516</v>
      </c>
      <c r="O60" s="50" t="s">
        <v>517</v>
      </c>
      <c r="P60" s="50" t="s">
        <v>518</v>
      </c>
      <c r="Q60" s="50">
        <v>13.0</v>
      </c>
      <c r="R60" s="134">
        <v>335140.0</v>
      </c>
      <c r="S60" s="50" t="s">
        <v>440</v>
      </c>
    </row>
    <row r="61" ht="12.75" customHeight="1">
      <c r="A61" s="50" t="s">
        <v>687</v>
      </c>
      <c r="B61" s="50" t="s">
        <v>688</v>
      </c>
      <c r="C61" s="50" t="s">
        <v>689</v>
      </c>
      <c r="D61" s="50" t="s">
        <v>690</v>
      </c>
      <c r="E61" s="133" t="s">
        <v>644</v>
      </c>
      <c r="F61" s="50" t="s">
        <v>12</v>
      </c>
      <c r="G61" s="50">
        <v>5.0</v>
      </c>
      <c r="H61" s="134">
        <v>1162376.0</v>
      </c>
      <c r="I61" s="133" t="s">
        <v>432</v>
      </c>
      <c r="J61" s="50" t="s">
        <v>440</v>
      </c>
      <c r="K61" s="50">
        <v>4.0</v>
      </c>
      <c r="L61" s="135">
        <v>8.8415854E7</v>
      </c>
      <c r="N61" s="50" t="s">
        <v>537</v>
      </c>
      <c r="O61" s="50" t="s">
        <v>537</v>
      </c>
      <c r="P61" s="50" t="s">
        <v>542</v>
      </c>
      <c r="Q61" s="50">
        <v>19.0</v>
      </c>
      <c r="R61" s="134">
        <v>393492.0</v>
      </c>
      <c r="S61" s="50" t="s">
        <v>440</v>
      </c>
    </row>
    <row r="62" ht="12.75" customHeight="1">
      <c r="A62" s="129" t="s">
        <v>691</v>
      </c>
      <c r="B62" s="129" t="s">
        <v>692</v>
      </c>
      <c r="C62" s="129" t="s">
        <v>693</v>
      </c>
      <c r="D62" s="129" t="s">
        <v>694</v>
      </c>
      <c r="E62" s="130" t="s">
        <v>524</v>
      </c>
      <c r="F62" s="129" t="s">
        <v>8</v>
      </c>
      <c r="G62" s="129">
        <v>8.0</v>
      </c>
      <c r="H62" s="131">
        <v>448150.0</v>
      </c>
      <c r="I62" s="130" t="s">
        <v>467</v>
      </c>
      <c r="J62" s="129" t="s">
        <v>433</v>
      </c>
      <c r="K62" s="129">
        <v>1.0</v>
      </c>
      <c r="L62" s="132">
        <v>5.6220795E7</v>
      </c>
      <c r="N62" s="50" t="s">
        <v>554</v>
      </c>
      <c r="O62" s="50" t="s">
        <v>560</v>
      </c>
      <c r="P62" s="50" t="s">
        <v>561</v>
      </c>
      <c r="Q62" s="50">
        <v>5.0</v>
      </c>
      <c r="R62" s="134">
        <v>385834.0</v>
      </c>
      <c r="S62" s="50" t="s">
        <v>433</v>
      </c>
    </row>
    <row r="63" ht="12.75" customHeight="1">
      <c r="A63" s="50" t="s">
        <v>695</v>
      </c>
      <c r="B63" s="50" t="s">
        <v>696</v>
      </c>
      <c r="C63" s="50" t="s">
        <v>697</v>
      </c>
      <c r="D63" s="50" t="s">
        <v>698</v>
      </c>
      <c r="E63" s="133" t="s">
        <v>519</v>
      </c>
      <c r="F63" s="50" t="s">
        <v>8</v>
      </c>
      <c r="G63" s="50">
        <v>8.0</v>
      </c>
      <c r="H63" s="134">
        <v>400029.0</v>
      </c>
      <c r="I63" s="133" t="s">
        <v>467</v>
      </c>
      <c r="J63" s="50" t="s">
        <v>433</v>
      </c>
      <c r="K63" s="50">
        <v>2.0</v>
      </c>
      <c r="L63" s="135">
        <v>8.823828E7</v>
      </c>
      <c r="N63" s="50" t="s">
        <v>565</v>
      </c>
      <c r="O63" s="50" t="s">
        <v>566</v>
      </c>
      <c r="P63" s="50" t="s">
        <v>567</v>
      </c>
      <c r="Q63" s="50">
        <v>2.0</v>
      </c>
      <c r="R63" s="134">
        <v>329204.0</v>
      </c>
      <c r="S63" s="50" t="s">
        <v>433</v>
      </c>
    </row>
    <row r="64" ht="12.75" customHeight="1">
      <c r="A64" s="129" t="s">
        <v>699</v>
      </c>
      <c r="B64" s="129" t="s">
        <v>700</v>
      </c>
      <c r="C64" s="129" t="s">
        <v>701</v>
      </c>
      <c r="D64" s="129" t="s">
        <v>702</v>
      </c>
      <c r="E64" s="130" t="s">
        <v>703</v>
      </c>
      <c r="F64" s="129" t="s">
        <v>6</v>
      </c>
      <c r="G64" s="129">
        <v>3.0</v>
      </c>
      <c r="H64" s="131">
        <v>227562.0</v>
      </c>
      <c r="I64" s="130" t="s">
        <v>467</v>
      </c>
      <c r="J64" s="129" t="s">
        <v>433</v>
      </c>
      <c r="K64" s="129">
        <v>3.0</v>
      </c>
      <c r="L64" s="132">
        <v>8.9446856E7</v>
      </c>
      <c r="N64" s="50" t="s">
        <v>597</v>
      </c>
      <c r="O64" s="50" t="s">
        <v>598</v>
      </c>
      <c r="P64" s="50" t="s">
        <v>599</v>
      </c>
      <c r="Q64" s="50">
        <v>12.0</v>
      </c>
      <c r="R64" s="134">
        <v>448482.0</v>
      </c>
      <c r="S64" s="50" t="s">
        <v>440</v>
      </c>
    </row>
    <row r="65" ht="12.75" customHeight="1">
      <c r="A65" s="50" t="s">
        <v>704</v>
      </c>
      <c r="B65" s="50" t="s">
        <v>705</v>
      </c>
      <c r="C65" s="50" t="s">
        <v>706</v>
      </c>
      <c r="D65" s="50" t="s">
        <v>707</v>
      </c>
      <c r="E65" s="133" t="s">
        <v>549</v>
      </c>
      <c r="F65" s="50" t="s">
        <v>11</v>
      </c>
      <c r="G65" s="50">
        <v>7.0</v>
      </c>
      <c r="H65" s="134">
        <v>691682.0</v>
      </c>
      <c r="I65" s="133" t="s">
        <v>451</v>
      </c>
      <c r="J65" s="50" t="s">
        <v>433</v>
      </c>
      <c r="K65" s="50">
        <v>2.0</v>
      </c>
      <c r="L65" s="135">
        <v>4.2114765E7</v>
      </c>
      <c r="N65" s="50" t="s">
        <v>653</v>
      </c>
      <c r="O65" s="50" t="s">
        <v>654</v>
      </c>
      <c r="P65" s="50" t="s">
        <v>655</v>
      </c>
      <c r="Q65" s="50">
        <v>10.0</v>
      </c>
      <c r="R65" s="134">
        <v>444330.0</v>
      </c>
      <c r="S65" s="50" t="s">
        <v>433</v>
      </c>
    </row>
    <row r="66" ht="12.75" customHeight="1">
      <c r="A66" s="129" t="s">
        <v>708</v>
      </c>
      <c r="B66" s="129" t="s">
        <v>705</v>
      </c>
      <c r="C66" s="129" t="s">
        <v>709</v>
      </c>
      <c r="D66" s="129" t="s">
        <v>710</v>
      </c>
      <c r="E66" s="130" t="s">
        <v>495</v>
      </c>
      <c r="F66" s="129" t="s">
        <v>10</v>
      </c>
      <c r="G66" s="129">
        <v>7.0</v>
      </c>
      <c r="H66" s="131">
        <v>433144.0</v>
      </c>
      <c r="I66" s="130" t="s">
        <v>432</v>
      </c>
      <c r="J66" s="129" t="s">
        <v>440</v>
      </c>
      <c r="K66" s="129">
        <v>4.0</v>
      </c>
      <c r="L66" s="132">
        <v>9.4164969E7</v>
      </c>
      <c r="N66" s="50" t="s">
        <v>692</v>
      </c>
      <c r="O66" s="50" t="s">
        <v>693</v>
      </c>
      <c r="P66" s="50" t="s">
        <v>694</v>
      </c>
      <c r="Q66" s="50">
        <v>8.0</v>
      </c>
      <c r="R66" s="134">
        <v>448150.0</v>
      </c>
      <c r="S66" s="50" t="s">
        <v>433</v>
      </c>
    </row>
    <row r="67" ht="12.75" customHeight="1">
      <c r="A67" s="50" t="s">
        <v>711</v>
      </c>
      <c r="B67" s="50" t="s">
        <v>712</v>
      </c>
      <c r="C67" s="50" t="s">
        <v>713</v>
      </c>
      <c r="D67" s="50" t="s">
        <v>714</v>
      </c>
      <c r="E67" s="133" t="s">
        <v>621</v>
      </c>
      <c r="F67" s="50" t="s">
        <v>7</v>
      </c>
      <c r="G67" s="50">
        <v>20.0</v>
      </c>
      <c r="H67" s="134">
        <v>451540.0</v>
      </c>
      <c r="I67" s="133" t="s">
        <v>439</v>
      </c>
      <c r="J67" s="50" t="s">
        <v>440</v>
      </c>
      <c r="K67" s="50">
        <v>3.0</v>
      </c>
      <c r="L67" s="135">
        <v>7.6461312E7</v>
      </c>
      <c r="N67" s="50" t="s">
        <v>696</v>
      </c>
      <c r="O67" s="50" t="s">
        <v>697</v>
      </c>
      <c r="P67" s="50" t="s">
        <v>698</v>
      </c>
      <c r="Q67" s="50">
        <v>8.0</v>
      </c>
      <c r="R67" s="134">
        <v>400029.0</v>
      </c>
      <c r="S67" s="50" t="s">
        <v>433</v>
      </c>
    </row>
    <row r="68" ht="12.75" customHeight="1">
      <c r="A68" s="129" t="s">
        <v>715</v>
      </c>
      <c r="B68" s="129" t="s">
        <v>716</v>
      </c>
      <c r="C68" s="129" t="s">
        <v>717</v>
      </c>
      <c r="D68" s="129" t="s">
        <v>718</v>
      </c>
      <c r="E68" s="130" t="s">
        <v>719</v>
      </c>
      <c r="F68" s="129" t="s">
        <v>7</v>
      </c>
      <c r="G68" s="129">
        <v>8.0</v>
      </c>
      <c r="H68" s="131">
        <v>438657.0</v>
      </c>
      <c r="I68" s="130" t="s">
        <v>451</v>
      </c>
      <c r="J68" s="129" t="s">
        <v>440</v>
      </c>
      <c r="K68" s="129">
        <v>0.0</v>
      </c>
      <c r="L68" s="132">
        <v>8.8031276E7</v>
      </c>
      <c r="N68" s="50" t="s">
        <v>746</v>
      </c>
      <c r="O68" s="50" t="s">
        <v>747</v>
      </c>
      <c r="P68" s="50" t="s">
        <v>748</v>
      </c>
      <c r="Q68" s="50">
        <v>4.0</v>
      </c>
      <c r="R68" s="134">
        <v>401295.0</v>
      </c>
      <c r="S68" s="50" t="s">
        <v>440</v>
      </c>
    </row>
    <row r="69" ht="12.75" customHeight="1">
      <c r="A69" s="50" t="s">
        <v>720</v>
      </c>
      <c r="B69" s="50" t="s">
        <v>721</v>
      </c>
      <c r="C69" s="50" t="s">
        <v>722</v>
      </c>
      <c r="D69" s="50" t="s">
        <v>723</v>
      </c>
      <c r="E69" s="133" t="s">
        <v>611</v>
      </c>
      <c r="F69" s="50" t="s">
        <v>5</v>
      </c>
      <c r="G69" s="50">
        <v>13.0</v>
      </c>
      <c r="H69" s="134">
        <v>1265553.0</v>
      </c>
      <c r="I69" s="133" t="s">
        <v>439</v>
      </c>
      <c r="J69" s="50" t="s">
        <v>433</v>
      </c>
      <c r="K69" s="50">
        <v>3.0</v>
      </c>
      <c r="L69" s="135">
        <v>8.3768197E7</v>
      </c>
      <c r="N69" s="50" t="s">
        <v>772</v>
      </c>
      <c r="O69" s="50" t="s">
        <v>717</v>
      </c>
      <c r="P69" s="50" t="s">
        <v>535</v>
      </c>
      <c r="Q69" s="50">
        <v>2.0</v>
      </c>
      <c r="R69" s="134">
        <v>415641.0</v>
      </c>
      <c r="S69" s="50" t="s">
        <v>440</v>
      </c>
    </row>
    <row r="70" ht="12.75" customHeight="1">
      <c r="A70" s="129" t="s">
        <v>724</v>
      </c>
      <c r="B70" s="129" t="s">
        <v>725</v>
      </c>
      <c r="C70" s="129" t="s">
        <v>726</v>
      </c>
      <c r="D70" s="129" t="s">
        <v>727</v>
      </c>
      <c r="E70" s="130" t="s">
        <v>466</v>
      </c>
      <c r="F70" s="129" t="s">
        <v>10</v>
      </c>
      <c r="G70" s="129">
        <v>8.0</v>
      </c>
      <c r="H70" s="131">
        <v>469188.0</v>
      </c>
      <c r="I70" s="130" t="s">
        <v>467</v>
      </c>
      <c r="J70" s="129" t="s">
        <v>440</v>
      </c>
      <c r="K70" s="129">
        <v>3.0</v>
      </c>
      <c r="L70" s="132">
        <v>7.6558141E7</v>
      </c>
      <c r="N70" s="50" t="s">
        <v>615</v>
      </c>
      <c r="O70" s="50" t="s">
        <v>853</v>
      </c>
      <c r="P70" s="50" t="s">
        <v>854</v>
      </c>
      <c r="Q70" s="50">
        <v>21.0</v>
      </c>
      <c r="R70" s="134">
        <v>429608.0</v>
      </c>
      <c r="S70" s="50" t="s">
        <v>433</v>
      </c>
    </row>
    <row r="71" ht="12.75" customHeight="1">
      <c r="A71" s="50" t="s">
        <v>728</v>
      </c>
      <c r="B71" s="50" t="s">
        <v>729</v>
      </c>
      <c r="C71" s="50" t="s">
        <v>501</v>
      </c>
      <c r="D71" s="50" t="s">
        <v>730</v>
      </c>
      <c r="E71" s="133" t="s">
        <v>438</v>
      </c>
      <c r="F71" s="50" t="s">
        <v>12</v>
      </c>
      <c r="G71" s="50">
        <v>8.0</v>
      </c>
      <c r="H71" s="134">
        <v>985042.0</v>
      </c>
      <c r="I71" s="133" t="s">
        <v>439</v>
      </c>
      <c r="J71" s="50" t="s">
        <v>440</v>
      </c>
      <c r="K71" s="50">
        <v>2.0</v>
      </c>
      <c r="L71" s="135">
        <v>6.5053944E7</v>
      </c>
      <c r="N71" s="50" t="s">
        <v>862</v>
      </c>
      <c r="O71" s="50" t="s">
        <v>623</v>
      </c>
      <c r="P71" s="50" t="s">
        <v>863</v>
      </c>
      <c r="Q71" s="50">
        <v>8.0</v>
      </c>
      <c r="R71" s="134">
        <v>378684.0</v>
      </c>
      <c r="S71" s="50" t="s">
        <v>440</v>
      </c>
    </row>
    <row r="72" ht="12.75" customHeight="1">
      <c r="A72" s="129" t="s">
        <v>731</v>
      </c>
      <c r="B72" s="129" t="s">
        <v>732</v>
      </c>
      <c r="C72" s="129" t="s">
        <v>733</v>
      </c>
      <c r="D72" s="129" t="s">
        <v>734</v>
      </c>
      <c r="E72" s="130" t="s">
        <v>594</v>
      </c>
      <c r="F72" s="129" t="s">
        <v>6</v>
      </c>
      <c r="G72" s="129">
        <v>22.0</v>
      </c>
      <c r="H72" s="131">
        <v>233646.0</v>
      </c>
      <c r="I72" s="130" t="s">
        <v>472</v>
      </c>
      <c r="J72" s="129" t="s">
        <v>433</v>
      </c>
      <c r="K72" s="129">
        <v>4.0</v>
      </c>
      <c r="L72" s="132">
        <v>7.947133E7</v>
      </c>
      <c r="N72" s="50" t="s">
        <v>906</v>
      </c>
      <c r="O72" s="50" t="s">
        <v>907</v>
      </c>
      <c r="P72" s="50" t="s">
        <v>908</v>
      </c>
      <c r="Q72" s="50">
        <v>15.0</v>
      </c>
      <c r="R72" s="134">
        <v>360824.0</v>
      </c>
      <c r="S72" s="50" t="s">
        <v>433</v>
      </c>
    </row>
    <row r="73" ht="12.75" customHeight="1">
      <c r="A73" s="50" t="s">
        <v>735</v>
      </c>
      <c r="B73" s="50" t="s">
        <v>736</v>
      </c>
      <c r="C73" s="50" t="s">
        <v>737</v>
      </c>
      <c r="D73" s="50" t="s">
        <v>738</v>
      </c>
      <c r="E73" s="133" t="s">
        <v>611</v>
      </c>
      <c r="F73" s="50" t="s">
        <v>11</v>
      </c>
      <c r="G73" s="50">
        <v>3.0</v>
      </c>
      <c r="H73" s="134">
        <v>600404.0</v>
      </c>
      <c r="I73" s="133" t="s">
        <v>467</v>
      </c>
      <c r="J73" s="50" t="s">
        <v>440</v>
      </c>
      <c r="K73" s="50">
        <v>3.0</v>
      </c>
      <c r="L73" s="135">
        <v>4.0809297E7</v>
      </c>
      <c r="N73" s="17"/>
      <c r="O73" s="17"/>
      <c r="P73" s="17"/>
      <c r="Q73" s="17"/>
      <c r="R73" s="17"/>
      <c r="S73" s="17"/>
    </row>
    <row r="74" ht="12.75" customHeight="1">
      <c r="A74" s="129" t="s">
        <v>739</v>
      </c>
      <c r="B74" s="129" t="s">
        <v>577</v>
      </c>
      <c r="C74" s="129" t="s">
        <v>740</v>
      </c>
      <c r="D74" s="129" t="s">
        <v>741</v>
      </c>
      <c r="E74" s="130" t="s">
        <v>445</v>
      </c>
      <c r="F74" s="129" t="s">
        <v>10</v>
      </c>
      <c r="G74" s="129">
        <v>14.0</v>
      </c>
      <c r="H74" s="131">
        <v>460809.0</v>
      </c>
      <c r="I74" s="130" t="s">
        <v>451</v>
      </c>
      <c r="J74" s="129" t="s">
        <v>433</v>
      </c>
      <c r="K74" s="129">
        <v>4.0</v>
      </c>
      <c r="L74" s="132">
        <v>5.3799359E7</v>
      </c>
      <c r="N74" s="15" t="s">
        <v>951</v>
      </c>
      <c r="O74" s="15" t="s">
        <v>952</v>
      </c>
      <c r="P74" s="15" t="s">
        <v>418</v>
      </c>
      <c r="Q74" s="15" t="s">
        <v>953</v>
      </c>
      <c r="R74" s="15" t="s">
        <v>421</v>
      </c>
      <c r="S74" s="15" t="s">
        <v>954</v>
      </c>
    </row>
    <row r="75" ht="12.75" customHeight="1">
      <c r="A75" s="50" t="s">
        <v>742</v>
      </c>
      <c r="B75" s="50" t="s">
        <v>743</v>
      </c>
      <c r="C75" s="50" t="s">
        <v>493</v>
      </c>
      <c r="D75" s="50" t="s">
        <v>744</v>
      </c>
      <c r="E75" s="133" t="s">
        <v>445</v>
      </c>
      <c r="F75" s="50" t="s">
        <v>9</v>
      </c>
      <c r="G75" s="50">
        <v>8.0</v>
      </c>
      <c r="H75" s="134">
        <v>416822.0</v>
      </c>
      <c r="I75" s="133" t="s">
        <v>439</v>
      </c>
      <c r="J75" s="50" t="s">
        <v>433</v>
      </c>
      <c r="K75" s="50">
        <v>4.0</v>
      </c>
      <c r="L75" s="135">
        <v>4.0665543E7</v>
      </c>
      <c r="N75" s="50" t="s">
        <v>526</v>
      </c>
      <c r="O75" s="50" t="s">
        <v>527</v>
      </c>
      <c r="P75" s="50" t="s">
        <v>528</v>
      </c>
      <c r="Q75" s="50">
        <v>10.0</v>
      </c>
      <c r="R75" s="134">
        <v>200604.0</v>
      </c>
      <c r="S75" s="50" t="s">
        <v>440</v>
      </c>
    </row>
    <row r="76" ht="12.75" customHeight="1">
      <c r="A76" s="129" t="s">
        <v>745</v>
      </c>
      <c r="B76" s="129" t="s">
        <v>746</v>
      </c>
      <c r="C76" s="129" t="s">
        <v>747</v>
      </c>
      <c r="D76" s="129" t="s">
        <v>748</v>
      </c>
      <c r="E76" s="130" t="s">
        <v>455</v>
      </c>
      <c r="F76" s="129" t="s">
        <v>8</v>
      </c>
      <c r="G76" s="129">
        <v>4.0</v>
      </c>
      <c r="H76" s="131">
        <v>401295.0</v>
      </c>
      <c r="I76" s="130" t="s">
        <v>472</v>
      </c>
      <c r="J76" s="129" t="s">
        <v>440</v>
      </c>
      <c r="K76" s="129">
        <v>0.0</v>
      </c>
      <c r="L76" s="132">
        <v>5.1429394E7</v>
      </c>
      <c r="N76" s="50" t="s">
        <v>634</v>
      </c>
      <c r="O76" s="50" t="s">
        <v>635</v>
      </c>
      <c r="P76" s="50" t="s">
        <v>636</v>
      </c>
      <c r="Q76" s="50">
        <v>8.0</v>
      </c>
      <c r="R76" s="134">
        <v>246571.0</v>
      </c>
      <c r="S76" s="50" t="s">
        <v>440</v>
      </c>
    </row>
    <row r="77" ht="12.75" customHeight="1">
      <c r="A77" s="50" t="s">
        <v>749</v>
      </c>
      <c r="B77" s="50" t="s">
        <v>750</v>
      </c>
      <c r="C77" s="50"/>
      <c r="D77" s="50" t="s">
        <v>751</v>
      </c>
      <c r="E77" s="133" t="s">
        <v>481</v>
      </c>
      <c r="F77" s="50" t="s">
        <v>11</v>
      </c>
      <c r="G77" s="50">
        <v>4.0</v>
      </c>
      <c r="H77" s="134">
        <v>694631.0</v>
      </c>
      <c r="I77" s="133" t="s">
        <v>451</v>
      </c>
      <c r="J77" s="50" t="s">
        <v>440</v>
      </c>
      <c r="K77" s="50">
        <v>3.0</v>
      </c>
      <c r="L77" s="135">
        <v>9.7021588E7</v>
      </c>
      <c r="N77" s="50" t="s">
        <v>464</v>
      </c>
      <c r="O77" s="50" t="s">
        <v>668</v>
      </c>
      <c r="P77" s="50" t="s">
        <v>669</v>
      </c>
      <c r="Q77" s="50">
        <v>12.0</v>
      </c>
      <c r="R77" s="134">
        <v>248955.0</v>
      </c>
      <c r="S77" s="50" t="s">
        <v>433</v>
      </c>
    </row>
    <row r="78" ht="12.75" customHeight="1">
      <c r="A78" s="129" t="s">
        <v>752</v>
      </c>
      <c r="B78" s="129" t="s">
        <v>753</v>
      </c>
      <c r="C78" s="129" t="s">
        <v>754</v>
      </c>
      <c r="D78" s="129" t="s">
        <v>755</v>
      </c>
      <c r="E78" s="130" t="s">
        <v>466</v>
      </c>
      <c r="F78" s="129" t="s">
        <v>13</v>
      </c>
      <c r="G78" s="129">
        <v>1.0</v>
      </c>
      <c r="H78" s="131">
        <v>362607.0</v>
      </c>
      <c r="I78" s="130" t="s">
        <v>472</v>
      </c>
      <c r="J78" s="129" t="s">
        <v>440</v>
      </c>
      <c r="K78" s="129">
        <v>2.0</v>
      </c>
      <c r="L78" s="132">
        <v>6.3864092E7</v>
      </c>
      <c r="N78" s="50" t="s">
        <v>682</v>
      </c>
      <c r="O78" s="50"/>
      <c r="P78" s="50" t="s">
        <v>683</v>
      </c>
      <c r="Q78" s="50">
        <v>6.0</v>
      </c>
      <c r="R78" s="134">
        <v>237521.0</v>
      </c>
      <c r="S78" s="50" t="s">
        <v>440</v>
      </c>
      <c r="T78" s="17"/>
      <c r="U78" s="17"/>
      <c r="V78" s="17"/>
      <c r="W78" s="17"/>
      <c r="X78" s="17"/>
      <c r="Y78" s="17"/>
      <c r="Z78" s="17"/>
    </row>
    <row r="79" ht="12.75" customHeight="1">
      <c r="A79" s="50" t="s">
        <v>756</v>
      </c>
      <c r="B79" s="50" t="s">
        <v>757</v>
      </c>
      <c r="C79" s="50" t="s">
        <v>758</v>
      </c>
      <c r="D79" s="50" t="s">
        <v>759</v>
      </c>
      <c r="E79" s="133" t="s">
        <v>466</v>
      </c>
      <c r="F79" s="50" t="s">
        <v>5</v>
      </c>
      <c r="G79" s="50">
        <v>5.0</v>
      </c>
      <c r="H79" s="134">
        <v>1765004.0</v>
      </c>
      <c r="I79" s="133" t="s">
        <v>451</v>
      </c>
      <c r="J79" s="50" t="s">
        <v>433</v>
      </c>
      <c r="K79" s="50">
        <v>1.0</v>
      </c>
      <c r="L79" s="135">
        <v>6.2864148E7</v>
      </c>
      <c r="N79" s="50" t="s">
        <v>700</v>
      </c>
      <c r="O79" s="50" t="s">
        <v>701</v>
      </c>
      <c r="P79" s="50" t="s">
        <v>702</v>
      </c>
      <c r="Q79" s="50">
        <v>3.0</v>
      </c>
      <c r="R79" s="134">
        <v>227562.0</v>
      </c>
      <c r="S79" s="50" t="s">
        <v>433</v>
      </c>
    </row>
    <row r="80" ht="12.75" customHeight="1">
      <c r="A80" s="129" t="s">
        <v>760</v>
      </c>
      <c r="B80" s="129" t="s">
        <v>761</v>
      </c>
      <c r="C80" s="129" t="s">
        <v>493</v>
      </c>
      <c r="D80" s="129" t="s">
        <v>762</v>
      </c>
      <c r="E80" s="130" t="s">
        <v>455</v>
      </c>
      <c r="F80" s="129" t="s">
        <v>9</v>
      </c>
      <c r="G80" s="129">
        <v>1.0</v>
      </c>
      <c r="H80" s="131">
        <v>465680.0</v>
      </c>
      <c r="I80" s="130" t="s">
        <v>432</v>
      </c>
      <c r="J80" s="129" t="s">
        <v>433</v>
      </c>
      <c r="K80" s="129">
        <v>3.0</v>
      </c>
      <c r="L80" s="132">
        <v>4.1913729E7</v>
      </c>
      <c r="N80" s="50" t="s">
        <v>732</v>
      </c>
      <c r="O80" s="50" t="s">
        <v>733</v>
      </c>
      <c r="P80" s="50" t="s">
        <v>734</v>
      </c>
      <c r="Q80" s="50">
        <v>22.0</v>
      </c>
      <c r="R80" s="134">
        <v>233646.0</v>
      </c>
      <c r="S80" s="50" t="s">
        <v>433</v>
      </c>
    </row>
    <row r="81" ht="12.75" customHeight="1">
      <c r="A81" s="50" t="s">
        <v>763</v>
      </c>
      <c r="B81" s="50" t="s">
        <v>764</v>
      </c>
      <c r="C81" s="50" t="s">
        <v>765</v>
      </c>
      <c r="D81" s="50" t="s">
        <v>766</v>
      </c>
      <c r="E81" s="133" t="s">
        <v>589</v>
      </c>
      <c r="F81" s="50" t="s">
        <v>13</v>
      </c>
      <c r="G81" s="50">
        <v>20.0</v>
      </c>
      <c r="H81" s="134">
        <v>315091.0</v>
      </c>
      <c r="I81" s="133" t="s">
        <v>467</v>
      </c>
      <c r="J81" s="50" t="s">
        <v>433</v>
      </c>
      <c r="K81" s="50">
        <v>0.0</v>
      </c>
      <c r="L81" s="135">
        <v>4.9015415E7</v>
      </c>
      <c r="N81" s="50" t="s">
        <v>774</v>
      </c>
      <c r="O81" s="50" t="s">
        <v>497</v>
      </c>
      <c r="P81" s="50" t="s">
        <v>775</v>
      </c>
      <c r="Q81" s="50">
        <v>13.0</v>
      </c>
      <c r="R81" s="134">
        <v>218007.0</v>
      </c>
      <c r="S81" s="50" t="s">
        <v>440</v>
      </c>
    </row>
    <row r="82" ht="12.75" customHeight="1">
      <c r="A82" s="129" t="s">
        <v>767</v>
      </c>
      <c r="B82" s="129" t="s">
        <v>768</v>
      </c>
      <c r="C82" s="129" t="s">
        <v>769</v>
      </c>
      <c r="D82" s="129" t="s">
        <v>770</v>
      </c>
      <c r="E82" s="130" t="s">
        <v>506</v>
      </c>
      <c r="F82" s="129" t="s">
        <v>13</v>
      </c>
      <c r="G82" s="129">
        <v>22.0</v>
      </c>
      <c r="H82" s="131">
        <v>399251.0</v>
      </c>
      <c r="I82" s="130" t="s">
        <v>439</v>
      </c>
      <c r="J82" s="129" t="s">
        <v>433</v>
      </c>
      <c r="K82" s="129">
        <v>0.0</v>
      </c>
      <c r="L82" s="132">
        <v>5.3058017E7</v>
      </c>
      <c r="N82" s="50" t="s">
        <v>793</v>
      </c>
      <c r="O82" s="50" t="s">
        <v>794</v>
      </c>
      <c r="P82" s="50" t="s">
        <v>795</v>
      </c>
      <c r="Q82" s="50">
        <v>6.0</v>
      </c>
      <c r="R82" s="134">
        <v>225507.0</v>
      </c>
      <c r="S82" s="50" t="s">
        <v>440</v>
      </c>
    </row>
    <row r="83" ht="12.75" customHeight="1">
      <c r="A83" s="50" t="s">
        <v>771</v>
      </c>
      <c r="B83" s="50" t="s">
        <v>772</v>
      </c>
      <c r="C83" s="50" t="s">
        <v>717</v>
      </c>
      <c r="D83" s="50" t="s">
        <v>535</v>
      </c>
      <c r="E83" s="133" t="s">
        <v>438</v>
      </c>
      <c r="F83" s="50" t="s">
        <v>8</v>
      </c>
      <c r="G83" s="50">
        <v>2.0</v>
      </c>
      <c r="H83" s="134">
        <v>415641.0</v>
      </c>
      <c r="I83" s="133" t="s">
        <v>472</v>
      </c>
      <c r="J83" s="50" t="s">
        <v>440</v>
      </c>
      <c r="K83" s="50">
        <v>2.0</v>
      </c>
      <c r="L83" s="135">
        <v>7.1042608E7</v>
      </c>
      <c r="N83" s="50" t="s">
        <v>886</v>
      </c>
      <c r="O83" s="50" t="s">
        <v>887</v>
      </c>
      <c r="P83" s="50" t="s">
        <v>888</v>
      </c>
      <c r="Q83" s="50">
        <v>12.0</v>
      </c>
      <c r="R83" s="134">
        <v>215914.0</v>
      </c>
      <c r="S83" s="50" t="s">
        <v>433</v>
      </c>
    </row>
    <row r="84" ht="12.75" customHeight="1">
      <c r="A84" s="129" t="s">
        <v>773</v>
      </c>
      <c r="B84" s="129" t="s">
        <v>774</v>
      </c>
      <c r="C84" s="129" t="s">
        <v>497</v>
      </c>
      <c r="D84" s="129" t="s">
        <v>775</v>
      </c>
      <c r="E84" s="130" t="s">
        <v>450</v>
      </c>
      <c r="F84" s="129" t="s">
        <v>6</v>
      </c>
      <c r="G84" s="129">
        <v>13.0</v>
      </c>
      <c r="H84" s="131">
        <v>218007.0</v>
      </c>
      <c r="I84" s="130" t="s">
        <v>439</v>
      </c>
      <c r="J84" s="129" t="s">
        <v>440</v>
      </c>
      <c r="K84" s="129">
        <v>1.0</v>
      </c>
      <c r="L84" s="132">
        <v>7.4211965E7</v>
      </c>
      <c r="N84" s="17"/>
      <c r="O84" s="17"/>
      <c r="P84" s="17"/>
      <c r="Q84" s="17"/>
      <c r="R84" s="17"/>
      <c r="S84" s="17"/>
    </row>
    <row r="85" ht="12.75" customHeight="1">
      <c r="A85" s="50" t="s">
        <v>776</v>
      </c>
      <c r="B85" s="50" t="s">
        <v>777</v>
      </c>
      <c r="C85" s="50" t="s">
        <v>778</v>
      </c>
      <c r="D85" s="50" t="s">
        <v>779</v>
      </c>
      <c r="E85" s="133" t="s">
        <v>460</v>
      </c>
      <c r="F85" s="50" t="s">
        <v>11</v>
      </c>
      <c r="G85" s="50">
        <v>9.0</v>
      </c>
      <c r="H85" s="134">
        <v>885561.0</v>
      </c>
      <c r="I85" s="133" t="s">
        <v>439</v>
      </c>
      <c r="J85" s="50" t="s">
        <v>433</v>
      </c>
      <c r="K85" s="50">
        <v>3.0</v>
      </c>
      <c r="L85" s="135">
        <v>9.1063754E7</v>
      </c>
      <c r="N85" s="15" t="s">
        <v>951</v>
      </c>
      <c r="O85" s="15" t="s">
        <v>952</v>
      </c>
      <c r="P85" s="15" t="s">
        <v>418</v>
      </c>
      <c r="Q85" s="15" t="s">
        <v>953</v>
      </c>
      <c r="R85" s="15" t="s">
        <v>421</v>
      </c>
      <c r="S85" s="15" t="s">
        <v>954</v>
      </c>
    </row>
    <row r="86" ht="12.75" customHeight="1">
      <c r="A86" s="129" t="s">
        <v>780</v>
      </c>
      <c r="B86" s="129" t="s">
        <v>781</v>
      </c>
      <c r="C86" s="129" t="s">
        <v>782</v>
      </c>
      <c r="D86" s="129" t="s">
        <v>783</v>
      </c>
      <c r="E86" s="130" t="s">
        <v>511</v>
      </c>
      <c r="F86" s="129" t="s">
        <v>5</v>
      </c>
      <c r="G86" s="129">
        <v>11.0</v>
      </c>
      <c r="H86" s="131">
        <v>1314637.0</v>
      </c>
      <c r="I86" s="130" t="s">
        <v>432</v>
      </c>
      <c r="J86" s="129" t="s">
        <v>433</v>
      </c>
      <c r="K86" s="129">
        <v>3.0</v>
      </c>
      <c r="L86" s="132">
        <v>7.2630176E7</v>
      </c>
      <c r="N86" s="50" t="s">
        <v>586</v>
      </c>
      <c r="O86" s="50" t="s">
        <v>587</v>
      </c>
      <c r="P86" s="50" t="s">
        <v>588</v>
      </c>
      <c r="Q86" s="50">
        <v>6.0</v>
      </c>
      <c r="R86" s="134">
        <v>1495675.0</v>
      </c>
      <c r="S86" s="50" t="s">
        <v>433</v>
      </c>
    </row>
    <row r="87" ht="12.75" customHeight="1">
      <c r="A87" s="50" t="s">
        <v>784</v>
      </c>
      <c r="B87" s="50" t="s">
        <v>785</v>
      </c>
      <c r="C87" s="50" t="s">
        <v>786</v>
      </c>
      <c r="D87" s="50" t="s">
        <v>787</v>
      </c>
      <c r="E87" s="133" t="s">
        <v>481</v>
      </c>
      <c r="F87" s="50" t="s">
        <v>9</v>
      </c>
      <c r="G87" s="50">
        <v>8.0</v>
      </c>
      <c r="H87" s="134">
        <v>404925.0</v>
      </c>
      <c r="I87" s="133" t="s">
        <v>451</v>
      </c>
      <c r="J87" s="50" t="s">
        <v>440</v>
      </c>
      <c r="K87" s="50">
        <v>1.0</v>
      </c>
      <c r="L87" s="135">
        <v>9.4684082E7</v>
      </c>
      <c r="N87" s="50" t="s">
        <v>509</v>
      </c>
      <c r="O87" s="50" t="s">
        <v>623</v>
      </c>
      <c r="P87" s="50" t="s">
        <v>624</v>
      </c>
      <c r="Q87" s="50">
        <v>5.0</v>
      </c>
      <c r="R87" s="134">
        <v>1855041.0</v>
      </c>
      <c r="S87" s="50" t="s">
        <v>433</v>
      </c>
    </row>
    <row r="88" ht="12.75" customHeight="1">
      <c r="A88" s="129" t="s">
        <v>788</v>
      </c>
      <c r="B88" s="129" t="s">
        <v>789</v>
      </c>
      <c r="C88" s="129" t="s">
        <v>790</v>
      </c>
      <c r="D88" s="129" t="s">
        <v>791</v>
      </c>
      <c r="E88" s="130" t="s">
        <v>511</v>
      </c>
      <c r="F88" s="129" t="s">
        <v>9</v>
      </c>
      <c r="G88" s="129">
        <v>16.0</v>
      </c>
      <c r="H88" s="131">
        <v>376859.0</v>
      </c>
      <c r="I88" s="130" t="s">
        <v>432</v>
      </c>
      <c r="J88" s="129" t="s">
        <v>433</v>
      </c>
      <c r="K88" s="129">
        <v>0.0</v>
      </c>
      <c r="L88" s="132">
        <v>8.2683943E7</v>
      </c>
      <c r="N88" s="50" t="s">
        <v>663</v>
      </c>
      <c r="O88" s="50" t="s">
        <v>650</v>
      </c>
      <c r="P88" s="50" t="s">
        <v>651</v>
      </c>
      <c r="Q88" s="50">
        <v>3.0</v>
      </c>
      <c r="R88" s="134">
        <v>1382404.0</v>
      </c>
      <c r="S88" s="50" t="s">
        <v>440</v>
      </c>
    </row>
    <row r="89" ht="12.75" customHeight="1">
      <c r="A89" s="50" t="s">
        <v>792</v>
      </c>
      <c r="B89" s="50" t="s">
        <v>793</v>
      </c>
      <c r="C89" s="50" t="s">
        <v>794</v>
      </c>
      <c r="D89" s="50" t="s">
        <v>795</v>
      </c>
      <c r="E89" s="133" t="s">
        <v>796</v>
      </c>
      <c r="F89" s="50" t="s">
        <v>6</v>
      </c>
      <c r="G89" s="50">
        <v>6.0</v>
      </c>
      <c r="H89" s="134">
        <v>225507.0</v>
      </c>
      <c r="I89" s="133" t="s">
        <v>467</v>
      </c>
      <c r="J89" s="50" t="s">
        <v>440</v>
      </c>
      <c r="K89" s="50">
        <v>3.0</v>
      </c>
      <c r="L89" s="135">
        <v>9.8297411E7</v>
      </c>
      <c r="N89" s="50" t="s">
        <v>674</v>
      </c>
      <c r="O89" s="50" t="s">
        <v>675</v>
      </c>
      <c r="P89" s="50" t="s">
        <v>676</v>
      </c>
      <c r="Q89" s="50">
        <v>10.0</v>
      </c>
      <c r="R89" s="134">
        <v>1764332.0</v>
      </c>
      <c r="S89" s="50" t="s">
        <v>440</v>
      </c>
    </row>
    <row r="90" ht="12.75" customHeight="1">
      <c r="A90" s="129" t="s">
        <v>797</v>
      </c>
      <c r="B90" s="129" t="s">
        <v>798</v>
      </c>
      <c r="C90" s="129" t="s">
        <v>799</v>
      </c>
      <c r="D90" s="129" t="s">
        <v>800</v>
      </c>
      <c r="E90" s="130" t="s">
        <v>491</v>
      </c>
      <c r="F90" s="129" t="s">
        <v>5</v>
      </c>
      <c r="G90" s="129">
        <v>16.0</v>
      </c>
      <c r="H90" s="131">
        <v>1903013.0</v>
      </c>
      <c r="I90" s="130" t="s">
        <v>439</v>
      </c>
      <c r="J90" s="129" t="s">
        <v>433</v>
      </c>
      <c r="K90" s="129">
        <v>1.0</v>
      </c>
      <c r="L90" s="132">
        <v>6.1245515E7</v>
      </c>
      <c r="N90" s="50" t="s">
        <v>721</v>
      </c>
      <c r="O90" s="50" t="s">
        <v>722</v>
      </c>
      <c r="P90" s="50" t="s">
        <v>723</v>
      </c>
      <c r="Q90" s="50">
        <v>13.0</v>
      </c>
      <c r="R90" s="134">
        <v>1265553.0</v>
      </c>
      <c r="S90" s="50" t="s">
        <v>433</v>
      </c>
    </row>
    <row r="91" ht="12.75" customHeight="1">
      <c r="A91" s="50" t="s">
        <v>801</v>
      </c>
      <c r="B91" s="50" t="s">
        <v>802</v>
      </c>
      <c r="C91" s="50" t="s">
        <v>803</v>
      </c>
      <c r="D91" s="50" t="s">
        <v>804</v>
      </c>
      <c r="E91" s="133" t="s">
        <v>511</v>
      </c>
      <c r="F91" s="50" t="s">
        <v>13</v>
      </c>
      <c r="G91" s="50">
        <v>6.0</v>
      </c>
      <c r="H91" s="134">
        <v>357150.0</v>
      </c>
      <c r="I91" s="133" t="s">
        <v>472</v>
      </c>
      <c r="J91" s="50" t="s">
        <v>433</v>
      </c>
      <c r="K91" s="50">
        <v>0.0</v>
      </c>
      <c r="L91" s="135">
        <v>5.6986909E7</v>
      </c>
      <c r="N91" s="50" t="s">
        <v>757</v>
      </c>
      <c r="O91" s="50" t="s">
        <v>758</v>
      </c>
      <c r="P91" s="50" t="s">
        <v>759</v>
      </c>
      <c r="Q91" s="50">
        <v>5.0</v>
      </c>
      <c r="R91" s="134">
        <v>1765004.0</v>
      </c>
      <c r="S91" s="50" t="s">
        <v>433</v>
      </c>
    </row>
    <row r="92" ht="12.75" customHeight="1">
      <c r="A92" s="129" t="s">
        <v>805</v>
      </c>
      <c r="B92" s="129" t="s">
        <v>806</v>
      </c>
      <c r="C92" s="129" t="s">
        <v>493</v>
      </c>
      <c r="D92" s="129" t="s">
        <v>807</v>
      </c>
      <c r="E92" s="130" t="s">
        <v>549</v>
      </c>
      <c r="F92" s="129" t="s">
        <v>13</v>
      </c>
      <c r="G92" s="129">
        <v>9.0</v>
      </c>
      <c r="H92" s="131">
        <v>372015.0</v>
      </c>
      <c r="I92" s="130" t="s">
        <v>432</v>
      </c>
      <c r="J92" s="129" t="s">
        <v>440</v>
      </c>
      <c r="K92" s="129">
        <v>2.0</v>
      </c>
      <c r="L92" s="132">
        <v>9.9413935E7</v>
      </c>
      <c r="N92" s="50" t="s">
        <v>781</v>
      </c>
      <c r="O92" s="50" t="s">
        <v>782</v>
      </c>
      <c r="P92" s="50" t="s">
        <v>783</v>
      </c>
      <c r="Q92" s="50">
        <v>11.0</v>
      </c>
      <c r="R92" s="134">
        <v>1314637.0</v>
      </c>
      <c r="S92" s="50" t="s">
        <v>433</v>
      </c>
    </row>
    <row r="93" ht="12.75" customHeight="1">
      <c r="A93" s="50" t="s">
        <v>808</v>
      </c>
      <c r="B93" s="50" t="s">
        <v>529</v>
      </c>
      <c r="C93" s="50" t="s">
        <v>809</v>
      </c>
      <c r="D93" s="50" t="s">
        <v>810</v>
      </c>
      <c r="E93" s="133" t="s">
        <v>450</v>
      </c>
      <c r="F93" s="50" t="s">
        <v>9</v>
      </c>
      <c r="G93" s="50">
        <v>14.0</v>
      </c>
      <c r="H93" s="134">
        <v>411399.0</v>
      </c>
      <c r="I93" s="133" t="s">
        <v>451</v>
      </c>
      <c r="J93" s="50" t="s">
        <v>433</v>
      </c>
      <c r="K93" s="50">
        <v>3.0</v>
      </c>
      <c r="L93" s="135">
        <v>7.8259581E7</v>
      </c>
      <c r="N93" s="50" t="s">
        <v>798</v>
      </c>
      <c r="O93" s="50" t="s">
        <v>799</v>
      </c>
      <c r="P93" s="50" t="s">
        <v>800</v>
      </c>
      <c r="Q93" s="50">
        <v>16.0</v>
      </c>
      <c r="R93" s="134">
        <v>1903013.0</v>
      </c>
      <c r="S93" s="50" t="s">
        <v>433</v>
      </c>
    </row>
    <row r="94" ht="12.75" customHeight="1">
      <c r="A94" s="129" t="s">
        <v>811</v>
      </c>
      <c r="B94" s="129" t="s">
        <v>812</v>
      </c>
      <c r="C94" s="129" t="s">
        <v>813</v>
      </c>
      <c r="D94" s="129" t="s">
        <v>762</v>
      </c>
      <c r="E94" s="130" t="s">
        <v>589</v>
      </c>
      <c r="F94" s="129" t="s">
        <v>13</v>
      </c>
      <c r="G94" s="129">
        <v>7.0</v>
      </c>
      <c r="H94" s="131">
        <v>312481.0</v>
      </c>
      <c r="I94" s="130" t="s">
        <v>439</v>
      </c>
      <c r="J94" s="129" t="s">
        <v>433</v>
      </c>
      <c r="K94" s="129">
        <v>0.0</v>
      </c>
      <c r="L94" s="132">
        <v>8.3316785E7</v>
      </c>
      <c r="N94" s="50" t="s">
        <v>815</v>
      </c>
      <c r="O94" s="50" t="s">
        <v>816</v>
      </c>
      <c r="P94" s="50" t="s">
        <v>817</v>
      </c>
      <c r="Q94" s="50">
        <v>2.0</v>
      </c>
      <c r="R94" s="134">
        <v>1686150.0</v>
      </c>
      <c r="S94" s="50" t="s">
        <v>433</v>
      </c>
    </row>
    <row r="95" ht="12.75" customHeight="1">
      <c r="A95" s="50" t="s">
        <v>814</v>
      </c>
      <c r="B95" s="50" t="s">
        <v>815</v>
      </c>
      <c r="C95" s="50" t="s">
        <v>816</v>
      </c>
      <c r="D95" s="50" t="s">
        <v>817</v>
      </c>
      <c r="E95" s="133" t="s">
        <v>540</v>
      </c>
      <c r="F95" s="50" t="s">
        <v>5</v>
      </c>
      <c r="G95" s="50">
        <v>2.0</v>
      </c>
      <c r="H95" s="134">
        <v>1686150.0</v>
      </c>
      <c r="I95" s="133" t="s">
        <v>472</v>
      </c>
      <c r="J95" s="50" t="s">
        <v>433</v>
      </c>
      <c r="K95" s="50">
        <v>3.0</v>
      </c>
      <c r="L95" s="135">
        <v>4.1848875E7</v>
      </c>
      <c r="N95" s="50" t="s">
        <v>834</v>
      </c>
      <c r="O95" s="50" t="s">
        <v>835</v>
      </c>
      <c r="P95" s="50" t="s">
        <v>828</v>
      </c>
      <c r="Q95" s="50">
        <v>14.0</v>
      </c>
      <c r="R95" s="134">
        <v>1853438.0</v>
      </c>
      <c r="S95" s="50" t="s">
        <v>433</v>
      </c>
    </row>
    <row r="96" ht="12.75" customHeight="1">
      <c r="A96" s="129" t="s">
        <v>818</v>
      </c>
      <c r="B96" s="129" t="s">
        <v>819</v>
      </c>
      <c r="C96" s="129" t="s">
        <v>820</v>
      </c>
      <c r="D96" s="129" t="s">
        <v>821</v>
      </c>
      <c r="E96" s="130" t="s">
        <v>491</v>
      </c>
      <c r="F96" s="129" t="s">
        <v>13</v>
      </c>
      <c r="G96" s="129">
        <v>22.0</v>
      </c>
      <c r="H96" s="131">
        <v>309067.0</v>
      </c>
      <c r="I96" s="130" t="s">
        <v>439</v>
      </c>
      <c r="J96" s="129" t="s">
        <v>433</v>
      </c>
      <c r="K96" s="129">
        <v>0.0</v>
      </c>
      <c r="L96" s="132">
        <v>7.1722245E7</v>
      </c>
      <c r="N96" s="50" t="s">
        <v>849</v>
      </c>
      <c r="O96" s="50" t="s">
        <v>850</v>
      </c>
      <c r="P96" s="50" t="s">
        <v>851</v>
      </c>
      <c r="Q96" s="50">
        <v>17.0</v>
      </c>
      <c r="R96" s="134">
        <v>1875785.0</v>
      </c>
      <c r="S96" s="50" t="s">
        <v>433</v>
      </c>
    </row>
    <row r="97" ht="12.75" customHeight="1">
      <c r="A97" s="50" t="s">
        <v>822</v>
      </c>
      <c r="B97" s="50" t="s">
        <v>823</v>
      </c>
      <c r="C97" s="50" t="s">
        <v>824</v>
      </c>
      <c r="D97" s="50" t="s">
        <v>825</v>
      </c>
      <c r="E97" s="133" t="s">
        <v>450</v>
      </c>
      <c r="F97" s="50" t="s">
        <v>13</v>
      </c>
      <c r="G97" s="50">
        <v>14.0</v>
      </c>
      <c r="H97" s="134">
        <v>399833.0</v>
      </c>
      <c r="I97" s="133" t="s">
        <v>451</v>
      </c>
      <c r="J97" s="50" t="s">
        <v>440</v>
      </c>
      <c r="K97" s="50">
        <v>4.0</v>
      </c>
      <c r="L97" s="135">
        <v>8.0819786E7</v>
      </c>
      <c r="N97" s="50" t="s">
        <v>859</v>
      </c>
      <c r="O97" s="50" t="s">
        <v>860</v>
      </c>
      <c r="P97" s="50" t="s">
        <v>535</v>
      </c>
      <c r="Q97" s="50">
        <v>11.0</v>
      </c>
      <c r="R97" s="134">
        <v>1894931.0</v>
      </c>
      <c r="S97" s="50" t="s">
        <v>433</v>
      </c>
    </row>
    <row r="98" ht="12.75" customHeight="1">
      <c r="A98" s="129" t="s">
        <v>826</v>
      </c>
      <c r="B98" s="129" t="s">
        <v>827</v>
      </c>
      <c r="C98" s="129" t="s">
        <v>493</v>
      </c>
      <c r="D98" s="129" t="s">
        <v>828</v>
      </c>
      <c r="E98" s="130" t="s">
        <v>829</v>
      </c>
      <c r="F98" s="129" t="s">
        <v>9</v>
      </c>
      <c r="G98" s="129">
        <v>5.0</v>
      </c>
      <c r="H98" s="131">
        <v>431656.0</v>
      </c>
      <c r="I98" s="130" t="s">
        <v>439</v>
      </c>
      <c r="J98" s="129" t="s">
        <v>433</v>
      </c>
      <c r="K98" s="129">
        <v>0.0</v>
      </c>
      <c r="L98" s="132">
        <v>9.319583E7</v>
      </c>
      <c r="N98" s="50"/>
      <c r="O98" s="50"/>
      <c r="P98" s="50"/>
      <c r="Q98" s="50"/>
      <c r="R98" s="134"/>
      <c r="S98" s="50"/>
    </row>
    <row r="99" ht="12.75" customHeight="1">
      <c r="A99" s="50" t="s">
        <v>830</v>
      </c>
      <c r="B99" s="50" t="s">
        <v>831</v>
      </c>
      <c r="C99" s="50" t="s">
        <v>832</v>
      </c>
      <c r="D99" s="50" t="s">
        <v>655</v>
      </c>
      <c r="E99" s="133" t="s">
        <v>549</v>
      </c>
      <c r="F99" s="50" t="s">
        <v>12</v>
      </c>
      <c r="G99" s="50">
        <v>5.0</v>
      </c>
      <c r="H99" s="134">
        <v>950005.0</v>
      </c>
      <c r="I99" s="133" t="s">
        <v>451</v>
      </c>
      <c r="J99" s="50" t="s">
        <v>433</v>
      </c>
      <c r="K99" s="50">
        <v>0.0</v>
      </c>
      <c r="L99" s="135">
        <v>9.4210822E7</v>
      </c>
      <c r="N99" s="17"/>
      <c r="O99" s="17"/>
      <c r="P99" s="17"/>
      <c r="Q99" s="17"/>
      <c r="R99" s="17"/>
      <c r="S99" s="17"/>
    </row>
    <row r="100" ht="12.75" customHeight="1">
      <c r="A100" s="129" t="s">
        <v>833</v>
      </c>
      <c r="B100" s="129" t="s">
        <v>834</v>
      </c>
      <c r="C100" s="129" t="s">
        <v>835</v>
      </c>
      <c r="D100" s="129" t="s">
        <v>828</v>
      </c>
      <c r="E100" s="130" t="s">
        <v>594</v>
      </c>
      <c r="F100" s="129" t="s">
        <v>5</v>
      </c>
      <c r="G100" s="129">
        <v>14.0</v>
      </c>
      <c r="H100" s="131">
        <v>1853438.0</v>
      </c>
      <c r="I100" s="130" t="s">
        <v>472</v>
      </c>
      <c r="J100" s="129" t="s">
        <v>433</v>
      </c>
      <c r="K100" s="129">
        <v>4.0</v>
      </c>
      <c r="L100" s="132">
        <v>6.0536177E7</v>
      </c>
      <c r="N100" s="15" t="s">
        <v>951</v>
      </c>
      <c r="O100" s="15" t="s">
        <v>952</v>
      </c>
      <c r="P100" s="15" t="s">
        <v>418</v>
      </c>
      <c r="Q100" s="15" t="s">
        <v>953</v>
      </c>
      <c r="R100" s="15" t="s">
        <v>421</v>
      </c>
      <c r="S100" s="15" t="s">
        <v>954</v>
      </c>
    </row>
    <row r="101" ht="12.75" customHeight="1">
      <c r="A101" s="50" t="s">
        <v>836</v>
      </c>
      <c r="B101" s="50" t="s">
        <v>837</v>
      </c>
      <c r="C101" s="50" t="s">
        <v>838</v>
      </c>
      <c r="D101" s="50" t="s">
        <v>839</v>
      </c>
      <c r="E101" s="133" t="s">
        <v>486</v>
      </c>
      <c r="F101" s="50" t="s">
        <v>11</v>
      </c>
      <c r="G101" s="50">
        <v>13.0</v>
      </c>
      <c r="H101" s="134">
        <v>699402.0</v>
      </c>
      <c r="I101" s="133" t="s">
        <v>432</v>
      </c>
      <c r="J101" s="50" t="s">
        <v>440</v>
      </c>
      <c r="K101" s="50">
        <v>3.0</v>
      </c>
      <c r="L101" s="135">
        <v>7.6447201E7</v>
      </c>
      <c r="N101" s="50" t="s">
        <v>435</v>
      </c>
      <c r="O101" s="50" t="s">
        <v>436</v>
      </c>
      <c r="P101" s="50" t="s">
        <v>437</v>
      </c>
      <c r="Q101" s="50">
        <v>2.0</v>
      </c>
      <c r="R101" s="134">
        <v>527137.0</v>
      </c>
      <c r="S101" s="50" t="s">
        <v>440</v>
      </c>
    </row>
    <row r="102" ht="12.75" customHeight="1">
      <c r="A102" s="129" t="s">
        <v>840</v>
      </c>
      <c r="B102" s="129" t="s">
        <v>841</v>
      </c>
      <c r="C102" s="129" t="s">
        <v>842</v>
      </c>
      <c r="D102" s="129" t="s">
        <v>843</v>
      </c>
      <c r="E102" s="130" t="s">
        <v>540</v>
      </c>
      <c r="F102" s="129" t="s">
        <v>12</v>
      </c>
      <c r="G102" s="129">
        <v>15.0</v>
      </c>
      <c r="H102" s="131">
        <v>1173864.0</v>
      </c>
      <c r="I102" s="130" t="s">
        <v>439</v>
      </c>
      <c r="J102" s="129" t="s">
        <v>433</v>
      </c>
      <c r="K102" s="129">
        <v>3.0</v>
      </c>
      <c r="L102" s="132">
        <v>9.5224253E7</v>
      </c>
      <c r="N102" s="50" t="s">
        <v>463</v>
      </c>
      <c r="O102" s="50" t="s">
        <v>474</v>
      </c>
      <c r="P102" s="50" t="s">
        <v>475</v>
      </c>
      <c r="Q102" s="50">
        <v>7.0</v>
      </c>
      <c r="R102" s="134">
        <v>523109.0</v>
      </c>
      <c r="S102" s="50" t="s">
        <v>433</v>
      </c>
    </row>
    <row r="103" ht="12.75" customHeight="1">
      <c r="A103" s="50" t="s">
        <v>844</v>
      </c>
      <c r="B103" s="50" t="s">
        <v>845</v>
      </c>
      <c r="C103" s="50" t="s">
        <v>846</v>
      </c>
      <c r="D103" s="50" t="s">
        <v>847</v>
      </c>
      <c r="E103" s="133" t="s">
        <v>503</v>
      </c>
      <c r="F103" s="50" t="s">
        <v>11</v>
      </c>
      <c r="G103" s="50">
        <v>5.0</v>
      </c>
      <c r="H103" s="134">
        <v>774145.0</v>
      </c>
      <c r="I103" s="133" t="s">
        <v>451</v>
      </c>
      <c r="J103" s="50" t="s">
        <v>440</v>
      </c>
      <c r="K103" s="50">
        <v>2.0</v>
      </c>
      <c r="L103" s="135">
        <v>6.3759674E7</v>
      </c>
      <c r="N103" s="50" t="s">
        <v>537</v>
      </c>
      <c r="O103" s="50" t="s">
        <v>538</v>
      </c>
      <c r="P103" s="50" t="s">
        <v>539</v>
      </c>
      <c r="Q103" s="50">
        <v>22.0</v>
      </c>
      <c r="R103" s="134">
        <v>499565.0</v>
      </c>
      <c r="S103" s="50" t="s">
        <v>440</v>
      </c>
    </row>
    <row r="104" ht="12.75" customHeight="1">
      <c r="A104" s="129" t="s">
        <v>848</v>
      </c>
      <c r="B104" s="129" t="s">
        <v>849</v>
      </c>
      <c r="C104" s="129" t="s">
        <v>850</v>
      </c>
      <c r="D104" s="129" t="s">
        <v>851</v>
      </c>
      <c r="E104" s="130" t="s">
        <v>796</v>
      </c>
      <c r="F104" s="129" t="s">
        <v>5</v>
      </c>
      <c r="G104" s="129">
        <v>17.0</v>
      </c>
      <c r="H104" s="131">
        <v>1875785.0</v>
      </c>
      <c r="I104" s="130" t="s">
        <v>451</v>
      </c>
      <c r="J104" s="129" t="s">
        <v>433</v>
      </c>
      <c r="K104" s="129">
        <v>3.0</v>
      </c>
      <c r="L104" s="132">
        <v>6.9620382E7</v>
      </c>
      <c r="N104" s="50" t="s">
        <v>546</v>
      </c>
      <c r="O104" s="50" t="s">
        <v>547</v>
      </c>
      <c r="P104" s="50" t="s">
        <v>548</v>
      </c>
      <c r="Q104" s="50">
        <v>20.0</v>
      </c>
      <c r="R104" s="134">
        <v>420912.0</v>
      </c>
      <c r="S104" s="50" t="s">
        <v>440</v>
      </c>
    </row>
    <row r="105" ht="12.75" customHeight="1">
      <c r="A105" s="50" t="s">
        <v>852</v>
      </c>
      <c r="B105" s="50" t="s">
        <v>615</v>
      </c>
      <c r="C105" s="50" t="s">
        <v>853</v>
      </c>
      <c r="D105" s="50" t="s">
        <v>854</v>
      </c>
      <c r="E105" s="133" t="s">
        <v>644</v>
      </c>
      <c r="F105" s="50" t="s">
        <v>8</v>
      </c>
      <c r="G105" s="50">
        <v>21.0</v>
      </c>
      <c r="H105" s="134">
        <v>429608.0</v>
      </c>
      <c r="I105" s="133" t="s">
        <v>472</v>
      </c>
      <c r="J105" s="50" t="s">
        <v>433</v>
      </c>
      <c r="K105" s="50">
        <v>3.0</v>
      </c>
      <c r="L105" s="135">
        <v>7.2843335E7</v>
      </c>
      <c r="N105" s="50" t="s">
        <v>576</v>
      </c>
      <c r="O105" s="50" t="s">
        <v>577</v>
      </c>
      <c r="P105" s="50" t="s">
        <v>578</v>
      </c>
      <c r="Q105" s="50">
        <v>15.0</v>
      </c>
      <c r="R105" s="134">
        <v>454778.0</v>
      </c>
      <c r="S105" s="50" t="s">
        <v>440</v>
      </c>
    </row>
    <row r="106" ht="12.75" customHeight="1">
      <c r="A106" s="129" t="s">
        <v>855</v>
      </c>
      <c r="B106" s="129" t="s">
        <v>615</v>
      </c>
      <c r="C106" s="129" t="s">
        <v>856</v>
      </c>
      <c r="D106" s="129" t="s">
        <v>857</v>
      </c>
      <c r="E106" s="130" t="s">
        <v>540</v>
      </c>
      <c r="F106" s="129" t="s">
        <v>10</v>
      </c>
      <c r="G106" s="129">
        <v>19.0</v>
      </c>
      <c r="H106" s="131">
        <v>398338.0</v>
      </c>
      <c r="I106" s="130" t="s">
        <v>432</v>
      </c>
      <c r="J106" s="129" t="s">
        <v>433</v>
      </c>
      <c r="K106" s="129">
        <v>3.0</v>
      </c>
      <c r="L106" s="132">
        <v>6.9643436E7</v>
      </c>
      <c r="N106" s="50" t="s">
        <v>592</v>
      </c>
      <c r="O106" s="50" t="s">
        <v>593</v>
      </c>
      <c r="P106" s="50" t="s">
        <v>535</v>
      </c>
      <c r="Q106" s="50">
        <v>19.0</v>
      </c>
      <c r="R106" s="134">
        <v>521836.0</v>
      </c>
      <c r="S106" s="50" t="s">
        <v>433</v>
      </c>
    </row>
    <row r="107" ht="12.75" customHeight="1">
      <c r="A107" s="50" t="s">
        <v>858</v>
      </c>
      <c r="B107" s="50" t="s">
        <v>859</v>
      </c>
      <c r="C107" s="50" t="s">
        <v>860</v>
      </c>
      <c r="D107" s="50" t="s">
        <v>535</v>
      </c>
      <c r="E107" s="133" t="s">
        <v>460</v>
      </c>
      <c r="F107" s="50" t="s">
        <v>5</v>
      </c>
      <c r="G107" s="50">
        <v>11.0</v>
      </c>
      <c r="H107" s="134">
        <v>1894931.0</v>
      </c>
      <c r="I107" s="133" t="s">
        <v>451</v>
      </c>
      <c r="J107" s="50" t="s">
        <v>433</v>
      </c>
      <c r="K107" s="50">
        <v>3.0</v>
      </c>
      <c r="L107" s="135">
        <v>6.1990795E7</v>
      </c>
      <c r="N107" s="50" t="s">
        <v>641</v>
      </c>
      <c r="O107" s="50" t="s">
        <v>646</v>
      </c>
      <c r="P107" s="50" t="s">
        <v>647</v>
      </c>
      <c r="Q107" s="50">
        <v>16.0</v>
      </c>
      <c r="R107" s="134">
        <v>549045.0</v>
      </c>
      <c r="S107" s="50" t="s">
        <v>433</v>
      </c>
    </row>
    <row r="108" ht="12.75" customHeight="1">
      <c r="A108" s="129" t="s">
        <v>861</v>
      </c>
      <c r="B108" s="129" t="s">
        <v>862</v>
      </c>
      <c r="C108" s="129" t="s">
        <v>623</v>
      </c>
      <c r="D108" s="129" t="s">
        <v>863</v>
      </c>
      <c r="E108" s="130" t="s">
        <v>455</v>
      </c>
      <c r="F108" s="129" t="s">
        <v>8</v>
      </c>
      <c r="G108" s="129">
        <v>8.0</v>
      </c>
      <c r="H108" s="131">
        <v>378684.0</v>
      </c>
      <c r="I108" s="130" t="s">
        <v>472</v>
      </c>
      <c r="J108" s="129" t="s">
        <v>440</v>
      </c>
      <c r="K108" s="129">
        <v>4.0</v>
      </c>
      <c r="L108" s="132">
        <v>7.5666583E7</v>
      </c>
      <c r="N108" s="50" t="s">
        <v>642</v>
      </c>
      <c r="O108" s="50" t="s">
        <v>671</v>
      </c>
      <c r="P108" s="50" t="s">
        <v>672</v>
      </c>
      <c r="Q108" s="50">
        <v>16.0</v>
      </c>
      <c r="R108" s="134">
        <v>579243.0</v>
      </c>
      <c r="S108" s="50" t="s">
        <v>433</v>
      </c>
    </row>
    <row r="109" ht="12.75" customHeight="1">
      <c r="A109" s="50" t="s">
        <v>864</v>
      </c>
      <c r="B109" s="50" t="s">
        <v>865</v>
      </c>
      <c r="C109" s="50" t="s">
        <v>866</v>
      </c>
      <c r="D109" s="50" t="s">
        <v>867</v>
      </c>
      <c r="E109" s="133" t="s">
        <v>445</v>
      </c>
      <c r="F109" s="50" t="s">
        <v>12</v>
      </c>
      <c r="G109" s="50">
        <v>11.0</v>
      </c>
      <c r="H109" s="134">
        <v>923748.0</v>
      </c>
      <c r="I109" s="133" t="s">
        <v>467</v>
      </c>
      <c r="J109" s="50" t="s">
        <v>433</v>
      </c>
      <c r="K109" s="50">
        <v>0.0</v>
      </c>
      <c r="L109" s="135">
        <v>7.9934098E7</v>
      </c>
      <c r="N109" s="50" t="s">
        <v>712</v>
      </c>
      <c r="O109" s="50" t="s">
        <v>713</v>
      </c>
      <c r="P109" s="50" t="s">
        <v>714</v>
      </c>
      <c r="Q109" s="50">
        <v>20.0</v>
      </c>
      <c r="R109" s="134">
        <v>451540.0</v>
      </c>
      <c r="S109" s="50" t="s">
        <v>440</v>
      </c>
    </row>
    <row r="110" ht="12.75" customHeight="1">
      <c r="A110" s="129" t="s">
        <v>868</v>
      </c>
      <c r="B110" s="129" t="s">
        <v>869</v>
      </c>
      <c r="C110" s="129" t="s">
        <v>870</v>
      </c>
      <c r="D110" s="129" t="s">
        <v>871</v>
      </c>
      <c r="E110" s="130" t="s">
        <v>555</v>
      </c>
      <c r="F110" s="129" t="s">
        <v>13</v>
      </c>
      <c r="G110" s="129">
        <v>6.0</v>
      </c>
      <c r="H110" s="131">
        <v>343174.0</v>
      </c>
      <c r="I110" s="130" t="s">
        <v>432</v>
      </c>
      <c r="J110" s="129" t="s">
        <v>440</v>
      </c>
      <c r="K110" s="129">
        <v>1.0</v>
      </c>
      <c r="L110" s="132">
        <v>5.4363963E7</v>
      </c>
      <c r="N110" s="50" t="s">
        <v>716</v>
      </c>
      <c r="O110" s="50" t="s">
        <v>717</v>
      </c>
      <c r="P110" s="50" t="s">
        <v>718</v>
      </c>
      <c r="Q110" s="50">
        <v>8.0</v>
      </c>
      <c r="R110" s="134">
        <v>438657.0</v>
      </c>
      <c r="S110" s="50" t="s">
        <v>440</v>
      </c>
    </row>
    <row r="111" ht="12.75" customHeight="1">
      <c r="A111" s="50" t="s">
        <v>872</v>
      </c>
      <c r="B111" s="50" t="s">
        <v>873</v>
      </c>
      <c r="C111" s="50" t="s">
        <v>874</v>
      </c>
      <c r="D111" s="50" t="s">
        <v>875</v>
      </c>
      <c r="E111" s="133" t="s">
        <v>476</v>
      </c>
      <c r="F111" s="50" t="s">
        <v>11</v>
      </c>
      <c r="G111" s="50">
        <v>15.0</v>
      </c>
      <c r="H111" s="134">
        <v>893778.0</v>
      </c>
      <c r="I111" s="133" t="s">
        <v>432</v>
      </c>
      <c r="J111" s="50" t="s">
        <v>433</v>
      </c>
      <c r="K111" s="50">
        <v>1.0</v>
      </c>
      <c r="L111" s="135">
        <v>6.2629751E7</v>
      </c>
      <c r="N111" s="50" t="s">
        <v>893</v>
      </c>
      <c r="O111" s="50" t="s">
        <v>894</v>
      </c>
      <c r="P111" s="50" t="s">
        <v>795</v>
      </c>
      <c r="Q111" s="50">
        <v>15.0</v>
      </c>
      <c r="R111" s="134">
        <v>585529.0</v>
      </c>
      <c r="S111" s="50" t="s">
        <v>440</v>
      </c>
    </row>
    <row r="112" ht="12.75" customHeight="1">
      <c r="A112" s="129" t="s">
        <v>876</v>
      </c>
      <c r="B112" s="129" t="s">
        <v>877</v>
      </c>
      <c r="C112" s="129" t="s">
        <v>878</v>
      </c>
      <c r="D112" s="129" t="s">
        <v>879</v>
      </c>
      <c r="E112" s="130" t="s">
        <v>880</v>
      </c>
      <c r="F112" s="129" t="s">
        <v>11</v>
      </c>
      <c r="G112" s="129">
        <v>7.0</v>
      </c>
      <c r="H112" s="131">
        <v>802711.0</v>
      </c>
      <c r="I112" s="130" t="s">
        <v>467</v>
      </c>
      <c r="J112" s="129" t="s">
        <v>433</v>
      </c>
      <c r="K112" s="129">
        <v>3.0</v>
      </c>
      <c r="L112" s="132">
        <v>4.9242667E7</v>
      </c>
      <c r="N112" s="50" t="s">
        <v>900</v>
      </c>
      <c r="O112" s="50" t="s">
        <v>623</v>
      </c>
      <c r="P112" s="50" t="s">
        <v>901</v>
      </c>
      <c r="Q112" s="50">
        <v>20.0</v>
      </c>
      <c r="R112" s="134">
        <v>465676.0</v>
      </c>
      <c r="S112" s="50" t="s">
        <v>433</v>
      </c>
    </row>
    <row r="113" ht="12.75" customHeight="1">
      <c r="A113" s="50" t="s">
        <v>881</v>
      </c>
      <c r="B113" s="50" t="s">
        <v>882</v>
      </c>
      <c r="C113" s="50" t="s">
        <v>883</v>
      </c>
      <c r="D113" s="50" t="s">
        <v>884</v>
      </c>
      <c r="E113" s="133" t="s">
        <v>540</v>
      </c>
      <c r="F113" s="50" t="s">
        <v>10</v>
      </c>
      <c r="G113" s="50">
        <v>1.0</v>
      </c>
      <c r="H113" s="134">
        <v>425984.0</v>
      </c>
      <c r="I113" s="133" t="s">
        <v>432</v>
      </c>
      <c r="J113" s="50" t="s">
        <v>440</v>
      </c>
      <c r="K113" s="50">
        <v>1.0</v>
      </c>
      <c r="L113" s="135">
        <v>7.3221246E7</v>
      </c>
    </row>
    <row r="114" ht="12.75" customHeight="1">
      <c r="A114" s="129" t="s">
        <v>885</v>
      </c>
      <c r="B114" s="129" t="s">
        <v>886</v>
      </c>
      <c r="C114" s="129" t="s">
        <v>887</v>
      </c>
      <c r="D114" s="129" t="s">
        <v>888</v>
      </c>
      <c r="E114" s="130" t="s">
        <v>621</v>
      </c>
      <c r="F114" s="129" t="s">
        <v>6</v>
      </c>
      <c r="G114" s="129">
        <v>12.0</v>
      </c>
      <c r="H114" s="131">
        <v>215914.0</v>
      </c>
      <c r="I114" s="130" t="s">
        <v>432</v>
      </c>
      <c r="J114" s="129" t="s">
        <v>433</v>
      </c>
      <c r="K114" s="129">
        <v>4.0</v>
      </c>
      <c r="L114" s="132">
        <v>5.2594397E7</v>
      </c>
      <c r="N114" s="15" t="s">
        <v>951</v>
      </c>
      <c r="O114" s="15" t="s">
        <v>952</v>
      </c>
      <c r="P114" s="15" t="s">
        <v>418</v>
      </c>
      <c r="Q114" s="15" t="s">
        <v>953</v>
      </c>
      <c r="R114" s="15" t="s">
        <v>421</v>
      </c>
      <c r="S114" s="15" t="s">
        <v>954</v>
      </c>
    </row>
    <row r="115" ht="12.75" customHeight="1">
      <c r="A115" s="50" t="s">
        <v>889</v>
      </c>
      <c r="B115" s="50" t="s">
        <v>890</v>
      </c>
      <c r="C115" s="50" t="s">
        <v>891</v>
      </c>
      <c r="D115" s="50" t="s">
        <v>561</v>
      </c>
      <c r="E115" s="133" t="s">
        <v>519</v>
      </c>
      <c r="F115" s="50" t="s">
        <v>11</v>
      </c>
      <c r="G115" s="50">
        <v>17.0</v>
      </c>
      <c r="H115" s="134">
        <v>702911.0</v>
      </c>
      <c r="I115" s="133" t="s">
        <v>451</v>
      </c>
      <c r="J115" s="50" t="s">
        <v>440</v>
      </c>
      <c r="K115" s="50">
        <v>4.0</v>
      </c>
      <c r="L115" s="135">
        <v>5.5413441E7</v>
      </c>
      <c r="N115" s="50" t="s">
        <v>521</v>
      </c>
      <c r="O115" s="50" t="s">
        <v>522</v>
      </c>
      <c r="P115" s="50" t="s">
        <v>523</v>
      </c>
      <c r="Q115" s="50">
        <v>22.0</v>
      </c>
      <c r="R115" s="134">
        <v>481771.0</v>
      </c>
      <c r="S115" s="50" t="s">
        <v>433</v>
      </c>
    </row>
    <row r="116" ht="12.75" customHeight="1">
      <c r="A116" s="129" t="s">
        <v>892</v>
      </c>
      <c r="B116" s="129" t="s">
        <v>893</v>
      </c>
      <c r="C116" s="129" t="s">
        <v>894</v>
      </c>
      <c r="D116" s="129" t="s">
        <v>795</v>
      </c>
      <c r="E116" s="130" t="s">
        <v>589</v>
      </c>
      <c r="F116" s="129" t="s">
        <v>7</v>
      </c>
      <c r="G116" s="129">
        <v>15.0</v>
      </c>
      <c r="H116" s="131">
        <v>585529.0</v>
      </c>
      <c r="I116" s="130" t="s">
        <v>467</v>
      </c>
      <c r="J116" s="129" t="s">
        <v>440</v>
      </c>
      <c r="K116" s="129">
        <v>2.0</v>
      </c>
      <c r="L116" s="132">
        <v>5.6601163E7</v>
      </c>
      <c r="N116" s="50" t="s">
        <v>534</v>
      </c>
      <c r="O116" s="50"/>
      <c r="P116" s="50" t="s">
        <v>535</v>
      </c>
      <c r="Q116" s="50">
        <v>21.0</v>
      </c>
      <c r="R116" s="134">
        <v>407245.0</v>
      </c>
      <c r="S116" s="50" t="s">
        <v>433</v>
      </c>
    </row>
    <row r="117" ht="12.75" customHeight="1">
      <c r="A117" s="50" t="s">
        <v>895</v>
      </c>
      <c r="B117" s="50" t="s">
        <v>896</v>
      </c>
      <c r="C117" s="50" t="s">
        <v>897</v>
      </c>
      <c r="D117" s="50" t="s">
        <v>898</v>
      </c>
      <c r="E117" s="138" t="s">
        <v>471</v>
      </c>
      <c r="F117" s="50" t="s">
        <v>10</v>
      </c>
      <c r="G117" s="50">
        <v>6.0</v>
      </c>
      <c r="H117" s="134">
        <v>307227.0</v>
      </c>
      <c r="I117" s="133" t="s">
        <v>451</v>
      </c>
      <c r="J117" s="50" t="s">
        <v>433</v>
      </c>
      <c r="K117" s="50">
        <v>3.0</v>
      </c>
      <c r="L117" s="135">
        <v>4.5493191E7</v>
      </c>
      <c r="N117" s="50" t="s">
        <v>571</v>
      </c>
      <c r="O117" s="50" t="s">
        <v>572</v>
      </c>
      <c r="P117" s="50" t="s">
        <v>573</v>
      </c>
      <c r="Q117" s="50">
        <v>3.0</v>
      </c>
      <c r="R117" s="134">
        <v>342616.0</v>
      </c>
      <c r="S117" s="50" t="s">
        <v>440</v>
      </c>
    </row>
    <row r="118" ht="12.75" customHeight="1">
      <c r="A118" s="129" t="s">
        <v>899</v>
      </c>
      <c r="B118" s="129" t="s">
        <v>900</v>
      </c>
      <c r="C118" s="129" t="s">
        <v>623</v>
      </c>
      <c r="D118" s="129" t="s">
        <v>901</v>
      </c>
      <c r="E118" s="130" t="s">
        <v>445</v>
      </c>
      <c r="F118" s="129" t="s">
        <v>7</v>
      </c>
      <c r="G118" s="129">
        <v>20.0</v>
      </c>
      <c r="H118" s="131">
        <v>465676.0</v>
      </c>
      <c r="I118" s="130" t="s">
        <v>451</v>
      </c>
      <c r="J118" s="129" t="s">
        <v>433</v>
      </c>
      <c r="K118" s="129">
        <v>3.0</v>
      </c>
      <c r="L118" s="132">
        <v>9.6329435E7</v>
      </c>
      <c r="N118" s="50" t="s">
        <v>618</v>
      </c>
      <c r="O118" s="50" t="s">
        <v>619</v>
      </c>
      <c r="P118" s="50" t="s">
        <v>620</v>
      </c>
      <c r="Q118" s="50">
        <v>5.0</v>
      </c>
      <c r="R118" s="134">
        <v>319134.0</v>
      </c>
      <c r="S118" s="50" t="s">
        <v>440</v>
      </c>
    </row>
    <row r="119" ht="12.75" customHeight="1">
      <c r="A119" s="50" t="s">
        <v>902</v>
      </c>
      <c r="B119" s="50" t="s">
        <v>903</v>
      </c>
      <c r="C119" s="50" t="s">
        <v>904</v>
      </c>
      <c r="D119" s="50" t="s">
        <v>702</v>
      </c>
      <c r="E119" s="133" t="s">
        <v>450</v>
      </c>
      <c r="F119" s="50" t="s">
        <v>11</v>
      </c>
      <c r="G119" s="50">
        <v>18.0</v>
      </c>
      <c r="H119" s="134">
        <v>659476.0</v>
      </c>
      <c r="I119" s="133" t="s">
        <v>439</v>
      </c>
      <c r="J119" s="50" t="s">
        <v>433</v>
      </c>
      <c r="K119" s="50">
        <v>4.0</v>
      </c>
      <c r="L119" s="135">
        <v>6.3230589E7</v>
      </c>
      <c r="N119" s="50" t="s">
        <v>705</v>
      </c>
      <c r="O119" s="50" t="s">
        <v>709</v>
      </c>
      <c r="P119" s="50" t="s">
        <v>710</v>
      </c>
      <c r="Q119" s="50">
        <v>7.0</v>
      </c>
      <c r="R119" s="134">
        <v>433144.0</v>
      </c>
      <c r="S119" s="50" t="s">
        <v>440</v>
      </c>
    </row>
    <row r="120" ht="12.75" customHeight="1">
      <c r="A120" s="129" t="s">
        <v>905</v>
      </c>
      <c r="B120" s="129" t="s">
        <v>906</v>
      </c>
      <c r="C120" s="129" t="s">
        <v>907</v>
      </c>
      <c r="D120" s="129" t="s">
        <v>908</v>
      </c>
      <c r="E120" s="130" t="s">
        <v>503</v>
      </c>
      <c r="F120" s="129" t="s">
        <v>8</v>
      </c>
      <c r="G120" s="129">
        <v>15.0</v>
      </c>
      <c r="H120" s="131">
        <v>360824.0</v>
      </c>
      <c r="I120" s="130" t="s">
        <v>451</v>
      </c>
      <c r="J120" s="129" t="s">
        <v>433</v>
      </c>
      <c r="K120" s="129">
        <v>4.0</v>
      </c>
      <c r="L120" s="132">
        <v>5.2347078E7</v>
      </c>
      <c r="N120" s="50" t="s">
        <v>725</v>
      </c>
      <c r="O120" s="50" t="s">
        <v>726</v>
      </c>
      <c r="P120" s="50" t="s">
        <v>727</v>
      </c>
      <c r="Q120" s="50">
        <v>8.0</v>
      </c>
      <c r="R120" s="134">
        <v>469188.0</v>
      </c>
      <c r="S120" s="50" t="s">
        <v>440</v>
      </c>
    </row>
    <row r="121" ht="12.75" customHeight="1">
      <c r="A121" s="140" t="s">
        <v>909</v>
      </c>
      <c r="B121" s="140" t="s">
        <v>910</v>
      </c>
      <c r="C121" s="140" t="s">
        <v>911</v>
      </c>
      <c r="D121" s="140" t="s">
        <v>912</v>
      </c>
      <c r="E121" s="141" t="s">
        <v>450</v>
      </c>
      <c r="F121" s="140" t="s">
        <v>12</v>
      </c>
      <c r="G121" s="140">
        <v>20.0</v>
      </c>
      <c r="H121" s="142">
        <v>1033516.0</v>
      </c>
      <c r="I121" s="141" t="s">
        <v>439</v>
      </c>
      <c r="J121" s="140" t="s">
        <v>433</v>
      </c>
      <c r="K121" s="140">
        <v>2.0</v>
      </c>
      <c r="L121" s="143">
        <v>5.6895194E7</v>
      </c>
      <c r="N121" s="50" t="s">
        <v>577</v>
      </c>
      <c r="O121" s="50" t="s">
        <v>740</v>
      </c>
      <c r="P121" s="50" t="s">
        <v>741</v>
      </c>
      <c r="Q121" s="50">
        <v>14.0</v>
      </c>
      <c r="R121" s="134">
        <v>460809.0</v>
      </c>
      <c r="S121" s="50" t="s">
        <v>433</v>
      </c>
    </row>
    <row r="122" ht="12.75" customHeight="1">
      <c r="N122" s="50" t="s">
        <v>615</v>
      </c>
      <c r="O122" s="50" t="s">
        <v>856</v>
      </c>
      <c r="P122" s="50" t="s">
        <v>857</v>
      </c>
      <c r="Q122" s="50">
        <v>19.0</v>
      </c>
      <c r="R122" s="134">
        <v>398338.0</v>
      </c>
      <c r="S122" s="50" t="s">
        <v>433</v>
      </c>
    </row>
    <row r="123" ht="12.75" customHeight="1">
      <c r="N123" s="50" t="s">
        <v>882</v>
      </c>
      <c r="O123" s="50" t="s">
        <v>883</v>
      </c>
      <c r="P123" s="50" t="s">
        <v>884</v>
      </c>
      <c r="Q123" s="50">
        <v>1.0</v>
      </c>
      <c r="R123" s="134">
        <v>425984.0</v>
      </c>
      <c r="S123" s="50" t="s">
        <v>440</v>
      </c>
    </row>
    <row r="124" ht="12.75" customHeight="1">
      <c r="N124" s="50" t="s">
        <v>896</v>
      </c>
      <c r="O124" s="50" t="s">
        <v>897</v>
      </c>
      <c r="P124" s="50" t="s">
        <v>898</v>
      </c>
      <c r="Q124" s="50">
        <v>6.0</v>
      </c>
      <c r="R124" s="134">
        <v>307227.0</v>
      </c>
      <c r="S124" s="50" t="s">
        <v>433</v>
      </c>
    </row>
    <row r="125" ht="12.75" customHeight="1"/>
    <row r="126" ht="12.75" customHeight="1">
      <c r="N126" s="15" t="s">
        <v>951</v>
      </c>
      <c r="O126" s="15" t="s">
        <v>952</v>
      </c>
      <c r="P126" s="15" t="s">
        <v>418</v>
      </c>
      <c r="Q126" s="15" t="s">
        <v>953</v>
      </c>
      <c r="R126" s="15" t="s">
        <v>421</v>
      </c>
      <c r="S126" s="15" t="s">
        <v>954</v>
      </c>
    </row>
    <row r="127" ht="12.75" customHeight="1">
      <c r="N127" s="50" t="s">
        <v>463</v>
      </c>
      <c r="O127" s="50" t="s">
        <v>469</v>
      </c>
      <c r="P127" s="50" t="s">
        <v>470</v>
      </c>
      <c r="Q127" s="50">
        <v>2.0</v>
      </c>
      <c r="R127" s="134">
        <v>772883.0</v>
      </c>
      <c r="S127" s="50" t="s">
        <v>433</v>
      </c>
    </row>
    <row r="128" ht="12.75" customHeight="1">
      <c r="N128" s="50" t="s">
        <v>508</v>
      </c>
      <c r="O128" s="50" t="s">
        <v>509</v>
      </c>
      <c r="P128" s="50" t="s">
        <v>510</v>
      </c>
      <c r="Q128" s="50">
        <v>9.0</v>
      </c>
      <c r="R128" s="134">
        <v>648609.0</v>
      </c>
      <c r="S128" s="50" t="s">
        <v>440</v>
      </c>
    </row>
    <row r="129" ht="12.75" customHeight="1">
      <c r="N129" s="50" t="s">
        <v>554</v>
      </c>
      <c r="O129" s="50" t="s">
        <v>464</v>
      </c>
      <c r="P129" s="50" t="s">
        <v>498</v>
      </c>
      <c r="Q129" s="50">
        <v>17.0</v>
      </c>
      <c r="R129" s="134">
        <v>650887.0</v>
      </c>
      <c r="S129" s="50" t="s">
        <v>433</v>
      </c>
    </row>
    <row r="130" ht="12.75" customHeight="1">
      <c r="N130" s="50" t="s">
        <v>601</v>
      </c>
      <c r="O130" s="50" t="s">
        <v>602</v>
      </c>
      <c r="P130" s="50" t="s">
        <v>603</v>
      </c>
      <c r="Q130" s="50">
        <v>18.0</v>
      </c>
      <c r="R130" s="134">
        <v>639676.0</v>
      </c>
      <c r="S130" s="50" t="s">
        <v>440</v>
      </c>
    </row>
    <row r="131" ht="12.75" customHeight="1">
      <c r="N131" s="50" t="s">
        <v>601</v>
      </c>
      <c r="O131" s="50" t="s">
        <v>605</v>
      </c>
      <c r="P131" s="50" t="s">
        <v>606</v>
      </c>
      <c r="Q131" s="50">
        <v>3.0</v>
      </c>
      <c r="R131" s="134">
        <v>772035.0</v>
      </c>
      <c r="S131" s="50" t="s">
        <v>433</v>
      </c>
    </row>
    <row r="132" ht="12.75" customHeight="1">
      <c r="N132" s="50" t="s">
        <v>630</v>
      </c>
      <c r="O132" s="50" t="s">
        <v>631</v>
      </c>
      <c r="P132" s="50" t="s">
        <v>632</v>
      </c>
      <c r="Q132" s="50">
        <v>22.0</v>
      </c>
      <c r="R132" s="134">
        <v>752628.0</v>
      </c>
      <c r="S132" s="50" t="s">
        <v>433</v>
      </c>
    </row>
    <row r="133" ht="12.75" customHeight="1">
      <c r="N133" s="50" t="s">
        <v>658</v>
      </c>
      <c r="O133" s="50" t="s">
        <v>659</v>
      </c>
      <c r="P133" s="50" t="s">
        <v>660</v>
      </c>
      <c r="Q133" s="50">
        <v>22.0</v>
      </c>
      <c r="R133" s="134">
        <v>669161.0</v>
      </c>
      <c r="S133" s="50" t="s">
        <v>433</v>
      </c>
    </row>
    <row r="134" ht="12.75" customHeight="1">
      <c r="N134" s="50" t="s">
        <v>705</v>
      </c>
      <c r="O134" s="50" t="s">
        <v>706</v>
      </c>
      <c r="P134" s="50" t="s">
        <v>707</v>
      </c>
      <c r="Q134" s="50">
        <v>7.0</v>
      </c>
      <c r="R134" s="134">
        <v>691682.0</v>
      </c>
      <c r="S134" s="50" t="s">
        <v>433</v>
      </c>
    </row>
    <row r="135" ht="12.75" customHeight="1">
      <c r="N135" s="50" t="s">
        <v>736</v>
      </c>
      <c r="O135" s="50" t="s">
        <v>737</v>
      </c>
      <c r="P135" s="50" t="s">
        <v>738</v>
      </c>
      <c r="Q135" s="50">
        <v>3.0</v>
      </c>
      <c r="R135" s="134">
        <v>600404.0</v>
      </c>
      <c r="S135" s="50" t="s">
        <v>440</v>
      </c>
    </row>
    <row r="136" ht="12.75" customHeight="1">
      <c r="N136" s="50" t="s">
        <v>750</v>
      </c>
      <c r="O136" s="50"/>
      <c r="P136" s="50" t="s">
        <v>751</v>
      </c>
      <c r="Q136" s="50">
        <v>4.0</v>
      </c>
      <c r="R136" s="134">
        <v>694631.0</v>
      </c>
      <c r="S136" s="50" t="s">
        <v>440</v>
      </c>
    </row>
    <row r="137" ht="12.75" customHeight="1">
      <c r="N137" s="50" t="s">
        <v>777</v>
      </c>
      <c r="O137" s="50" t="s">
        <v>778</v>
      </c>
      <c r="P137" s="50" t="s">
        <v>779</v>
      </c>
      <c r="Q137" s="50">
        <v>9.0</v>
      </c>
      <c r="R137" s="134">
        <v>885561.0</v>
      </c>
      <c r="S137" s="50" t="s">
        <v>433</v>
      </c>
    </row>
    <row r="138" ht="12.75" customHeight="1">
      <c r="N138" s="50" t="s">
        <v>837</v>
      </c>
      <c r="O138" s="50" t="s">
        <v>838</v>
      </c>
      <c r="P138" s="50" t="s">
        <v>839</v>
      </c>
      <c r="Q138" s="50">
        <v>13.0</v>
      </c>
      <c r="R138" s="134">
        <v>699402.0</v>
      </c>
      <c r="S138" s="50" t="s">
        <v>440</v>
      </c>
    </row>
    <row r="139" ht="12.75" customHeight="1">
      <c r="N139" s="50" t="s">
        <v>845</v>
      </c>
      <c r="O139" s="50" t="s">
        <v>846</v>
      </c>
      <c r="P139" s="50" t="s">
        <v>847</v>
      </c>
      <c r="Q139" s="50">
        <v>5.0</v>
      </c>
      <c r="R139" s="134">
        <v>774145.0</v>
      </c>
      <c r="S139" s="50" t="s">
        <v>440</v>
      </c>
    </row>
    <row r="140" ht="12.75" customHeight="1">
      <c r="N140" s="50" t="s">
        <v>873</v>
      </c>
      <c r="O140" s="50" t="s">
        <v>874</v>
      </c>
      <c r="P140" s="50" t="s">
        <v>875</v>
      </c>
      <c r="Q140" s="50">
        <v>15.0</v>
      </c>
      <c r="R140" s="134">
        <v>893778.0</v>
      </c>
      <c r="S140" s="50" t="s">
        <v>433</v>
      </c>
    </row>
    <row r="141" ht="12.75" customHeight="1">
      <c r="N141" s="50" t="s">
        <v>877</v>
      </c>
      <c r="O141" s="50" t="s">
        <v>878</v>
      </c>
      <c r="P141" s="50" t="s">
        <v>879</v>
      </c>
      <c r="Q141" s="50">
        <v>7.0</v>
      </c>
      <c r="R141" s="134">
        <v>802711.0</v>
      </c>
      <c r="S141" s="50" t="s">
        <v>433</v>
      </c>
    </row>
    <row r="142" ht="12.75" customHeight="1">
      <c r="N142" s="50" t="s">
        <v>890</v>
      </c>
      <c r="O142" s="50" t="s">
        <v>891</v>
      </c>
      <c r="P142" s="50" t="s">
        <v>561</v>
      </c>
      <c r="Q142" s="50">
        <v>17.0</v>
      </c>
      <c r="R142" s="134">
        <v>702911.0</v>
      </c>
      <c r="S142" s="50" t="s">
        <v>440</v>
      </c>
    </row>
    <row r="143" ht="12.75" customHeight="1">
      <c r="N143" s="50" t="s">
        <v>903</v>
      </c>
      <c r="O143" s="50" t="s">
        <v>904</v>
      </c>
      <c r="P143" s="50" t="s">
        <v>702</v>
      </c>
      <c r="Q143" s="50">
        <v>18.0</v>
      </c>
      <c r="R143" s="134">
        <v>659476.0</v>
      </c>
      <c r="S143" s="50" t="s">
        <v>433</v>
      </c>
    </row>
    <row r="144" ht="12.75" customHeight="1"/>
    <row r="145" ht="12.75" customHeight="1">
      <c r="N145" s="15" t="s">
        <v>951</v>
      </c>
      <c r="O145" s="15" t="s">
        <v>952</v>
      </c>
      <c r="P145" s="15" t="s">
        <v>418</v>
      </c>
      <c r="Q145" s="15" t="s">
        <v>953</v>
      </c>
      <c r="R145" s="15" t="s">
        <v>421</v>
      </c>
      <c r="S145" s="15" t="s">
        <v>954</v>
      </c>
    </row>
    <row r="146" ht="12.75" customHeight="1">
      <c r="N146" s="50" t="s">
        <v>442</v>
      </c>
      <c r="O146" s="50" t="s">
        <v>443</v>
      </c>
      <c r="P146" s="50" t="s">
        <v>444</v>
      </c>
      <c r="Q146" s="50">
        <v>16.0</v>
      </c>
      <c r="R146" s="134">
        <v>1028812.0</v>
      </c>
      <c r="S146" s="50" t="s">
        <v>440</v>
      </c>
    </row>
    <row r="147" ht="12.75" customHeight="1">
      <c r="N147" s="50" t="s">
        <v>463</v>
      </c>
      <c r="O147" s="50" t="s">
        <v>464</v>
      </c>
      <c r="P147" s="50" t="s">
        <v>465</v>
      </c>
      <c r="Q147" s="50">
        <v>20.0</v>
      </c>
      <c r="R147" s="134">
        <v>1188535.0</v>
      </c>
      <c r="S147" s="50" t="s">
        <v>433</v>
      </c>
    </row>
    <row r="148" ht="12.75" customHeight="1">
      <c r="N148" s="50" t="s">
        <v>488</v>
      </c>
      <c r="O148" s="50" t="s">
        <v>497</v>
      </c>
      <c r="P148" s="50" t="s">
        <v>498</v>
      </c>
      <c r="Q148" s="50">
        <v>10.0</v>
      </c>
      <c r="R148" s="134">
        <v>958007.0</v>
      </c>
      <c r="S148" s="50" t="s">
        <v>440</v>
      </c>
    </row>
    <row r="149" ht="12.75" customHeight="1">
      <c r="N149" s="50" t="s">
        <v>488</v>
      </c>
      <c r="O149" s="50" t="s">
        <v>501</v>
      </c>
      <c r="P149" s="50" t="s">
        <v>502</v>
      </c>
      <c r="Q149" s="50">
        <v>3.0</v>
      </c>
      <c r="R149" s="134">
        <v>999512.0</v>
      </c>
      <c r="S149" s="50" t="s">
        <v>440</v>
      </c>
    </row>
    <row r="150" ht="12.75" customHeight="1">
      <c r="N150" s="50" t="s">
        <v>488</v>
      </c>
      <c r="O150" s="50" t="s">
        <v>453</v>
      </c>
      <c r="P150" s="50" t="s">
        <v>505</v>
      </c>
      <c r="Q150" s="50">
        <v>15.0</v>
      </c>
      <c r="R150" s="134">
        <v>1088695.0</v>
      </c>
      <c r="S150" s="50" t="s">
        <v>440</v>
      </c>
    </row>
    <row r="151" ht="12.75" customHeight="1">
      <c r="N151" s="50" t="s">
        <v>526</v>
      </c>
      <c r="O151" s="50" t="s">
        <v>531</v>
      </c>
      <c r="P151" s="50" t="s">
        <v>532</v>
      </c>
      <c r="Q151" s="50">
        <v>21.0</v>
      </c>
      <c r="R151" s="134">
        <v>944384.0</v>
      </c>
      <c r="S151" s="50" t="s">
        <v>433</v>
      </c>
    </row>
    <row r="152" ht="12.75" customHeight="1">
      <c r="N152" s="50" t="s">
        <v>665</v>
      </c>
      <c r="O152" s="50" t="s">
        <v>453</v>
      </c>
      <c r="P152" s="50" t="s">
        <v>666</v>
      </c>
      <c r="Q152" s="50">
        <v>19.0</v>
      </c>
      <c r="R152" s="134">
        <v>914513.0</v>
      </c>
      <c r="S152" s="50" t="s">
        <v>433</v>
      </c>
    </row>
    <row r="153" ht="12.75" customHeight="1">
      <c r="N153" s="50" t="s">
        <v>688</v>
      </c>
      <c r="O153" s="50" t="s">
        <v>689</v>
      </c>
      <c r="P153" s="50" t="s">
        <v>690</v>
      </c>
      <c r="Q153" s="50">
        <v>5.0</v>
      </c>
      <c r="R153" s="134">
        <v>1162376.0</v>
      </c>
      <c r="S153" s="50" t="s">
        <v>440</v>
      </c>
    </row>
    <row r="154" ht="12.75" customHeight="1">
      <c r="N154" s="50" t="s">
        <v>729</v>
      </c>
      <c r="O154" s="50" t="s">
        <v>501</v>
      </c>
      <c r="P154" s="50" t="s">
        <v>730</v>
      </c>
      <c r="Q154" s="50">
        <v>8.0</v>
      </c>
      <c r="R154" s="134">
        <v>985042.0</v>
      </c>
      <c r="S154" s="50" t="s">
        <v>440</v>
      </c>
    </row>
    <row r="155" ht="12.75" customHeight="1">
      <c r="N155" s="50" t="s">
        <v>831</v>
      </c>
      <c r="O155" s="50" t="s">
        <v>832</v>
      </c>
      <c r="P155" s="50" t="s">
        <v>655</v>
      </c>
      <c r="Q155" s="50">
        <v>5.0</v>
      </c>
      <c r="R155" s="134">
        <v>950005.0</v>
      </c>
      <c r="S155" s="50" t="s">
        <v>433</v>
      </c>
    </row>
    <row r="156" ht="12.75" customHeight="1">
      <c r="N156" s="50" t="s">
        <v>841</v>
      </c>
      <c r="O156" s="50" t="s">
        <v>842</v>
      </c>
      <c r="P156" s="50" t="s">
        <v>843</v>
      </c>
      <c r="Q156" s="50">
        <v>15.0</v>
      </c>
      <c r="R156" s="134">
        <v>1173864.0</v>
      </c>
      <c r="S156" s="50" t="s">
        <v>433</v>
      </c>
    </row>
    <row r="157" ht="12.75" customHeight="1">
      <c r="N157" s="50" t="s">
        <v>865</v>
      </c>
      <c r="O157" s="50" t="s">
        <v>866</v>
      </c>
      <c r="P157" s="50" t="s">
        <v>867</v>
      </c>
      <c r="Q157" s="50">
        <v>11.0</v>
      </c>
      <c r="R157" s="134">
        <v>923748.0</v>
      </c>
      <c r="S157" s="50" t="s">
        <v>433</v>
      </c>
    </row>
    <row r="158" ht="12.75" customHeight="1">
      <c r="N158" s="140" t="s">
        <v>910</v>
      </c>
      <c r="O158" s="140" t="s">
        <v>911</v>
      </c>
      <c r="P158" s="140" t="s">
        <v>912</v>
      </c>
      <c r="Q158" s="140">
        <v>20.0</v>
      </c>
      <c r="R158" s="142">
        <v>1033516.0</v>
      </c>
      <c r="S158" s="140" t="s">
        <v>433</v>
      </c>
    </row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19.38"/>
    <col customWidth="1" min="3" max="4" width="16.63"/>
    <col customWidth="1" min="5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>
      <c r="A16" s="15" t="s">
        <v>951</v>
      </c>
      <c r="B16" s="15" t="s">
        <v>952</v>
      </c>
      <c r="C16" s="15" t="s">
        <v>418</v>
      </c>
      <c r="D16" s="15" t="s">
        <v>953</v>
      </c>
      <c r="E16" s="15" t="s">
        <v>421</v>
      </c>
      <c r="F16" s="15" t="s">
        <v>954</v>
      </c>
    </row>
    <row r="17" ht="12.75" customHeight="1">
      <c r="A17" s="50" t="s">
        <v>457</v>
      </c>
      <c r="B17" s="50" t="s">
        <v>458</v>
      </c>
      <c r="C17" s="50" t="s">
        <v>459</v>
      </c>
      <c r="D17" s="50">
        <v>10.0</v>
      </c>
      <c r="E17" s="134">
        <v>372548.0</v>
      </c>
      <c r="F17" s="50" t="s">
        <v>440</v>
      </c>
    </row>
    <row r="18" ht="12.75" customHeight="1">
      <c r="A18" s="50" t="s">
        <v>478</v>
      </c>
      <c r="B18" s="50" t="s">
        <v>479</v>
      </c>
      <c r="C18" s="50" t="s">
        <v>480</v>
      </c>
      <c r="D18" s="50">
        <v>21.0</v>
      </c>
      <c r="E18" s="134">
        <v>446305.0</v>
      </c>
      <c r="F18" s="50" t="s">
        <v>440</v>
      </c>
    </row>
    <row r="19" ht="12.75" customHeight="1">
      <c r="A19" s="50" t="s">
        <v>483</v>
      </c>
      <c r="B19" s="50" t="s">
        <v>484</v>
      </c>
      <c r="C19" s="50" t="s">
        <v>485</v>
      </c>
      <c r="D19" s="50">
        <v>16.0</v>
      </c>
      <c r="E19" s="134">
        <v>362813.0</v>
      </c>
      <c r="F19" s="50" t="s">
        <v>440</v>
      </c>
    </row>
    <row r="20" ht="12.75" customHeight="1">
      <c r="A20" s="50" t="s">
        <v>581</v>
      </c>
      <c r="B20" s="50" t="s">
        <v>582</v>
      </c>
      <c r="C20" s="50" t="s">
        <v>583</v>
      </c>
      <c r="D20" s="50">
        <v>13.0</v>
      </c>
      <c r="E20" s="134">
        <v>437528.0</v>
      </c>
      <c r="F20" s="50" t="s">
        <v>433</v>
      </c>
    </row>
    <row r="21" ht="12.75" customHeight="1">
      <c r="A21" s="50" t="s">
        <v>614</v>
      </c>
      <c r="B21" s="50" t="s">
        <v>615</v>
      </c>
      <c r="C21" s="50" t="s">
        <v>616</v>
      </c>
      <c r="D21" s="50">
        <v>16.0</v>
      </c>
      <c r="E21" s="134">
        <v>465432.0</v>
      </c>
      <c r="F21" s="50" t="s">
        <v>440</v>
      </c>
    </row>
    <row r="22" ht="12.75" customHeight="1">
      <c r="A22" s="50" t="s">
        <v>634</v>
      </c>
      <c r="B22" s="50" t="s">
        <v>638</v>
      </c>
      <c r="C22" s="50" t="s">
        <v>639</v>
      </c>
      <c r="D22" s="50">
        <v>1.0</v>
      </c>
      <c r="E22" s="134">
        <v>350305.0</v>
      </c>
      <c r="F22" s="50" t="s">
        <v>440</v>
      </c>
    </row>
    <row r="23" ht="12.75" customHeight="1">
      <c r="A23" s="50" t="s">
        <v>678</v>
      </c>
      <c r="B23" s="50" t="s">
        <v>679</v>
      </c>
      <c r="C23" s="50" t="s">
        <v>680</v>
      </c>
      <c r="D23" s="50">
        <v>14.0</v>
      </c>
      <c r="E23" s="134">
        <v>391901.0</v>
      </c>
      <c r="F23" s="50" t="s">
        <v>433</v>
      </c>
    </row>
    <row r="24" ht="12.75" customHeight="1">
      <c r="A24" s="50" t="s">
        <v>743</v>
      </c>
      <c r="B24" s="50" t="s">
        <v>493</v>
      </c>
      <c r="C24" s="50" t="s">
        <v>744</v>
      </c>
      <c r="D24" s="50">
        <v>8.0</v>
      </c>
      <c r="E24" s="134">
        <v>416822.0</v>
      </c>
      <c r="F24" s="50" t="s">
        <v>433</v>
      </c>
    </row>
    <row r="25" ht="12.75" customHeight="1">
      <c r="A25" s="50" t="s">
        <v>761</v>
      </c>
      <c r="B25" s="50" t="s">
        <v>493</v>
      </c>
      <c r="C25" s="50" t="s">
        <v>762</v>
      </c>
      <c r="D25" s="50">
        <v>1.0</v>
      </c>
      <c r="E25" s="134">
        <v>465680.0</v>
      </c>
      <c r="F25" s="50" t="s">
        <v>433</v>
      </c>
    </row>
    <row r="26" ht="12.75" customHeight="1">
      <c r="A26" s="50" t="s">
        <v>785</v>
      </c>
      <c r="B26" s="50" t="s">
        <v>786</v>
      </c>
      <c r="C26" s="50" t="s">
        <v>787</v>
      </c>
      <c r="D26" s="50">
        <v>8.0</v>
      </c>
      <c r="E26" s="134">
        <v>404925.0</v>
      </c>
      <c r="F26" s="50" t="s">
        <v>440</v>
      </c>
    </row>
    <row r="27" ht="12.75" customHeight="1">
      <c r="A27" s="50" t="s">
        <v>789</v>
      </c>
      <c r="B27" s="50" t="s">
        <v>790</v>
      </c>
      <c r="C27" s="50" t="s">
        <v>791</v>
      </c>
      <c r="D27" s="50">
        <v>16.0</v>
      </c>
      <c r="E27" s="134">
        <v>376859.0</v>
      </c>
      <c r="F27" s="50" t="s">
        <v>433</v>
      </c>
    </row>
    <row r="28" ht="12.75" customHeight="1">
      <c r="A28" s="50" t="s">
        <v>529</v>
      </c>
      <c r="B28" s="50" t="s">
        <v>809</v>
      </c>
      <c r="C28" s="50" t="s">
        <v>810</v>
      </c>
      <c r="D28" s="50">
        <v>14.0</v>
      </c>
      <c r="E28" s="134">
        <v>411399.0</v>
      </c>
      <c r="F28" s="50" t="s">
        <v>433</v>
      </c>
    </row>
    <row r="29" ht="12.75" customHeight="1">
      <c r="A29" s="50" t="s">
        <v>827</v>
      </c>
      <c r="B29" s="50" t="s">
        <v>493</v>
      </c>
      <c r="C29" s="50" t="s">
        <v>828</v>
      </c>
      <c r="D29" s="50">
        <v>5.0</v>
      </c>
      <c r="E29" s="134">
        <v>431656.0</v>
      </c>
      <c r="F29" s="50" t="s">
        <v>433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19.38"/>
    <col customWidth="1" min="3" max="3" width="17.75"/>
    <col customWidth="1" min="4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>
      <c r="A16" s="15" t="s">
        <v>951</v>
      </c>
      <c r="B16" s="15" t="s">
        <v>952</v>
      </c>
      <c r="C16" s="15" t="s">
        <v>418</v>
      </c>
      <c r="D16" s="15" t="s">
        <v>953</v>
      </c>
      <c r="E16" s="15" t="s">
        <v>421</v>
      </c>
      <c r="F16" s="15" t="s">
        <v>954</v>
      </c>
    </row>
    <row r="17" ht="12.75" customHeight="1">
      <c r="A17" s="50" t="s">
        <v>447</v>
      </c>
      <c r="B17" s="50" t="s">
        <v>453</v>
      </c>
      <c r="C17" s="50" t="s">
        <v>454</v>
      </c>
      <c r="D17" s="50">
        <v>8.0</v>
      </c>
      <c r="E17" s="134">
        <v>386271.0</v>
      </c>
      <c r="F17" s="50" t="s">
        <v>433</v>
      </c>
    </row>
    <row r="18" ht="12.75" customHeight="1">
      <c r="A18" s="50" t="s">
        <v>488</v>
      </c>
      <c r="B18" s="50" t="s">
        <v>489</v>
      </c>
      <c r="C18" s="50" t="s">
        <v>490</v>
      </c>
      <c r="D18" s="50">
        <v>18.0</v>
      </c>
      <c r="E18" s="134">
        <v>436735.0</v>
      </c>
      <c r="F18" s="50" t="s">
        <v>433</v>
      </c>
    </row>
    <row r="19" ht="12.75" customHeight="1">
      <c r="A19" s="50" t="s">
        <v>488</v>
      </c>
      <c r="B19" s="50" t="s">
        <v>493</v>
      </c>
      <c r="C19" s="50" t="s">
        <v>494</v>
      </c>
      <c r="D19" s="50">
        <v>13.0</v>
      </c>
      <c r="E19" s="134">
        <v>300789.0</v>
      </c>
      <c r="F19" s="50" t="s">
        <v>440</v>
      </c>
    </row>
    <row r="20" ht="12.75" customHeight="1">
      <c r="A20" s="50" t="s">
        <v>516</v>
      </c>
      <c r="B20" s="50" t="s">
        <v>517</v>
      </c>
      <c r="C20" s="50" t="s">
        <v>518</v>
      </c>
      <c r="D20" s="50">
        <v>13.0</v>
      </c>
      <c r="E20" s="134">
        <v>335140.0</v>
      </c>
      <c r="F20" s="50" t="s">
        <v>440</v>
      </c>
    </row>
    <row r="21" ht="12.75" customHeight="1">
      <c r="A21" s="50" t="s">
        <v>537</v>
      </c>
      <c r="B21" s="50" t="s">
        <v>537</v>
      </c>
      <c r="C21" s="50" t="s">
        <v>542</v>
      </c>
      <c r="D21" s="50">
        <v>19.0</v>
      </c>
      <c r="E21" s="134">
        <v>393492.0</v>
      </c>
      <c r="F21" s="50" t="s">
        <v>440</v>
      </c>
    </row>
    <row r="22" ht="12.75" customHeight="1">
      <c r="A22" s="50" t="s">
        <v>554</v>
      </c>
      <c r="B22" s="50" t="s">
        <v>560</v>
      </c>
      <c r="C22" s="50" t="s">
        <v>561</v>
      </c>
      <c r="D22" s="50">
        <v>5.0</v>
      </c>
      <c r="E22" s="134">
        <v>385834.0</v>
      </c>
      <c r="F22" s="50" t="s">
        <v>433</v>
      </c>
    </row>
    <row r="23" ht="12.75" customHeight="1">
      <c r="A23" s="50" t="s">
        <v>565</v>
      </c>
      <c r="B23" s="50" t="s">
        <v>566</v>
      </c>
      <c r="C23" s="50" t="s">
        <v>567</v>
      </c>
      <c r="D23" s="50">
        <v>2.0</v>
      </c>
      <c r="E23" s="134">
        <v>329204.0</v>
      </c>
      <c r="F23" s="50" t="s">
        <v>433</v>
      </c>
    </row>
    <row r="24" ht="12.75" customHeight="1">
      <c r="A24" s="50" t="s">
        <v>597</v>
      </c>
      <c r="B24" s="50" t="s">
        <v>598</v>
      </c>
      <c r="C24" s="50" t="s">
        <v>599</v>
      </c>
      <c r="D24" s="50">
        <v>12.0</v>
      </c>
      <c r="E24" s="134">
        <v>448482.0</v>
      </c>
      <c r="F24" s="50" t="s">
        <v>440</v>
      </c>
    </row>
    <row r="25" ht="12.75" customHeight="1">
      <c r="A25" s="50" t="s">
        <v>653</v>
      </c>
      <c r="B25" s="50" t="s">
        <v>654</v>
      </c>
      <c r="C25" s="50" t="s">
        <v>655</v>
      </c>
      <c r="D25" s="50">
        <v>10.0</v>
      </c>
      <c r="E25" s="134">
        <v>444330.0</v>
      </c>
      <c r="F25" s="50" t="s">
        <v>433</v>
      </c>
    </row>
    <row r="26" ht="12.75" customHeight="1">
      <c r="A26" s="50" t="s">
        <v>692</v>
      </c>
      <c r="B26" s="50" t="s">
        <v>693</v>
      </c>
      <c r="C26" s="50" t="s">
        <v>694</v>
      </c>
      <c r="D26" s="50">
        <v>8.0</v>
      </c>
      <c r="E26" s="134">
        <v>448150.0</v>
      </c>
      <c r="F26" s="50" t="s">
        <v>433</v>
      </c>
    </row>
    <row r="27" ht="12.75" customHeight="1">
      <c r="A27" s="50" t="s">
        <v>696</v>
      </c>
      <c r="B27" s="50" t="s">
        <v>697</v>
      </c>
      <c r="C27" s="50" t="s">
        <v>698</v>
      </c>
      <c r="D27" s="50">
        <v>8.0</v>
      </c>
      <c r="E27" s="134">
        <v>400029.0</v>
      </c>
      <c r="F27" s="50" t="s">
        <v>433</v>
      </c>
    </row>
    <row r="28" ht="12.75" customHeight="1">
      <c r="A28" s="50" t="s">
        <v>746</v>
      </c>
      <c r="B28" s="50" t="s">
        <v>747</v>
      </c>
      <c r="C28" s="50" t="s">
        <v>748</v>
      </c>
      <c r="D28" s="50">
        <v>4.0</v>
      </c>
      <c r="E28" s="134">
        <v>401295.0</v>
      </c>
      <c r="F28" s="50" t="s">
        <v>440</v>
      </c>
    </row>
    <row r="29" ht="12.75" customHeight="1">
      <c r="A29" s="50" t="s">
        <v>772</v>
      </c>
      <c r="B29" s="50" t="s">
        <v>717</v>
      </c>
      <c r="C29" s="50" t="s">
        <v>535</v>
      </c>
      <c r="D29" s="50">
        <v>2.0</v>
      </c>
      <c r="E29" s="134">
        <v>415641.0</v>
      </c>
      <c r="F29" s="50" t="s">
        <v>440</v>
      </c>
    </row>
    <row r="30" ht="12.75" customHeight="1">
      <c r="A30" s="50" t="s">
        <v>615</v>
      </c>
      <c r="B30" s="50" t="s">
        <v>853</v>
      </c>
      <c r="C30" s="50" t="s">
        <v>854</v>
      </c>
      <c r="D30" s="50">
        <v>21.0</v>
      </c>
      <c r="E30" s="134">
        <v>429608.0</v>
      </c>
      <c r="F30" s="50" t="s">
        <v>433</v>
      </c>
    </row>
    <row r="31" ht="12.75" customHeight="1">
      <c r="A31" s="50" t="s">
        <v>862</v>
      </c>
      <c r="B31" s="50" t="s">
        <v>623</v>
      </c>
      <c r="C31" s="50" t="s">
        <v>863</v>
      </c>
      <c r="D31" s="50">
        <v>8.0</v>
      </c>
      <c r="E31" s="134">
        <v>378684.0</v>
      </c>
      <c r="F31" s="50" t="s">
        <v>440</v>
      </c>
    </row>
    <row r="32" ht="12.75" customHeight="1">
      <c r="A32" s="50" t="s">
        <v>906</v>
      </c>
      <c r="B32" s="50" t="s">
        <v>907</v>
      </c>
      <c r="C32" s="50" t="s">
        <v>908</v>
      </c>
      <c r="D32" s="50">
        <v>15.0</v>
      </c>
      <c r="E32" s="134">
        <v>360824.0</v>
      </c>
      <c r="F32" s="50" t="s">
        <v>433</v>
      </c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19.38"/>
    <col customWidth="1" min="3" max="3" width="19.25"/>
    <col customWidth="1" min="4" max="4" width="12.75"/>
    <col customWidth="1" min="5" max="6" width="11.13"/>
    <col customWidth="1" min="7" max="26" width="10.63"/>
  </cols>
  <sheetData>
    <row r="1" ht="12.75" customHeight="1">
      <c r="A1" s="144"/>
      <c r="B1" s="144"/>
      <c r="C1" s="144"/>
      <c r="D1" s="144"/>
      <c r="E1" s="144"/>
      <c r="F1" s="144"/>
    </row>
    <row r="2" ht="12.75" customHeight="1">
      <c r="A2" s="41"/>
      <c r="B2" s="41"/>
      <c r="C2" s="41"/>
      <c r="D2" s="41"/>
      <c r="E2" s="98"/>
      <c r="F2" s="41"/>
    </row>
    <row r="3" ht="12.75" customHeight="1">
      <c r="A3" s="41"/>
      <c r="B3" s="41"/>
      <c r="C3" s="41"/>
      <c r="D3" s="41"/>
      <c r="E3" s="98"/>
      <c r="F3" s="41"/>
    </row>
    <row r="4" ht="12.75" customHeight="1">
      <c r="A4" s="41"/>
      <c r="B4" s="41"/>
      <c r="C4" s="41"/>
      <c r="D4" s="41"/>
      <c r="E4" s="98"/>
      <c r="F4" s="41"/>
    </row>
    <row r="5" ht="12.75" customHeight="1">
      <c r="A5" s="41"/>
      <c r="B5" s="41"/>
      <c r="C5" s="41"/>
      <c r="D5" s="41"/>
      <c r="E5" s="98"/>
      <c r="F5" s="41"/>
    </row>
    <row r="6" ht="12.75" customHeight="1">
      <c r="A6" s="41"/>
      <c r="B6" s="41"/>
      <c r="C6" s="41"/>
      <c r="D6" s="41"/>
      <c r="E6" s="98"/>
      <c r="F6" s="41"/>
    </row>
    <row r="7" ht="12.75" customHeight="1">
      <c r="A7" s="41"/>
      <c r="B7" s="41"/>
      <c r="C7" s="41"/>
      <c r="D7" s="41"/>
      <c r="E7" s="98"/>
      <c r="F7" s="41"/>
    </row>
    <row r="8" ht="12.75" customHeight="1">
      <c r="A8" s="41"/>
      <c r="B8" s="41"/>
      <c r="C8" s="41"/>
      <c r="D8" s="41"/>
      <c r="E8" s="98"/>
      <c r="F8" s="41"/>
    </row>
    <row r="9" ht="12.75" customHeight="1">
      <c r="A9" s="41"/>
      <c r="B9" s="41"/>
      <c r="C9" s="41"/>
      <c r="D9" s="41"/>
      <c r="E9" s="98"/>
      <c r="F9" s="41"/>
    </row>
    <row r="10" ht="12.75" customHeight="1">
      <c r="A10" s="41"/>
      <c r="B10" s="41"/>
      <c r="C10" s="41"/>
      <c r="D10" s="41"/>
      <c r="E10" s="98"/>
      <c r="F10" s="41"/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>
      <c r="A16" s="15" t="s">
        <v>951</v>
      </c>
      <c r="B16" s="15" t="s">
        <v>952</v>
      </c>
      <c r="C16" s="15" t="s">
        <v>418</v>
      </c>
      <c r="D16" s="15" t="s">
        <v>953</v>
      </c>
      <c r="E16" s="15" t="s">
        <v>421</v>
      </c>
      <c r="F16" s="15" t="s">
        <v>954</v>
      </c>
    </row>
    <row r="17" ht="12.75" customHeight="1">
      <c r="A17" s="50" t="s">
        <v>526</v>
      </c>
      <c r="B17" s="50" t="s">
        <v>527</v>
      </c>
      <c r="C17" s="50" t="s">
        <v>528</v>
      </c>
      <c r="D17" s="50">
        <v>10.0</v>
      </c>
      <c r="E17" s="134">
        <v>200604.0</v>
      </c>
      <c r="F17" s="50" t="s">
        <v>440</v>
      </c>
    </row>
    <row r="18" ht="12.75" customHeight="1">
      <c r="A18" s="50" t="s">
        <v>634</v>
      </c>
      <c r="B18" s="50" t="s">
        <v>635</v>
      </c>
      <c r="C18" s="50" t="s">
        <v>636</v>
      </c>
      <c r="D18" s="50">
        <v>8.0</v>
      </c>
      <c r="E18" s="134">
        <v>246571.0</v>
      </c>
      <c r="F18" s="50" t="s">
        <v>440</v>
      </c>
    </row>
    <row r="19" ht="12.75" customHeight="1">
      <c r="A19" s="50" t="s">
        <v>464</v>
      </c>
      <c r="B19" s="50" t="s">
        <v>668</v>
      </c>
      <c r="C19" s="50" t="s">
        <v>669</v>
      </c>
      <c r="D19" s="50">
        <v>12.0</v>
      </c>
      <c r="E19" s="134">
        <v>248955.0</v>
      </c>
      <c r="F19" s="50" t="s">
        <v>433</v>
      </c>
    </row>
    <row r="20" ht="12.75" customHeight="1">
      <c r="A20" s="50" t="s">
        <v>682</v>
      </c>
      <c r="B20" s="50"/>
      <c r="C20" s="50" t="s">
        <v>683</v>
      </c>
      <c r="D20" s="50">
        <v>6.0</v>
      </c>
      <c r="E20" s="134">
        <v>237521.0</v>
      </c>
      <c r="F20" s="50" t="s">
        <v>440</v>
      </c>
    </row>
    <row r="21" ht="12.75" customHeight="1">
      <c r="A21" s="50" t="s">
        <v>700</v>
      </c>
      <c r="B21" s="50" t="s">
        <v>701</v>
      </c>
      <c r="C21" s="50" t="s">
        <v>702</v>
      </c>
      <c r="D21" s="50">
        <v>3.0</v>
      </c>
      <c r="E21" s="134">
        <v>227562.0</v>
      </c>
      <c r="F21" s="50" t="s">
        <v>433</v>
      </c>
    </row>
    <row r="22" ht="12.75" customHeight="1">
      <c r="A22" s="50" t="s">
        <v>732</v>
      </c>
      <c r="B22" s="50" t="s">
        <v>733</v>
      </c>
      <c r="C22" s="50" t="s">
        <v>734</v>
      </c>
      <c r="D22" s="50">
        <v>22.0</v>
      </c>
      <c r="E22" s="134">
        <v>233646.0</v>
      </c>
      <c r="F22" s="50" t="s">
        <v>433</v>
      </c>
    </row>
    <row r="23" ht="12.75" customHeight="1">
      <c r="A23" s="50" t="s">
        <v>774</v>
      </c>
      <c r="B23" s="50" t="s">
        <v>497</v>
      </c>
      <c r="C23" s="50" t="s">
        <v>775</v>
      </c>
      <c r="D23" s="50">
        <v>13.0</v>
      </c>
      <c r="E23" s="134">
        <v>218007.0</v>
      </c>
      <c r="F23" s="50" t="s">
        <v>440</v>
      </c>
    </row>
    <row r="24" ht="12.75" customHeight="1">
      <c r="A24" s="50" t="s">
        <v>793</v>
      </c>
      <c r="B24" s="50" t="s">
        <v>794</v>
      </c>
      <c r="C24" s="50" t="s">
        <v>795</v>
      </c>
      <c r="D24" s="50">
        <v>6.0</v>
      </c>
      <c r="E24" s="134">
        <v>225507.0</v>
      </c>
      <c r="F24" s="50" t="s">
        <v>440</v>
      </c>
    </row>
    <row r="25" ht="12.75" customHeight="1">
      <c r="A25" s="50" t="s">
        <v>886</v>
      </c>
      <c r="B25" s="50" t="s">
        <v>887</v>
      </c>
      <c r="C25" s="50" t="s">
        <v>888</v>
      </c>
      <c r="D25" s="50">
        <v>12.0</v>
      </c>
      <c r="E25" s="134">
        <v>215914.0</v>
      </c>
      <c r="F25" s="50" t="s">
        <v>433</v>
      </c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19.38"/>
    <col customWidth="1" min="3" max="3" width="18.75"/>
    <col customWidth="1" min="4" max="5" width="12.75"/>
    <col customWidth="1" min="6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>
      <c r="A16" s="15" t="s">
        <v>951</v>
      </c>
      <c r="B16" s="15" t="s">
        <v>952</v>
      </c>
      <c r="C16" s="15" t="s">
        <v>418</v>
      </c>
      <c r="D16" s="15" t="s">
        <v>953</v>
      </c>
      <c r="E16" s="15" t="s">
        <v>421</v>
      </c>
      <c r="F16" s="15" t="s">
        <v>954</v>
      </c>
    </row>
    <row r="17" ht="12.75" customHeight="1">
      <c r="A17" s="50" t="s">
        <v>586</v>
      </c>
      <c r="B17" s="50" t="s">
        <v>587</v>
      </c>
      <c r="C17" s="50" t="s">
        <v>588</v>
      </c>
      <c r="D17" s="50">
        <v>6.0</v>
      </c>
      <c r="E17" s="134">
        <v>1495675.0</v>
      </c>
      <c r="F17" s="50" t="s">
        <v>433</v>
      </c>
    </row>
    <row r="18" ht="12.75" customHeight="1">
      <c r="A18" s="50" t="s">
        <v>509</v>
      </c>
      <c r="B18" s="50" t="s">
        <v>623</v>
      </c>
      <c r="C18" s="50" t="s">
        <v>624</v>
      </c>
      <c r="D18" s="50">
        <v>5.0</v>
      </c>
      <c r="E18" s="134">
        <v>1855041.0</v>
      </c>
      <c r="F18" s="50" t="s">
        <v>433</v>
      </c>
    </row>
    <row r="19" ht="12.75" customHeight="1">
      <c r="A19" s="50" t="s">
        <v>663</v>
      </c>
      <c r="B19" s="50" t="s">
        <v>650</v>
      </c>
      <c r="C19" s="50" t="s">
        <v>651</v>
      </c>
      <c r="D19" s="50">
        <v>3.0</v>
      </c>
      <c r="E19" s="134">
        <v>1382404.0</v>
      </c>
      <c r="F19" s="50" t="s">
        <v>440</v>
      </c>
    </row>
    <row r="20" ht="12.75" customHeight="1">
      <c r="A20" s="50" t="s">
        <v>674</v>
      </c>
      <c r="B20" s="50" t="s">
        <v>675</v>
      </c>
      <c r="C20" s="50" t="s">
        <v>676</v>
      </c>
      <c r="D20" s="50">
        <v>10.0</v>
      </c>
      <c r="E20" s="134">
        <v>1764332.0</v>
      </c>
      <c r="F20" s="50" t="s">
        <v>440</v>
      </c>
    </row>
    <row r="21" ht="12.75" customHeight="1">
      <c r="A21" s="50" t="s">
        <v>721</v>
      </c>
      <c r="B21" s="50" t="s">
        <v>722</v>
      </c>
      <c r="C21" s="50" t="s">
        <v>723</v>
      </c>
      <c r="D21" s="50">
        <v>13.0</v>
      </c>
      <c r="E21" s="134">
        <v>1265553.0</v>
      </c>
      <c r="F21" s="50" t="s">
        <v>433</v>
      </c>
    </row>
    <row r="22" ht="12.75" customHeight="1">
      <c r="A22" s="50" t="s">
        <v>757</v>
      </c>
      <c r="B22" s="50" t="s">
        <v>758</v>
      </c>
      <c r="C22" s="50" t="s">
        <v>759</v>
      </c>
      <c r="D22" s="50">
        <v>5.0</v>
      </c>
      <c r="E22" s="134">
        <v>1765004.0</v>
      </c>
      <c r="F22" s="50" t="s">
        <v>433</v>
      </c>
    </row>
    <row r="23" ht="12.75" customHeight="1">
      <c r="A23" s="50" t="s">
        <v>781</v>
      </c>
      <c r="B23" s="50" t="s">
        <v>782</v>
      </c>
      <c r="C23" s="50" t="s">
        <v>783</v>
      </c>
      <c r="D23" s="50">
        <v>11.0</v>
      </c>
      <c r="E23" s="134">
        <v>1314637.0</v>
      </c>
      <c r="F23" s="50" t="s">
        <v>433</v>
      </c>
    </row>
    <row r="24" ht="12.75" customHeight="1">
      <c r="A24" s="50" t="s">
        <v>798</v>
      </c>
      <c r="B24" s="50" t="s">
        <v>799</v>
      </c>
      <c r="C24" s="50" t="s">
        <v>800</v>
      </c>
      <c r="D24" s="50">
        <v>16.0</v>
      </c>
      <c r="E24" s="134">
        <v>1903013.0</v>
      </c>
      <c r="F24" s="50" t="s">
        <v>433</v>
      </c>
    </row>
    <row r="25" ht="12.75" customHeight="1">
      <c r="A25" s="50" t="s">
        <v>815</v>
      </c>
      <c r="B25" s="50" t="s">
        <v>816</v>
      </c>
      <c r="C25" s="50" t="s">
        <v>817</v>
      </c>
      <c r="D25" s="50">
        <v>2.0</v>
      </c>
      <c r="E25" s="134">
        <v>1686150.0</v>
      </c>
      <c r="F25" s="50" t="s">
        <v>433</v>
      </c>
    </row>
    <row r="26" ht="12.75" customHeight="1">
      <c r="A26" s="50" t="s">
        <v>834</v>
      </c>
      <c r="B26" s="50" t="s">
        <v>835</v>
      </c>
      <c r="C26" s="50" t="s">
        <v>828</v>
      </c>
      <c r="D26" s="50">
        <v>14.0</v>
      </c>
      <c r="E26" s="134">
        <v>1853438.0</v>
      </c>
      <c r="F26" s="50" t="s">
        <v>433</v>
      </c>
    </row>
    <row r="27" ht="12.75" customHeight="1">
      <c r="A27" s="50" t="s">
        <v>849</v>
      </c>
      <c r="B27" s="50" t="s">
        <v>850</v>
      </c>
      <c r="C27" s="50" t="s">
        <v>851</v>
      </c>
      <c r="D27" s="50">
        <v>17.0</v>
      </c>
      <c r="E27" s="134">
        <v>1875785.0</v>
      </c>
      <c r="F27" s="50" t="s">
        <v>433</v>
      </c>
    </row>
    <row r="28" ht="12.75" customHeight="1">
      <c r="A28" s="50" t="s">
        <v>859</v>
      </c>
      <c r="B28" s="50" t="s">
        <v>860</v>
      </c>
      <c r="C28" s="50" t="s">
        <v>535</v>
      </c>
      <c r="D28" s="50">
        <v>11.0</v>
      </c>
      <c r="E28" s="134">
        <v>1894931.0</v>
      </c>
      <c r="F28" s="50" t="s">
        <v>433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19.38"/>
    <col customWidth="1" min="3" max="3" width="17.75"/>
    <col customWidth="1" min="4" max="4" width="12.75"/>
    <col customWidth="1" min="5" max="5" width="11.13"/>
    <col customWidth="1" min="6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>
      <c r="A16" s="15" t="s">
        <v>951</v>
      </c>
      <c r="B16" s="15" t="s">
        <v>952</v>
      </c>
      <c r="C16" s="15" t="s">
        <v>418</v>
      </c>
      <c r="D16" s="15" t="s">
        <v>953</v>
      </c>
      <c r="E16" s="15" t="s">
        <v>421</v>
      </c>
      <c r="F16" s="15" t="s">
        <v>954</v>
      </c>
    </row>
    <row r="17" ht="12.75" customHeight="1">
      <c r="A17" s="50" t="s">
        <v>435</v>
      </c>
      <c r="B17" s="50" t="s">
        <v>436</v>
      </c>
      <c r="C17" s="50" t="s">
        <v>437</v>
      </c>
      <c r="D17" s="50">
        <v>2.0</v>
      </c>
      <c r="E17" s="134">
        <v>527137.0</v>
      </c>
      <c r="F17" s="50" t="s">
        <v>440</v>
      </c>
    </row>
    <row r="18" ht="12.75" customHeight="1">
      <c r="A18" s="50" t="s">
        <v>463</v>
      </c>
      <c r="B18" s="50" t="s">
        <v>474</v>
      </c>
      <c r="C18" s="50" t="s">
        <v>475</v>
      </c>
      <c r="D18" s="50">
        <v>7.0</v>
      </c>
      <c r="E18" s="134">
        <v>523109.0</v>
      </c>
      <c r="F18" s="50" t="s">
        <v>433</v>
      </c>
    </row>
    <row r="19" ht="12.75" customHeight="1">
      <c r="A19" s="50" t="s">
        <v>537</v>
      </c>
      <c r="B19" s="50" t="s">
        <v>538</v>
      </c>
      <c r="C19" s="50" t="s">
        <v>539</v>
      </c>
      <c r="D19" s="50">
        <v>22.0</v>
      </c>
      <c r="E19" s="134">
        <v>499565.0</v>
      </c>
      <c r="F19" s="50" t="s">
        <v>440</v>
      </c>
    </row>
    <row r="20" ht="12.75" customHeight="1">
      <c r="A20" s="50" t="s">
        <v>546</v>
      </c>
      <c r="B20" s="50" t="s">
        <v>547</v>
      </c>
      <c r="C20" s="50" t="s">
        <v>548</v>
      </c>
      <c r="D20" s="50">
        <v>20.0</v>
      </c>
      <c r="E20" s="134">
        <v>420912.0</v>
      </c>
      <c r="F20" s="50" t="s">
        <v>440</v>
      </c>
    </row>
    <row r="21" ht="12.75" customHeight="1">
      <c r="A21" s="50" t="s">
        <v>576</v>
      </c>
      <c r="B21" s="50" t="s">
        <v>577</v>
      </c>
      <c r="C21" s="50" t="s">
        <v>578</v>
      </c>
      <c r="D21" s="50">
        <v>15.0</v>
      </c>
      <c r="E21" s="134">
        <v>454778.0</v>
      </c>
      <c r="F21" s="50" t="s">
        <v>440</v>
      </c>
    </row>
    <row r="22" ht="12.75" customHeight="1">
      <c r="A22" s="50" t="s">
        <v>592</v>
      </c>
      <c r="B22" s="50" t="s">
        <v>593</v>
      </c>
      <c r="C22" s="50" t="s">
        <v>535</v>
      </c>
      <c r="D22" s="50">
        <v>19.0</v>
      </c>
      <c r="E22" s="134">
        <v>521836.0</v>
      </c>
      <c r="F22" s="50" t="s">
        <v>433</v>
      </c>
    </row>
    <row r="23" ht="12.75" customHeight="1">
      <c r="A23" s="50" t="s">
        <v>641</v>
      </c>
      <c r="B23" s="50" t="s">
        <v>646</v>
      </c>
      <c r="C23" s="50" t="s">
        <v>647</v>
      </c>
      <c r="D23" s="50">
        <v>16.0</v>
      </c>
      <c r="E23" s="134">
        <v>549045.0</v>
      </c>
      <c r="F23" s="50" t="s">
        <v>433</v>
      </c>
    </row>
    <row r="24" ht="12.75" customHeight="1">
      <c r="A24" s="50" t="s">
        <v>642</v>
      </c>
      <c r="B24" s="50" t="s">
        <v>671</v>
      </c>
      <c r="C24" s="50" t="s">
        <v>672</v>
      </c>
      <c r="D24" s="50">
        <v>16.0</v>
      </c>
      <c r="E24" s="134">
        <v>579243.0</v>
      </c>
      <c r="F24" s="50" t="s">
        <v>433</v>
      </c>
    </row>
    <row r="25" ht="12.75" customHeight="1">
      <c r="A25" s="50" t="s">
        <v>712</v>
      </c>
      <c r="B25" s="50" t="s">
        <v>713</v>
      </c>
      <c r="C25" s="50" t="s">
        <v>714</v>
      </c>
      <c r="D25" s="50">
        <v>20.0</v>
      </c>
      <c r="E25" s="134">
        <v>451540.0</v>
      </c>
      <c r="F25" s="50" t="s">
        <v>440</v>
      </c>
    </row>
    <row r="26" ht="12.75" customHeight="1">
      <c r="A26" s="50" t="s">
        <v>716</v>
      </c>
      <c r="B26" s="50" t="s">
        <v>717</v>
      </c>
      <c r="C26" s="50" t="s">
        <v>718</v>
      </c>
      <c r="D26" s="50">
        <v>8.0</v>
      </c>
      <c r="E26" s="134">
        <v>438657.0</v>
      </c>
      <c r="F26" s="50" t="s">
        <v>440</v>
      </c>
    </row>
    <row r="27" ht="12.75" customHeight="1">
      <c r="A27" s="50" t="s">
        <v>893</v>
      </c>
      <c r="B27" s="50" t="s">
        <v>894</v>
      </c>
      <c r="C27" s="50" t="s">
        <v>795</v>
      </c>
      <c r="D27" s="50">
        <v>15.0</v>
      </c>
      <c r="E27" s="134">
        <v>585529.0</v>
      </c>
      <c r="F27" s="50" t="s">
        <v>440</v>
      </c>
    </row>
    <row r="28" ht="12.75" customHeight="1">
      <c r="A28" s="50" t="s">
        <v>900</v>
      </c>
      <c r="B28" s="50" t="s">
        <v>623</v>
      </c>
      <c r="C28" s="50" t="s">
        <v>901</v>
      </c>
      <c r="D28" s="50">
        <v>20.0</v>
      </c>
      <c r="E28" s="134">
        <v>465676.0</v>
      </c>
      <c r="F28" s="50" t="s">
        <v>433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19.38"/>
    <col customWidth="1" min="3" max="3" width="21.75"/>
    <col customWidth="1" min="4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>
      <c r="A16" s="15" t="s">
        <v>951</v>
      </c>
      <c r="B16" s="15" t="s">
        <v>952</v>
      </c>
      <c r="C16" s="15" t="s">
        <v>418</v>
      </c>
      <c r="D16" s="15" t="s">
        <v>953</v>
      </c>
      <c r="E16" s="15" t="s">
        <v>421</v>
      </c>
      <c r="F16" s="15" t="s">
        <v>954</v>
      </c>
    </row>
    <row r="17" ht="12.75" customHeight="1">
      <c r="A17" s="50" t="s">
        <v>521</v>
      </c>
      <c r="B17" s="50" t="s">
        <v>522</v>
      </c>
      <c r="C17" s="50" t="s">
        <v>523</v>
      </c>
      <c r="D17" s="50">
        <v>22.0</v>
      </c>
      <c r="E17" s="134">
        <v>481771.0</v>
      </c>
      <c r="F17" s="50" t="s">
        <v>433</v>
      </c>
    </row>
    <row r="18" ht="12.75" customHeight="1">
      <c r="A18" s="50" t="s">
        <v>534</v>
      </c>
      <c r="B18" s="50"/>
      <c r="C18" s="50" t="s">
        <v>535</v>
      </c>
      <c r="D18" s="50">
        <v>21.0</v>
      </c>
      <c r="E18" s="134">
        <v>407245.0</v>
      </c>
      <c r="F18" s="50" t="s">
        <v>433</v>
      </c>
    </row>
    <row r="19" ht="12.75" customHeight="1">
      <c r="A19" s="50" t="s">
        <v>571</v>
      </c>
      <c r="B19" s="50" t="s">
        <v>572</v>
      </c>
      <c r="C19" s="50" t="s">
        <v>573</v>
      </c>
      <c r="D19" s="50">
        <v>3.0</v>
      </c>
      <c r="E19" s="134">
        <v>342616.0</v>
      </c>
      <c r="F19" s="50" t="s">
        <v>440</v>
      </c>
    </row>
    <row r="20" ht="12.75" customHeight="1">
      <c r="A20" s="50" t="s">
        <v>618</v>
      </c>
      <c r="B20" s="50" t="s">
        <v>619</v>
      </c>
      <c r="C20" s="50" t="s">
        <v>620</v>
      </c>
      <c r="D20" s="50">
        <v>5.0</v>
      </c>
      <c r="E20" s="134">
        <v>319134.0</v>
      </c>
      <c r="F20" s="50" t="s">
        <v>440</v>
      </c>
    </row>
    <row r="21" ht="12.75" customHeight="1">
      <c r="A21" s="50" t="s">
        <v>705</v>
      </c>
      <c r="B21" s="50" t="s">
        <v>709</v>
      </c>
      <c r="C21" s="50" t="s">
        <v>710</v>
      </c>
      <c r="D21" s="50">
        <v>7.0</v>
      </c>
      <c r="E21" s="134">
        <v>433144.0</v>
      </c>
      <c r="F21" s="50" t="s">
        <v>440</v>
      </c>
    </row>
    <row r="22" ht="12.75" customHeight="1">
      <c r="A22" s="50" t="s">
        <v>725</v>
      </c>
      <c r="B22" s="50" t="s">
        <v>726</v>
      </c>
      <c r="C22" s="50" t="s">
        <v>727</v>
      </c>
      <c r="D22" s="50">
        <v>8.0</v>
      </c>
      <c r="E22" s="134">
        <v>469188.0</v>
      </c>
      <c r="F22" s="50" t="s">
        <v>440</v>
      </c>
    </row>
    <row r="23" ht="12.75" customHeight="1">
      <c r="A23" s="50" t="s">
        <v>577</v>
      </c>
      <c r="B23" s="50" t="s">
        <v>740</v>
      </c>
      <c r="C23" s="50" t="s">
        <v>741</v>
      </c>
      <c r="D23" s="50">
        <v>14.0</v>
      </c>
      <c r="E23" s="134">
        <v>460809.0</v>
      </c>
      <c r="F23" s="50" t="s">
        <v>433</v>
      </c>
    </row>
    <row r="24" ht="12.75" customHeight="1">
      <c r="A24" s="50" t="s">
        <v>615</v>
      </c>
      <c r="B24" s="50" t="s">
        <v>856</v>
      </c>
      <c r="C24" s="50" t="s">
        <v>857</v>
      </c>
      <c r="D24" s="50">
        <v>19.0</v>
      </c>
      <c r="E24" s="134">
        <v>398338.0</v>
      </c>
      <c r="F24" s="50" t="s">
        <v>433</v>
      </c>
    </row>
    <row r="25" ht="12.75" customHeight="1">
      <c r="A25" s="50" t="s">
        <v>882</v>
      </c>
      <c r="B25" s="50" t="s">
        <v>883</v>
      </c>
      <c r="C25" s="50" t="s">
        <v>884</v>
      </c>
      <c r="D25" s="50">
        <v>1.0</v>
      </c>
      <c r="E25" s="134">
        <v>425984.0</v>
      </c>
      <c r="F25" s="50" t="s">
        <v>440</v>
      </c>
    </row>
    <row r="26" ht="12.75" customHeight="1">
      <c r="A26" s="50" t="s">
        <v>896</v>
      </c>
      <c r="B26" s="50" t="s">
        <v>897</v>
      </c>
      <c r="C26" s="50" t="s">
        <v>898</v>
      </c>
      <c r="D26" s="50">
        <v>6.0</v>
      </c>
      <c r="E26" s="134">
        <v>307227.0</v>
      </c>
      <c r="F26" s="50" t="s">
        <v>433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19.38"/>
    <col customWidth="1" min="3" max="3" width="21.25"/>
    <col customWidth="1" min="4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>
      <c r="A16" s="15" t="s">
        <v>951</v>
      </c>
      <c r="B16" s="15" t="s">
        <v>952</v>
      </c>
      <c r="C16" s="15" t="s">
        <v>418</v>
      </c>
      <c r="D16" s="15" t="s">
        <v>953</v>
      </c>
      <c r="E16" s="15" t="s">
        <v>421</v>
      </c>
      <c r="F16" s="15" t="s">
        <v>954</v>
      </c>
    </row>
    <row r="17" ht="12.75" customHeight="1">
      <c r="A17" s="50" t="s">
        <v>463</v>
      </c>
      <c r="B17" s="50" t="s">
        <v>469</v>
      </c>
      <c r="C17" s="50" t="s">
        <v>470</v>
      </c>
      <c r="D17" s="50">
        <v>2.0</v>
      </c>
      <c r="E17" s="134">
        <v>772883.0</v>
      </c>
      <c r="F17" s="50" t="s">
        <v>433</v>
      </c>
    </row>
    <row r="18" ht="12.75" customHeight="1">
      <c r="A18" s="50" t="s">
        <v>508</v>
      </c>
      <c r="B18" s="50" t="s">
        <v>509</v>
      </c>
      <c r="C18" s="50" t="s">
        <v>510</v>
      </c>
      <c r="D18" s="50">
        <v>9.0</v>
      </c>
      <c r="E18" s="134">
        <v>648609.0</v>
      </c>
      <c r="F18" s="50" t="s">
        <v>440</v>
      </c>
    </row>
    <row r="19" ht="12.75" customHeight="1">
      <c r="A19" s="50" t="s">
        <v>554</v>
      </c>
      <c r="B19" s="50" t="s">
        <v>464</v>
      </c>
      <c r="C19" s="50" t="s">
        <v>498</v>
      </c>
      <c r="D19" s="50">
        <v>17.0</v>
      </c>
      <c r="E19" s="134">
        <v>650887.0</v>
      </c>
      <c r="F19" s="50" t="s">
        <v>433</v>
      </c>
    </row>
    <row r="20" ht="12.75" customHeight="1">
      <c r="A20" s="50" t="s">
        <v>601</v>
      </c>
      <c r="B20" s="50" t="s">
        <v>602</v>
      </c>
      <c r="C20" s="50" t="s">
        <v>603</v>
      </c>
      <c r="D20" s="50">
        <v>18.0</v>
      </c>
      <c r="E20" s="134">
        <v>639676.0</v>
      </c>
      <c r="F20" s="50" t="s">
        <v>440</v>
      </c>
    </row>
    <row r="21" ht="12.75" customHeight="1">
      <c r="A21" s="50" t="s">
        <v>601</v>
      </c>
      <c r="B21" s="50" t="s">
        <v>605</v>
      </c>
      <c r="C21" s="50" t="s">
        <v>606</v>
      </c>
      <c r="D21" s="50">
        <v>3.0</v>
      </c>
      <c r="E21" s="134">
        <v>772035.0</v>
      </c>
      <c r="F21" s="50" t="s">
        <v>433</v>
      </c>
    </row>
    <row r="22" ht="12.75" customHeight="1">
      <c r="A22" s="50" t="s">
        <v>630</v>
      </c>
      <c r="B22" s="50" t="s">
        <v>631</v>
      </c>
      <c r="C22" s="50" t="s">
        <v>632</v>
      </c>
      <c r="D22" s="50">
        <v>22.0</v>
      </c>
      <c r="E22" s="134">
        <v>752628.0</v>
      </c>
      <c r="F22" s="50" t="s">
        <v>433</v>
      </c>
    </row>
    <row r="23" ht="12.75" customHeight="1">
      <c r="A23" s="50" t="s">
        <v>658</v>
      </c>
      <c r="B23" s="50" t="s">
        <v>659</v>
      </c>
      <c r="C23" s="50" t="s">
        <v>660</v>
      </c>
      <c r="D23" s="50">
        <v>22.0</v>
      </c>
      <c r="E23" s="134">
        <v>669161.0</v>
      </c>
      <c r="F23" s="50" t="s">
        <v>433</v>
      </c>
    </row>
    <row r="24" ht="12.75" customHeight="1">
      <c r="A24" s="50" t="s">
        <v>705</v>
      </c>
      <c r="B24" s="50" t="s">
        <v>706</v>
      </c>
      <c r="C24" s="50" t="s">
        <v>707</v>
      </c>
      <c r="D24" s="50">
        <v>7.0</v>
      </c>
      <c r="E24" s="134">
        <v>691682.0</v>
      </c>
      <c r="F24" s="50" t="s">
        <v>433</v>
      </c>
    </row>
    <row r="25" ht="12.75" customHeight="1">
      <c r="A25" s="50" t="s">
        <v>736</v>
      </c>
      <c r="B25" s="50" t="s">
        <v>737</v>
      </c>
      <c r="C25" s="50" t="s">
        <v>738</v>
      </c>
      <c r="D25" s="50">
        <v>3.0</v>
      </c>
      <c r="E25" s="134">
        <v>600404.0</v>
      </c>
      <c r="F25" s="50" t="s">
        <v>440</v>
      </c>
    </row>
    <row r="26" ht="12.75" customHeight="1">
      <c r="A26" s="50" t="s">
        <v>750</v>
      </c>
      <c r="B26" s="50"/>
      <c r="C26" s="50" t="s">
        <v>751</v>
      </c>
      <c r="D26" s="50">
        <v>4.0</v>
      </c>
      <c r="E26" s="134">
        <v>694631.0</v>
      </c>
      <c r="F26" s="50" t="s">
        <v>440</v>
      </c>
    </row>
    <row r="27" ht="12.75" customHeight="1">
      <c r="A27" s="50" t="s">
        <v>777</v>
      </c>
      <c r="B27" s="50" t="s">
        <v>778</v>
      </c>
      <c r="C27" s="50" t="s">
        <v>779</v>
      </c>
      <c r="D27" s="50">
        <v>9.0</v>
      </c>
      <c r="E27" s="134">
        <v>885561.0</v>
      </c>
      <c r="F27" s="50" t="s">
        <v>433</v>
      </c>
    </row>
    <row r="28" ht="12.75" customHeight="1">
      <c r="A28" s="50" t="s">
        <v>837</v>
      </c>
      <c r="B28" s="50" t="s">
        <v>838</v>
      </c>
      <c r="C28" s="50" t="s">
        <v>839</v>
      </c>
      <c r="D28" s="50">
        <v>13.0</v>
      </c>
      <c r="E28" s="134">
        <v>699402.0</v>
      </c>
      <c r="F28" s="50" t="s">
        <v>440</v>
      </c>
    </row>
    <row r="29" ht="12.75" customHeight="1">
      <c r="A29" s="50" t="s">
        <v>845</v>
      </c>
      <c r="B29" s="50" t="s">
        <v>846</v>
      </c>
      <c r="C29" s="50" t="s">
        <v>847</v>
      </c>
      <c r="D29" s="50">
        <v>5.0</v>
      </c>
      <c r="E29" s="134">
        <v>774145.0</v>
      </c>
      <c r="F29" s="50" t="s">
        <v>440</v>
      </c>
    </row>
    <row r="30" ht="12.75" customHeight="1">
      <c r="A30" s="50" t="s">
        <v>873</v>
      </c>
      <c r="B30" s="50" t="s">
        <v>874</v>
      </c>
      <c r="C30" s="50" t="s">
        <v>875</v>
      </c>
      <c r="D30" s="50">
        <v>15.0</v>
      </c>
      <c r="E30" s="134">
        <v>893778.0</v>
      </c>
      <c r="F30" s="50" t="s">
        <v>433</v>
      </c>
    </row>
    <row r="31" ht="12.75" customHeight="1">
      <c r="A31" s="50" t="s">
        <v>877</v>
      </c>
      <c r="B31" s="50" t="s">
        <v>878</v>
      </c>
      <c r="C31" s="50" t="s">
        <v>879</v>
      </c>
      <c r="D31" s="50">
        <v>7.0</v>
      </c>
      <c r="E31" s="134">
        <v>802711.0</v>
      </c>
      <c r="F31" s="50" t="s">
        <v>433</v>
      </c>
    </row>
    <row r="32" ht="12.75" customHeight="1">
      <c r="A32" s="50" t="s">
        <v>890</v>
      </c>
      <c r="B32" s="50" t="s">
        <v>891</v>
      </c>
      <c r="C32" s="50" t="s">
        <v>561</v>
      </c>
      <c r="D32" s="50">
        <v>17.0</v>
      </c>
      <c r="E32" s="134">
        <v>702911.0</v>
      </c>
      <c r="F32" s="50" t="s">
        <v>440</v>
      </c>
    </row>
    <row r="33" ht="12.75" customHeight="1">
      <c r="A33" s="50" t="s">
        <v>903</v>
      </c>
      <c r="B33" s="50" t="s">
        <v>904</v>
      </c>
      <c r="C33" s="50" t="s">
        <v>702</v>
      </c>
      <c r="D33" s="50">
        <v>18.0</v>
      </c>
      <c r="E33" s="134">
        <v>659476.0</v>
      </c>
      <c r="F33" s="50" t="s">
        <v>433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19.38"/>
    <col customWidth="1" min="3" max="3" width="21.25"/>
    <col customWidth="1" min="4" max="5" width="12.75"/>
    <col customWidth="1" min="6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>
      <c r="A16" s="15" t="s">
        <v>951</v>
      </c>
      <c r="B16" s="15" t="s">
        <v>952</v>
      </c>
      <c r="C16" s="15" t="s">
        <v>418</v>
      </c>
      <c r="D16" s="15" t="s">
        <v>953</v>
      </c>
      <c r="E16" s="15" t="s">
        <v>421</v>
      </c>
      <c r="F16" s="15" t="s">
        <v>954</v>
      </c>
    </row>
    <row r="17" ht="12.75" customHeight="1">
      <c r="A17" s="50" t="s">
        <v>442</v>
      </c>
      <c r="B17" s="50" t="s">
        <v>443</v>
      </c>
      <c r="C17" s="50" t="s">
        <v>444</v>
      </c>
      <c r="D17" s="50">
        <v>16.0</v>
      </c>
      <c r="E17" s="134">
        <v>1028812.0</v>
      </c>
      <c r="F17" s="50" t="s">
        <v>440</v>
      </c>
    </row>
    <row r="18" ht="12.75" customHeight="1">
      <c r="A18" s="50" t="s">
        <v>463</v>
      </c>
      <c r="B18" s="50" t="s">
        <v>464</v>
      </c>
      <c r="C18" s="50" t="s">
        <v>465</v>
      </c>
      <c r="D18" s="50">
        <v>20.0</v>
      </c>
      <c r="E18" s="134">
        <v>1188535.0</v>
      </c>
      <c r="F18" s="50" t="s">
        <v>433</v>
      </c>
    </row>
    <row r="19" ht="12.75" customHeight="1">
      <c r="A19" s="50" t="s">
        <v>488</v>
      </c>
      <c r="B19" s="50" t="s">
        <v>497</v>
      </c>
      <c r="C19" s="50" t="s">
        <v>498</v>
      </c>
      <c r="D19" s="50">
        <v>10.0</v>
      </c>
      <c r="E19" s="134">
        <v>958007.0</v>
      </c>
      <c r="F19" s="50" t="s">
        <v>440</v>
      </c>
    </row>
    <row r="20" ht="12.75" customHeight="1">
      <c r="A20" s="50" t="s">
        <v>488</v>
      </c>
      <c r="B20" s="50" t="s">
        <v>501</v>
      </c>
      <c r="C20" s="50" t="s">
        <v>502</v>
      </c>
      <c r="D20" s="50">
        <v>3.0</v>
      </c>
      <c r="E20" s="134">
        <v>999512.0</v>
      </c>
      <c r="F20" s="50" t="s">
        <v>440</v>
      </c>
    </row>
    <row r="21" ht="12.75" customHeight="1">
      <c r="A21" s="50" t="s">
        <v>488</v>
      </c>
      <c r="B21" s="50" t="s">
        <v>453</v>
      </c>
      <c r="C21" s="50" t="s">
        <v>505</v>
      </c>
      <c r="D21" s="50">
        <v>15.0</v>
      </c>
      <c r="E21" s="134">
        <v>1088695.0</v>
      </c>
      <c r="F21" s="50" t="s">
        <v>440</v>
      </c>
    </row>
    <row r="22" ht="12.75" customHeight="1">
      <c r="A22" s="50" t="s">
        <v>526</v>
      </c>
      <c r="B22" s="50" t="s">
        <v>531</v>
      </c>
      <c r="C22" s="50" t="s">
        <v>532</v>
      </c>
      <c r="D22" s="50">
        <v>21.0</v>
      </c>
      <c r="E22" s="134">
        <v>944384.0</v>
      </c>
      <c r="F22" s="50" t="s">
        <v>433</v>
      </c>
    </row>
    <row r="23" ht="12.75" customHeight="1">
      <c r="A23" s="50" t="s">
        <v>665</v>
      </c>
      <c r="B23" s="50" t="s">
        <v>453</v>
      </c>
      <c r="C23" s="50" t="s">
        <v>666</v>
      </c>
      <c r="D23" s="50">
        <v>19.0</v>
      </c>
      <c r="E23" s="134">
        <v>914513.0</v>
      </c>
      <c r="F23" s="50" t="s">
        <v>433</v>
      </c>
    </row>
    <row r="24" ht="12.75" customHeight="1">
      <c r="A24" s="50" t="s">
        <v>688</v>
      </c>
      <c r="B24" s="50" t="s">
        <v>689</v>
      </c>
      <c r="C24" s="50" t="s">
        <v>690</v>
      </c>
      <c r="D24" s="50">
        <v>5.0</v>
      </c>
      <c r="E24" s="134">
        <v>1162376.0</v>
      </c>
      <c r="F24" s="50" t="s">
        <v>440</v>
      </c>
    </row>
    <row r="25" ht="12.75" customHeight="1">
      <c r="A25" s="50" t="s">
        <v>729</v>
      </c>
      <c r="B25" s="50" t="s">
        <v>501</v>
      </c>
      <c r="C25" s="50" t="s">
        <v>730</v>
      </c>
      <c r="D25" s="50">
        <v>8.0</v>
      </c>
      <c r="E25" s="134">
        <v>985042.0</v>
      </c>
      <c r="F25" s="50" t="s">
        <v>440</v>
      </c>
    </row>
    <row r="26" ht="12.75" customHeight="1">
      <c r="A26" s="50" t="s">
        <v>831</v>
      </c>
      <c r="B26" s="50" t="s">
        <v>832</v>
      </c>
      <c r="C26" s="50" t="s">
        <v>655</v>
      </c>
      <c r="D26" s="50">
        <v>5.0</v>
      </c>
      <c r="E26" s="134">
        <v>950005.0</v>
      </c>
      <c r="F26" s="50" t="s">
        <v>433</v>
      </c>
    </row>
    <row r="27" ht="12.75" customHeight="1">
      <c r="A27" s="50" t="s">
        <v>841</v>
      </c>
      <c r="B27" s="50" t="s">
        <v>842</v>
      </c>
      <c r="C27" s="50" t="s">
        <v>843</v>
      </c>
      <c r="D27" s="50">
        <v>15.0</v>
      </c>
      <c r="E27" s="134">
        <v>1173864.0</v>
      </c>
      <c r="F27" s="50" t="s">
        <v>433</v>
      </c>
    </row>
    <row r="28" ht="12.75" customHeight="1">
      <c r="A28" s="145" t="s">
        <v>865</v>
      </c>
      <c r="B28" s="145" t="s">
        <v>866</v>
      </c>
      <c r="C28" s="145" t="s">
        <v>867</v>
      </c>
      <c r="D28" s="145">
        <v>11.0</v>
      </c>
      <c r="E28" s="146">
        <v>923748.0</v>
      </c>
      <c r="F28" s="145" t="s">
        <v>433</v>
      </c>
    </row>
    <row r="29" ht="12.75" customHeight="1">
      <c r="A29" s="50" t="s">
        <v>910</v>
      </c>
      <c r="B29" s="50" t="s">
        <v>911</v>
      </c>
      <c r="C29" s="50" t="s">
        <v>912</v>
      </c>
      <c r="D29" s="50">
        <v>20.0</v>
      </c>
      <c r="E29" s="134">
        <v>1033516.0</v>
      </c>
      <c r="F29" s="50" t="s">
        <v>433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4.38"/>
    <col customWidth="1" min="3" max="3" width="15.13"/>
    <col customWidth="1" min="4" max="5" width="14.38"/>
    <col customWidth="1" min="6" max="6" width="16.0"/>
    <col customWidth="1" min="7" max="7" width="14.38"/>
    <col customWidth="1" min="8" max="8" width="15.0"/>
    <col customWidth="1" min="9" max="9" width="16.38"/>
    <col customWidth="1" min="10" max="10" width="17.13"/>
    <col customWidth="1" min="11" max="11" width="24.25"/>
    <col customWidth="1" min="12" max="26" width="14.38"/>
  </cols>
  <sheetData>
    <row r="1" ht="15.75" customHeight="1">
      <c r="A1" s="17"/>
      <c r="B1" s="17"/>
      <c r="N1" s="18"/>
    </row>
    <row r="2" ht="15.75" customHeight="1">
      <c r="A2" s="17"/>
      <c r="B2" s="17"/>
      <c r="N2" s="18"/>
    </row>
    <row r="3" ht="15.75" customHeight="1">
      <c r="A3" s="17"/>
      <c r="B3" s="17"/>
      <c r="D3" s="19" t="s">
        <v>14</v>
      </c>
      <c r="E3" s="20"/>
      <c r="F3" s="20"/>
      <c r="G3" s="20"/>
      <c r="H3" s="20"/>
      <c r="I3" s="20"/>
      <c r="J3" s="21"/>
      <c r="N3" s="18"/>
    </row>
    <row r="4" ht="15.75" customHeight="1">
      <c r="A4" s="22" t="s">
        <v>15</v>
      </c>
      <c r="B4" s="23" t="s">
        <v>1</v>
      </c>
      <c r="C4" s="24" t="s">
        <v>16</v>
      </c>
      <c r="D4" s="25" t="s">
        <v>17</v>
      </c>
      <c r="E4" s="25" t="s">
        <v>18</v>
      </c>
      <c r="F4" s="25" t="s">
        <v>19</v>
      </c>
      <c r="G4" s="25" t="s">
        <v>20</v>
      </c>
      <c r="H4" s="25" t="s">
        <v>21</v>
      </c>
      <c r="I4" s="25" t="s">
        <v>22</v>
      </c>
      <c r="J4" s="25" t="s">
        <v>23</v>
      </c>
      <c r="K4" s="25" t="s">
        <v>24</v>
      </c>
      <c r="L4" s="23" t="s">
        <v>25</v>
      </c>
      <c r="N4" s="18"/>
    </row>
    <row r="5" ht="15.75" customHeight="1">
      <c r="A5" s="26" t="s">
        <v>26</v>
      </c>
      <c r="B5" s="27">
        <v>2016.0</v>
      </c>
      <c r="C5" s="28">
        <v>7.3410364E7</v>
      </c>
      <c r="D5" s="29">
        <v>3.2783326E7</v>
      </c>
      <c r="E5" s="29">
        <f t="shared" ref="E5:E49" si="1">0.14*K5</f>
        <v>5516747.6</v>
      </c>
      <c r="F5" s="29">
        <f t="shared" ref="F5:F49" si="2">K5 *0.2</f>
        <v>7881068</v>
      </c>
      <c r="G5" s="29">
        <f t="shared" ref="G5:G49" si="3">0.3*K5</f>
        <v>11821602</v>
      </c>
      <c r="H5" s="29">
        <f t="shared" ref="H5:H49" si="4">0.16*K5</f>
        <v>6304854.4</v>
      </c>
      <c r="I5" s="29">
        <f t="shared" ref="I5:I49" si="5">0.15*K5</f>
        <v>5910801</v>
      </c>
      <c r="J5" s="29">
        <f t="shared" ref="J5:J49" si="6">0.05*K5</f>
        <v>1970267</v>
      </c>
      <c r="K5" s="29">
        <v>3.940534E7</v>
      </c>
      <c r="L5" s="30">
        <f t="shared" ref="L5:L49" si="7">K5+D5+C5</f>
        <v>145599030</v>
      </c>
      <c r="N5" s="18"/>
    </row>
    <row r="6" ht="15.75" customHeight="1">
      <c r="A6" s="26" t="s">
        <v>27</v>
      </c>
      <c r="B6" s="27">
        <v>2016.0</v>
      </c>
      <c r="C6" s="28">
        <v>7.1572553E7</v>
      </c>
      <c r="D6" s="29">
        <v>3.2343639E7</v>
      </c>
      <c r="E6" s="29">
        <f t="shared" si="1"/>
        <v>6088890.64</v>
      </c>
      <c r="F6" s="29">
        <f t="shared" si="2"/>
        <v>8698415.2</v>
      </c>
      <c r="G6" s="29">
        <f t="shared" si="3"/>
        <v>13047622.8</v>
      </c>
      <c r="H6" s="29">
        <f t="shared" si="4"/>
        <v>6958732.16</v>
      </c>
      <c r="I6" s="29">
        <f t="shared" si="5"/>
        <v>6523811.4</v>
      </c>
      <c r="J6" s="29">
        <f t="shared" si="6"/>
        <v>2174603.8</v>
      </c>
      <c r="K6" s="29">
        <v>4.3492076E7</v>
      </c>
      <c r="L6" s="30">
        <f t="shared" si="7"/>
        <v>147408268</v>
      </c>
    </row>
    <row r="7" ht="15.75" customHeight="1">
      <c r="A7" s="26" t="s">
        <v>28</v>
      </c>
      <c r="B7" s="27">
        <v>2016.0</v>
      </c>
      <c r="C7" s="28">
        <v>7.1056485E7</v>
      </c>
      <c r="D7" s="29">
        <v>3.3671565E7</v>
      </c>
      <c r="E7" s="29">
        <f t="shared" si="1"/>
        <v>4345644.1</v>
      </c>
      <c r="F7" s="29">
        <f t="shared" si="2"/>
        <v>6208063</v>
      </c>
      <c r="G7" s="29">
        <f t="shared" si="3"/>
        <v>9312094.5</v>
      </c>
      <c r="H7" s="29">
        <f t="shared" si="4"/>
        <v>4966450.4</v>
      </c>
      <c r="I7" s="29">
        <f t="shared" si="5"/>
        <v>4656047.25</v>
      </c>
      <c r="J7" s="29">
        <f t="shared" si="6"/>
        <v>1552015.75</v>
      </c>
      <c r="K7" s="29">
        <v>3.1040315E7</v>
      </c>
      <c r="L7" s="30">
        <f t="shared" si="7"/>
        <v>135768365</v>
      </c>
    </row>
    <row r="8" ht="15.75" customHeight="1">
      <c r="A8" s="26" t="s">
        <v>29</v>
      </c>
      <c r="B8" s="27">
        <v>2016.0</v>
      </c>
      <c r="C8" s="28">
        <v>7.1499303E7</v>
      </c>
      <c r="D8" s="29">
        <v>3.4220582E7</v>
      </c>
      <c r="E8" s="29">
        <f t="shared" si="1"/>
        <v>5406794.12</v>
      </c>
      <c r="F8" s="29">
        <f t="shared" si="2"/>
        <v>7723991.6</v>
      </c>
      <c r="G8" s="29">
        <f t="shared" si="3"/>
        <v>11585987.4</v>
      </c>
      <c r="H8" s="29">
        <f t="shared" si="4"/>
        <v>6179193.28</v>
      </c>
      <c r="I8" s="29">
        <f t="shared" si="5"/>
        <v>5792993.7</v>
      </c>
      <c r="J8" s="29">
        <f t="shared" si="6"/>
        <v>1930997.9</v>
      </c>
      <c r="K8" s="29">
        <v>3.8619958E7</v>
      </c>
      <c r="L8" s="30">
        <f t="shared" si="7"/>
        <v>144339843</v>
      </c>
    </row>
    <row r="9" ht="15.75" customHeight="1">
      <c r="A9" s="26" t="s">
        <v>30</v>
      </c>
      <c r="B9" s="27">
        <v>2016.0</v>
      </c>
      <c r="C9" s="28">
        <v>7.2568803E7</v>
      </c>
      <c r="D9" s="29">
        <v>3.4654053E7</v>
      </c>
      <c r="E9" s="29">
        <f t="shared" si="1"/>
        <v>4838978.9</v>
      </c>
      <c r="F9" s="29">
        <f t="shared" si="2"/>
        <v>6912827</v>
      </c>
      <c r="G9" s="29">
        <f t="shared" si="3"/>
        <v>10369240.5</v>
      </c>
      <c r="H9" s="29">
        <f t="shared" si="4"/>
        <v>5530261.6</v>
      </c>
      <c r="I9" s="29">
        <f t="shared" si="5"/>
        <v>5184620.25</v>
      </c>
      <c r="J9" s="29">
        <f t="shared" si="6"/>
        <v>1728206.75</v>
      </c>
      <c r="K9" s="29">
        <v>3.4564135E7</v>
      </c>
      <c r="L9" s="30">
        <f t="shared" si="7"/>
        <v>141786991</v>
      </c>
    </row>
    <row r="10" ht="15.75" customHeight="1">
      <c r="A10" s="26" t="s">
        <v>31</v>
      </c>
      <c r="B10" s="27">
        <v>2016.0</v>
      </c>
      <c r="C10" s="28">
        <v>7.2496647E7</v>
      </c>
      <c r="D10" s="29">
        <v>3.2495537E7</v>
      </c>
      <c r="E10" s="29">
        <f t="shared" si="1"/>
        <v>4736475.24</v>
      </c>
      <c r="F10" s="29">
        <f t="shared" si="2"/>
        <v>6766393.2</v>
      </c>
      <c r="G10" s="29">
        <f t="shared" si="3"/>
        <v>10149589.8</v>
      </c>
      <c r="H10" s="29">
        <f t="shared" si="4"/>
        <v>5413114.56</v>
      </c>
      <c r="I10" s="29">
        <f t="shared" si="5"/>
        <v>5074794.9</v>
      </c>
      <c r="J10" s="29">
        <f t="shared" si="6"/>
        <v>1691598.3</v>
      </c>
      <c r="K10" s="29">
        <v>3.3831966E7</v>
      </c>
      <c r="L10" s="30">
        <f t="shared" si="7"/>
        <v>138824150</v>
      </c>
    </row>
    <row r="11" ht="15.75" customHeight="1">
      <c r="A11" s="26" t="s">
        <v>32</v>
      </c>
      <c r="B11" s="27">
        <v>2016.0</v>
      </c>
      <c r="C11" s="28">
        <v>7.4758537E7</v>
      </c>
      <c r="D11" s="29">
        <v>3.2331219E7</v>
      </c>
      <c r="E11" s="29">
        <f t="shared" si="1"/>
        <v>4214138.6</v>
      </c>
      <c r="F11" s="29">
        <f t="shared" si="2"/>
        <v>6020198</v>
      </c>
      <c r="G11" s="29">
        <f t="shared" si="3"/>
        <v>9030297</v>
      </c>
      <c r="H11" s="29">
        <f t="shared" si="4"/>
        <v>4816158.4</v>
      </c>
      <c r="I11" s="29">
        <f t="shared" si="5"/>
        <v>4515148.5</v>
      </c>
      <c r="J11" s="29">
        <f t="shared" si="6"/>
        <v>1505049.5</v>
      </c>
      <c r="K11" s="29">
        <v>3.010099E7</v>
      </c>
      <c r="L11" s="30">
        <f t="shared" si="7"/>
        <v>137190746</v>
      </c>
    </row>
    <row r="12" ht="15.75" customHeight="1">
      <c r="A12" s="26" t="s">
        <v>33</v>
      </c>
      <c r="B12" s="27">
        <v>2016.0</v>
      </c>
      <c r="C12" s="28">
        <v>7.4168041E7</v>
      </c>
      <c r="D12" s="29">
        <v>3.1025035E7</v>
      </c>
      <c r="E12" s="29">
        <f t="shared" si="1"/>
        <v>5857562.06</v>
      </c>
      <c r="F12" s="29">
        <f t="shared" si="2"/>
        <v>8367945.8</v>
      </c>
      <c r="G12" s="29">
        <f t="shared" si="3"/>
        <v>12551918.7</v>
      </c>
      <c r="H12" s="29">
        <f t="shared" si="4"/>
        <v>6694356.64</v>
      </c>
      <c r="I12" s="29">
        <f t="shared" si="5"/>
        <v>6275959.35</v>
      </c>
      <c r="J12" s="29">
        <f t="shared" si="6"/>
        <v>2091986.45</v>
      </c>
      <c r="K12" s="29">
        <v>4.1839729E7</v>
      </c>
      <c r="L12" s="30">
        <f t="shared" si="7"/>
        <v>147032805</v>
      </c>
    </row>
    <row r="13" ht="15.75" customHeight="1">
      <c r="A13" s="26" t="s">
        <v>34</v>
      </c>
      <c r="B13" s="27">
        <v>2016.0</v>
      </c>
      <c r="C13" s="28">
        <v>7.4035506E7</v>
      </c>
      <c r="D13" s="29">
        <v>3.3620371E7</v>
      </c>
      <c r="E13" s="29">
        <f t="shared" si="1"/>
        <v>6278394.92</v>
      </c>
      <c r="F13" s="29">
        <f t="shared" si="2"/>
        <v>8969135.6</v>
      </c>
      <c r="G13" s="29">
        <f t="shared" si="3"/>
        <v>13453703.4</v>
      </c>
      <c r="H13" s="29">
        <f t="shared" si="4"/>
        <v>7175308.48</v>
      </c>
      <c r="I13" s="29">
        <f t="shared" si="5"/>
        <v>6726851.7</v>
      </c>
      <c r="J13" s="29">
        <f t="shared" si="6"/>
        <v>2242283.9</v>
      </c>
      <c r="K13" s="29">
        <v>4.4845678E7</v>
      </c>
      <c r="L13" s="30">
        <f t="shared" si="7"/>
        <v>152501555</v>
      </c>
    </row>
    <row r="14" ht="15.75" customHeight="1">
      <c r="A14" s="26" t="s">
        <v>35</v>
      </c>
      <c r="B14" s="27">
        <v>2016.0</v>
      </c>
      <c r="C14" s="28">
        <v>7.1846743E7</v>
      </c>
      <c r="D14" s="29">
        <v>3.3309799E7</v>
      </c>
      <c r="E14" s="29">
        <f t="shared" si="1"/>
        <v>6176152.22</v>
      </c>
      <c r="F14" s="29">
        <f t="shared" si="2"/>
        <v>8823074.6</v>
      </c>
      <c r="G14" s="29">
        <f t="shared" si="3"/>
        <v>13234611.9</v>
      </c>
      <c r="H14" s="29">
        <f t="shared" si="4"/>
        <v>7058459.68</v>
      </c>
      <c r="I14" s="29">
        <f t="shared" si="5"/>
        <v>6617305.95</v>
      </c>
      <c r="J14" s="29">
        <f t="shared" si="6"/>
        <v>2205768.65</v>
      </c>
      <c r="K14" s="29">
        <v>4.4115373E7</v>
      </c>
      <c r="L14" s="30">
        <f t="shared" si="7"/>
        <v>149271915</v>
      </c>
    </row>
    <row r="15" ht="15.75" customHeight="1">
      <c r="A15" s="26" t="s">
        <v>36</v>
      </c>
      <c r="B15" s="27">
        <v>2016.0</v>
      </c>
      <c r="C15" s="28">
        <v>7.082042E7</v>
      </c>
      <c r="D15" s="29">
        <v>3.2524851E7</v>
      </c>
      <c r="E15" s="29">
        <f t="shared" si="1"/>
        <v>5943060.34</v>
      </c>
      <c r="F15" s="29">
        <f t="shared" si="2"/>
        <v>8490086.2</v>
      </c>
      <c r="G15" s="29">
        <f t="shared" si="3"/>
        <v>12735129.3</v>
      </c>
      <c r="H15" s="29">
        <f t="shared" si="4"/>
        <v>6792068.96</v>
      </c>
      <c r="I15" s="29">
        <f t="shared" si="5"/>
        <v>6367564.65</v>
      </c>
      <c r="J15" s="29">
        <f t="shared" si="6"/>
        <v>2122521.55</v>
      </c>
      <c r="K15" s="29">
        <v>4.2450431E7</v>
      </c>
      <c r="L15" s="30">
        <f t="shared" si="7"/>
        <v>145795702</v>
      </c>
    </row>
    <row r="16" ht="15.75" customHeight="1">
      <c r="A16" s="26" t="s">
        <v>37</v>
      </c>
      <c r="B16" s="27">
        <v>2016.0</v>
      </c>
      <c r="C16" s="28">
        <v>7.24281E7</v>
      </c>
      <c r="D16" s="29">
        <v>3.0859394E7</v>
      </c>
      <c r="E16" s="29">
        <f t="shared" si="1"/>
        <v>4846305.38</v>
      </c>
      <c r="F16" s="29">
        <f t="shared" si="2"/>
        <v>6923293.4</v>
      </c>
      <c r="G16" s="29">
        <f t="shared" si="3"/>
        <v>10384940.1</v>
      </c>
      <c r="H16" s="29">
        <f t="shared" si="4"/>
        <v>5538634.72</v>
      </c>
      <c r="I16" s="29">
        <f t="shared" si="5"/>
        <v>5192470.05</v>
      </c>
      <c r="J16" s="29">
        <f t="shared" si="6"/>
        <v>1730823.35</v>
      </c>
      <c r="K16" s="29">
        <v>3.4616467E7</v>
      </c>
      <c r="L16" s="30">
        <f t="shared" si="7"/>
        <v>137903961</v>
      </c>
    </row>
    <row r="17" ht="15.75" customHeight="1">
      <c r="A17" s="26" t="s">
        <v>26</v>
      </c>
      <c r="B17" s="27">
        <v>2017.0</v>
      </c>
      <c r="C17" s="28">
        <v>8.1870408E7</v>
      </c>
      <c r="D17" s="29">
        <v>4.751278E7</v>
      </c>
      <c r="E17" s="29">
        <f t="shared" si="1"/>
        <v>6740442.52</v>
      </c>
      <c r="F17" s="29">
        <f t="shared" si="2"/>
        <v>9629203.6</v>
      </c>
      <c r="G17" s="29">
        <f t="shared" si="3"/>
        <v>14443805.4</v>
      </c>
      <c r="H17" s="29">
        <f t="shared" si="4"/>
        <v>7703362.88</v>
      </c>
      <c r="I17" s="29">
        <f t="shared" si="5"/>
        <v>7221902.7</v>
      </c>
      <c r="J17" s="29">
        <f t="shared" si="6"/>
        <v>2407300.9</v>
      </c>
      <c r="K17" s="29">
        <v>4.8146018E7</v>
      </c>
      <c r="L17" s="30">
        <f t="shared" si="7"/>
        <v>177529206</v>
      </c>
    </row>
    <row r="18" ht="15.75" customHeight="1">
      <c r="A18" s="26" t="s">
        <v>27</v>
      </c>
      <c r="B18" s="27">
        <v>2017.0</v>
      </c>
      <c r="C18" s="28">
        <v>8.8616671E7</v>
      </c>
      <c r="D18" s="29">
        <v>4.7778368E7</v>
      </c>
      <c r="E18" s="29">
        <f t="shared" si="1"/>
        <v>6707065.4</v>
      </c>
      <c r="F18" s="29">
        <f t="shared" si="2"/>
        <v>9581522</v>
      </c>
      <c r="G18" s="29">
        <f t="shared" si="3"/>
        <v>14372283</v>
      </c>
      <c r="H18" s="29">
        <f t="shared" si="4"/>
        <v>7665217.6</v>
      </c>
      <c r="I18" s="29">
        <f t="shared" si="5"/>
        <v>7186141.5</v>
      </c>
      <c r="J18" s="29">
        <f t="shared" si="6"/>
        <v>2395380.5</v>
      </c>
      <c r="K18" s="29">
        <v>4.790761E7</v>
      </c>
      <c r="L18" s="30">
        <f t="shared" si="7"/>
        <v>184302649</v>
      </c>
    </row>
    <row r="19" ht="15.75" customHeight="1">
      <c r="A19" s="26" t="s">
        <v>28</v>
      </c>
      <c r="B19" s="27">
        <v>2017.0</v>
      </c>
      <c r="C19" s="28">
        <v>8.9222902E7</v>
      </c>
      <c r="D19" s="29">
        <v>4.7363826E7</v>
      </c>
      <c r="E19" s="29">
        <f t="shared" si="1"/>
        <v>6584490.78</v>
      </c>
      <c r="F19" s="29">
        <f t="shared" si="2"/>
        <v>9406415.4</v>
      </c>
      <c r="G19" s="29">
        <f t="shared" si="3"/>
        <v>14109623.1</v>
      </c>
      <c r="H19" s="29">
        <f t="shared" si="4"/>
        <v>7525132.32</v>
      </c>
      <c r="I19" s="29">
        <f t="shared" si="5"/>
        <v>7054811.55</v>
      </c>
      <c r="J19" s="29">
        <f t="shared" si="6"/>
        <v>2351603.85</v>
      </c>
      <c r="K19" s="29">
        <v>4.7032077E7</v>
      </c>
      <c r="L19" s="30">
        <f t="shared" si="7"/>
        <v>183618805</v>
      </c>
    </row>
    <row r="20" ht="15.75" customHeight="1">
      <c r="A20" s="26" t="s">
        <v>29</v>
      </c>
      <c r="B20" s="27">
        <v>2017.0</v>
      </c>
      <c r="C20" s="28">
        <v>7.8417624E7</v>
      </c>
      <c r="D20" s="29">
        <v>4.4258148E7</v>
      </c>
      <c r="E20" s="29">
        <f t="shared" si="1"/>
        <v>6947574.06</v>
      </c>
      <c r="F20" s="29">
        <f t="shared" si="2"/>
        <v>9925105.8</v>
      </c>
      <c r="G20" s="29">
        <f t="shared" si="3"/>
        <v>14887658.7</v>
      </c>
      <c r="H20" s="29">
        <f t="shared" si="4"/>
        <v>7940084.64</v>
      </c>
      <c r="I20" s="29">
        <f t="shared" si="5"/>
        <v>7443829.35</v>
      </c>
      <c r="J20" s="29">
        <f t="shared" si="6"/>
        <v>2481276.45</v>
      </c>
      <c r="K20" s="29">
        <v>4.9625529E7</v>
      </c>
      <c r="L20" s="30">
        <f t="shared" si="7"/>
        <v>172301301</v>
      </c>
    </row>
    <row r="21" ht="15.75" customHeight="1">
      <c r="A21" s="26" t="s">
        <v>30</v>
      </c>
      <c r="B21" s="27">
        <v>2017.0</v>
      </c>
      <c r="C21" s="28">
        <v>8.8937309E7</v>
      </c>
      <c r="D21" s="29">
        <v>3.7481024E7</v>
      </c>
      <c r="E21" s="29">
        <f t="shared" si="1"/>
        <v>6841616.32</v>
      </c>
      <c r="F21" s="29">
        <f t="shared" si="2"/>
        <v>9773737.6</v>
      </c>
      <c r="G21" s="29">
        <f t="shared" si="3"/>
        <v>14660606.4</v>
      </c>
      <c r="H21" s="29">
        <f t="shared" si="4"/>
        <v>7818990.08</v>
      </c>
      <c r="I21" s="29">
        <f t="shared" si="5"/>
        <v>7330303.2</v>
      </c>
      <c r="J21" s="29">
        <f t="shared" si="6"/>
        <v>2443434.4</v>
      </c>
      <c r="K21" s="29">
        <v>4.8868688E7</v>
      </c>
      <c r="L21" s="30">
        <f t="shared" si="7"/>
        <v>175287021</v>
      </c>
    </row>
    <row r="22" ht="15.75" customHeight="1">
      <c r="A22" s="26" t="s">
        <v>31</v>
      </c>
      <c r="B22" s="27">
        <v>2017.0</v>
      </c>
      <c r="C22" s="28">
        <v>7.4176217E7</v>
      </c>
      <c r="D22" s="29">
        <v>4.7785506E7</v>
      </c>
      <c r="E22" s="29">
        <f t="shared" si="1"/>
        <v>5964904.4</v>
      </c>
      <c r="F22" s="29">
        <f t="shared" si="2"/>
        <v>8521292</v>
      </c>
      <c r="G22" s="29">
        <f t="shared" si="3"/>
        <v>12781938</v>
      </c>
      <c r="H22" s="29">
        <f t="shared" si="4"/>
        <v>6817033.6</v>
      </c>
      <c r="I22" s="29">
        <f t="shared" si="5"/>
        <v>6390969</v>
      </c>
      <c r="J22" s="29">
        <f t="shared" si="6"/>
        <v>2130323</v>
      </c>
      <c r="K22" s="29">
        <v>4.260646E7</v>
      </c>
      <c r="L22" s="30">
        <f t="shared" si="7"/>
        <v>164568183</v>
      </c>
    </row>
    <row r="23" ht="15.75" customHeight="1">
      <c r="A23" s="26" t="s">
        <v>32</v>
      </c>
      <c r="B23" s="27">
        <v>2017.0</v>
      </c>
      <c r="C23" s="28">
        <v>8.0202147E7</v>
      </c>
      <c r="D23" s="29">
        <v>4.5240676E7</v>
      </c>
      <c r="E23" s="29">
        <f t="shared" si="1"/>
        <v>5764037.16</v>
      </c>
      <c r="F23" s="29">
        <f t="shared" si="2"/>
        <v>8234338.8</v>
      </c>
      <c r="G23" s="29">
        <f t="shared" si="3"/>
        <v>12351508.2</v>
      </c>
      <c r="H23" s="29">
        <f t="shared" si="4"/>
        <v>6587471.04</v>
      </c>
      <c r="I23" s="29">
        <f t="shared" si="5"/>
        <v>6175754.1</v>
      </c>
      <c r="J23" s="29">
        <f t="shared" si="6"/>
        <v>2058584.7</v>
      </c>
      <c r="K23" s="29">
        <v>4.1171694E7</v>
      </c>
      <c r="L23" s="30">
        <f t="shared" si="7"/>
        <v>166614517</v>
      </c>
    </row>
    <row r="24" ht="15.75" customHeight="1">
      <c r="A24" s="26" t="s">
        <v>33</v>
      </c>
      <c r="B24" s="27">
        <v>2017.0</v>
      </c>
      <c r="C24" s="28">
        <v>8.1632052E7</v>
      </c>
      <c r="D24" s="29">
        <v>4.057976E7</v>
      </c>
      <c r="E24" s="29">
        <f t="shared" si="1"/>
        <v>6547339.96</v>
      </c>
      <c r="F24" s="29">
        <f t="shared" si="2"/>
        <v>9353342.8</v>
      </c>
      <c r="G24" s="29">
        <f t="shared" si="3"/>
        <v>14030014.2</v>
      </c>
      <c r="H24" s="29">
        <f t="shared" si="4"/>
        <v>7482674.24</v>
      </c>
      <c r="I24" s="29">
        <f t="shared" si="5"/>
        <v>7015007.1</v>
      </c>
      <c r="J24" s="29">
        <f t="shared" si="6"/>
        <v>2338335.7</v>
      </c>
      <c r="K24" s="29">
        <v>4.6766714E7</v>
      </c>
      <c r="L24" s="30">
        <f t="shared" si="7"/>
        <v>168978526</v>
      </c>
    </row>
    <row r="25" ht="15.75" customHeight="1">
      <c r="A25" s="26" t="s">
        <v>34</v>
      </c>
      <c r="B25" s="27">
        <v>2017.0</v>
      </c>
      <c r="C25" s="28">
        <v>7.9136571E7</v>
      </c>
      <c r="D25" s="29">
        <v>4.4122485E7</v>
      </c>
      <c r="E25" s="29">
        <f t="shared" si="1"/>
        <v>6259165.64</v>
      </c>
      <c r="F25" s="29">
        <f t="shared" si="2"/>
        <v>8941665.2</v>
      </c>
      <c r="G25" s="29">
        <f t="shared" si="3"/>
        <v>13412497.8</v>
      </c>
      <c r="H25" s="29">
        <f t="shared" si="4"/>
        <v>7153332.16</v>
      </c>
      <c r="I25" s="29">
        <f t="shared" si="5"/>
        <v>6706248.9</v>
      </c>
      <c r="J25" s="29">
        <f t="shared" si="6"/>
        <v>2235416.3</v>
      </c>
      <c r="K25" s="29">
        <v>4.4708326E7</v>
      </c>
      <c r="L25" s="30">
        <f t="shared" si="7"/>
        <v>167967382</v>
      </c>
    </row>
    <row r="26" ht="15.75" customHeight="1">
      <c r="A26" s="26" t="s">
        <v>35</v>
      </c>
      <c r="B26" s="27">
        <v>2017.0</v>
      </c>
      <c r="C26" s="28">
        <v>7.1011182E7</v>
      </c>
      <c r="D26" s="29">
        <v>3.9606751E7</v>
      </c>
      <c r="E26" s="29">
        <f t="shared" si="1"/>
        <v>6835386.18</v>
      </c>
      <c r="F26" s="29">
        <f t="shared" si="2"/>
        <v>9764837.4</v>
      </c>
      <c r="G26" s="29">
        <f t="shared" si="3"/>
        <v>14647256.1</v>
      </c>
      <c r="H26" s="29">
        <f t="shared" si="4"/>
        <v>7811869.92</v>
      </c>
      <c r="I26" s="29">
        <f t="shared" si="5"/>
        <v>7323628.05</v>
      </c>
      <c r="J26" s="29">
        <f t="shared" si="6"/>
        <v>2441209.35</v>
      </c>
      <c r="K26" s="29">
        <v>4.8824187E7</v>
      </c>
      <c r="L26" s="30">
        <f t="shared" si="7"/>
        <v>159442120</v>
      </c>
    </row>
    <row r="27" ht="15.75" customHeight="1">
      <c r="A27" s="26" t="s">
        <v>36</v>
      </c>
      <c r="B27" s="27">
        <v>2017.0</v>
      </c>
      <c r="C27" s="28">
        <v>8.0354705E7</v>
      </c>
      <c r="D27" s="29">
        <v>3.655819E7</v>
      </c>
      <c r="E27" s="29">
        <f t="shared" si="1"/>
        <v>6725336.52</v>
      </c>
      <c r="F27" s="29">
        <f t="shared" si="2"/>
        <v>9607623.6</v>
      </c>
      <c r="G27" s="29">
        <f t="shared" si="3"/>
        <v>14411435.4</v>
      </c>
      <c r="H27" s="29">
        <f t="shared" si="4"/>
        <v>7686098.88</v>
      </c>
      <c r="I27" s="29">
        <f t="shared" si="5"/>
        <v>7205717.7</v>
      </c>
      <c r="J27" s="29">
        <f t="shared" si="6"/>
        <v>2401905.9</v>
      </c>
      <c r="K27" s="29">
        <v>4.8038118E7</v>
      </c>
      <c r="L27" s="30">
        <f t="shared" si="7"/>
        <v>164951013</v>
      </c>
    </row>
    <row r="28" ht="15.75" customHeight="1">
      <c r="A28" s="26" t="s">
        <v>37</v>
      </c>
      <c r="B28" s="27">
        <v>2017.0</v>
      </c>
      <c r="C28" s="28">
        <v>7.058278E7</v>
      </c>
      <c r="D28" s="29">
        <v>4.724967E7</v>
      </c>
      <c r="E28" s="29">
        <f t="shared" si="1"/>
        <v>6833676.78</v>
      </c>
      <c r="F28" s="29">
        <f t="shared" si="2"/>
        <v>9762395.4</v>
      </c>
      <c r="G28" s="29">
        <f t="shared" si="3"/>
        <v>14643593.1</v>
      </c>
      <c r="H28" s="29">
        <f t="shared" si="4"/>
        <v>7809916.32</v>
      </c>
      <c r="I28" s="29">
        <f t="shared" si="5"/>
        <v>7321796.55</v>
      </c>
      <c r="J28" s="29">
        <f t="shared" si="6"/>
        <v>2440598.85</v>
      </c>
      <c r="K28" s="29">
        <v>4.8811977E7</v>
      </c>
      <c r="L28" s="30">
        <f t="shared" si="7"/>
        <v>166644427</v>
      </c>
    </row>
    <row r="29" ht="15.75" customHeight="1">
      <c r="A29" s="26" t="s">
        <v>26</v>
      </c>
      <c r="B29" s="27">
        <v>2018.0</v>
      </c>
      <c r="C29" s="28">
        <v>9.8229392E7</v>
      </c>
      <c r="D29" s="29">
        <v>5.9269961E7</v>
      </c>
      <c r="E29" s="29">
        <f t="shared" si="1"/>
        <v>8244806.08</v>
      </c>
      <c r="F29" s="29">
        <f t="shared" si="2"/>
        <v>11778294.4</v>
      </c>
      <c r="G29" s="29">
        <f t="shared" si="3"/>
        <v>17667441.6</v>
      </c>
      <c r="H29" s="29">
        <f t="shared" si="4"/>
        <v>9422635.52</v>
      </c>
      <c r="I29" s="29">
        <f t="shared" si="5"/>
        <v>8833720.8</v>
      </c>
      <c r="J29" s="29">
        <f t="shared" si="6"/>
        <v>2944573.6</v>
      </c>
      <c r="K29" s="29">
        <v>5.8891472E7</v>
      </c>
      <c r="L29" s="30">
        <f t="shared" si="7"/>
        <v>216390825</v>
      </c>
    </row>
    <row r="30" ht="15.75" customHeight="1">
      <c r="A30" s="26" t="s">
        <v>27</v>
      </c>
      <c r="B30" s="27">
        <v>2018.0</v>
      </c>
      <c r="C30" s="28">
        <v>9.8211131E7</v>
      </c>
      <c r="D30" s="29">
        <v>5.9851684E7</v>
      </c>
      <c r="E30" s="29">
        <f t="shared" si="1"/>
        <v>8061542.86</v>
      </c>
      <c r="F30" s="29">
        <f t="shared" si="2"/>
        <v>11516489.8</v>
      </c>
      <c r="G30" s="29">
        <f t="shared" si="3"/>
        <v>17274734.7</v>
      </c>
      <c r="H30" s="29">
        <f t="shared" si="4"/>
        <v>9213191.84</v>
      </c>
      <c r="I30" s="29">
        <f t="shared" si="5"/>
        <v>8637367.35</v>
      </c>
      <c r="J30" s="29">
        <f t="shared" si="6"/>
        <v>2879122.45</v>
      </c>
      <c r="K30" s="29">
        <v>5.7582449E7</v>
      </c>
      <c r="L30" s="30">
        <f t="shared" si="7"/>
        <v>215645264</v>
      </c>
    </row>
    <row r="31" ht="15.75" customHeight="1">
      <c r="A31" s="26" t="s">
        <v>28</v>
      </c>
      <c r="B31" s="27">
        <v>2018.0</v>
      </c>
      <c r="C31" s="28">
        <v>9.2870411E7</v>
      </c>
      <c r="D31" s="29">
        <v>6.0870744E7</v>
      </c>
      <c r="E31" s="29">
        <f t="shared" si="1"/>
        <v>7784025.62</v>
      </c>
      <c r="F31" s="29">
        <f t="shared" si="2"/>
        <v>11120036.6</v>
      </c>
      <c r="G31" s="29">
        <f t="shared" si="3"/>
        <v>16680054.9</v>
      </c>
      <c r="H31" s="29">
        <f t="shared" si="4"/>
        <v>8896029.28</v>
      </c>
      <c r="I31" s="29">
        <f t="shared" si="5"/>
        <v>8340027.45</v>
      </c>
      <c r="J31" s="29">
        <f t="shared" si="6"/>
        <v>2780009.15</v>
      </c>
      <c r="K31" s="29">
        <v>5.5600183E7</v>
      </c>
      <c r="L31" s="30">
        <f t="shared" si="7"/>
        <v>209341338</v>
      </c>
    </row>
    <row r="32" ht="15.75" customHeight="1">
      <c r="A32" s="26" t="s">
        <v>29</v>
      </c>
      <c r="B32" s="27">
        <v>2018.0</v>
      </c>
      <c r="C32" s="28">
        <v>8.2816086E7</v>
      </c>
      <c r="D32" s="29">
        <v>5.4541752E7</v>
      </c>
      <c r="E32" s="29">
        <f t="shared" si="1"/>
        <v>7833518.14</v>
      </c>
      <c r="F32" s="29">
        <f t="shared" si="2"/>
        <v>11190740.2</v>
      </c>
      <c r="G32" s="29">
        <f t="shared" si="3"/>
        <v>16786110.3</v>
      </c>
      <c r="H32" s="29">
        <f t="shared" si="4"/>
        <v>8952592.16</v>
      </c>
      <c r="I32" s="29">
        <f t="shared" si="5"/>
        <v>8393055.15</v>
      </c>
      <c r="J32" s="29">
        <f t="shared" si="6"/>
        <v>2797685.05</v>
      </c>
      <c r="K32" s="29">
        <v>5.5953701E7</v>
      </c>
      <c r="L32" s="30">
        <f t="shared" si="7"/>
        <v>193311539</v>
      </c>
    </row>
    <row r="33" ht="15.75" customHeight="1">
      <c r="A33" s="26" t="s">
        <v>30</v>
      </c>
      <c r="B33" s="27">
        <v>2018.0</v>
      </c>
      <c r="C33" s="28">
        <v>9.2194965E7</v>
      </c>
      <c r="D33" s="29">
        <v>6.0555692E7</v>
      </c>
      <c r="E33" s="29">
        <f t="shared" si="1"/>
        <v>7328934.62</v>
      </c>
      <c r="F33" s="29">
        <f t="shared" si="2"/>
        <v>10469906.6</v>
      </c>
      <c r="G33" s="29">
        <f t="shared" si="3"/>
        <v>15704859.9</v>
      </c>
      <c r="H33" s="29">
        <f t="shared" si="4"/>
        <v>8375925.28</v>
      </c>
      <c r="I33" s="29">
        <f t="shared" si="5"/>
        <v>7852429.95</v>
      </c>
      <c r="J33" s="29">
        <f t="shared" si="6"/>
        <v>2617476.65</v>
      </c>
      <c r="K33" s="29">
        <v>5.2349533E7</v>
      </c>
      <c r="L33" s="30">
        <f t="shared" si="7"/>
        <v>205100190</v>
      </c>
    </row>
    <row r="34" ht="15.75" customHeight="1">
      <c r="A34" s="26" t="s">
        <v>31</v>
      </c>
      <c r="B34" s="27">
        <v>2018.0</v>
      </c>
      <c r="C34" s="28">
        <v>1.07673954E8</v>
      </c>
      <c r="D34" s="29">
        <v>5.6424063E7</v>
      </c>
      <c r="E34" s="29">
        <f t="shared" si="1"/>
        <v>7424293.38</v>
      </c>
      <c r="F34" s="29">
        <f t="shared" si="2"/>
        <v>10606133.4</v>
      </c>
      <c r="G34" s="29">
        <f t="shared" si="3"/>
        <v>15909200.1</v>
      </c>
      <c r="H34" s="29">
        <f t="shared" si="4"/>
        <v>8484906.72</v>
      </c>
      <c r="I34" s="29">
        <f t="shared" si="5"/>
        <v>7954600.05</v>
      </c>
      <c r="J34" s="29">
        <f t="shared" si="6"/>
        <v>2651533.35</v>
      </c>
      <c r="K34" s="29">
        <v>5.3030667E7</v>
      </c>
      <c r="L34" s="30">
        <f t="shared" si="7"/>
        <v>217128684</v>
      </c>
    </row>
    <row r="35" ht="15.75" customHeight="1">
      <c r="A35" s="26" t="s">
        <v>32</v>
      </c>
      <c r="B35" s="27">
        <v>2018.0</v>
      </c>
      <c r="C35" s="28">
        <v>1.05176916E8</v>
      </c>
      <c r="D35" s="29">
        <v>5.9768183E7</v>
      </c>
      <c r="E35" s="29">
        <f t="shared" si="1"/>
        <v>7541331.28</v>
      </c>
      <c r="F35" s="29">
        <f t="shared" si="2"/>
        <v>10773330.4</v>
      </c>
      <c r="G35" s="29">
        <f t="shared" si="3"/>
        <v>16159995.6</v>
      </c>
      <c r="H35" s="29">
        <f t="shared" si="4"/>
        <v>8618664.32</v>
      </c>
      <c r="I35" s="29">
        <f t="shared" si="5"/>
        <v>8079997.8</v>
      </c>
      <c r="J35" s="29">
        <f t="shared" si="6"/>
        <v>2693332.6</v>
      </c>
      <c r="K35" s="29">
        <v>5.3866652E7</v>
      </c>
      <c r="L35" s="30">
        <f t="shared" si="7"/>
        <v>218811751</v>
      </c>
    </row>
    <row r="36" ht="15.75" customHeight="1">
      <c r="A36" s="26" t="s">
        <v>33</v>
      </c>
      <c r="B36" s="27">
        <v>2018.0</v>
      </c>
      <c r="C36" s="28">
        <v>8.7912E7</v>
      </c>
      <c r="D36" s="29">
        <v>5.8211606E7</v>
      </c>
      <c r="E36" s="29">
        <f t="shared" si="1"/>
        <v>7528645.88</v>
      </c>
      <c r="F36" s="29">
        <f t="shared" si="2"/>
        <v>10755208.4</v>
      </c>
      <c r="G36" s="29">
        <f t="shared" si="3"/>
        <v>16132812.6</v>
      </c>
      <c r="H36" s="29">
        <f t="shared" si="4"/>
        <v>8604166.72</v>
      </c>
      <c r="I36" s="29">
        <f t="shared" si="5"/>
        <v>8066406.3</v>
      </c>
      <c r="J36" s="29">
        <f t="shared" si="6"/>
        <v>2688802.1</v>
      </c>
      <c r="K36" s="29">
        <v>5.3776042E7</v>
      </c>
      <c r="L36" s="30">
        <f t="shared" si="7"/>
        <v>199899648</v>
      </c>
    </row>
    <row r="37" ht="15.75" customHeight="1">
      <c r="A37" s="26" t="s">
        <v>34</v>
      </c>
      <c r="B37" s="27">
        <v>2018.0</v>
      </c>
      <c r="C37" s="28">
        <v>1.01519169E8</v>
      </c>
      <c r="D37" s="29">
        <v>6.3876439E7</v>
      </c>
      <c r="E37" s="29">
        <f t="shared" si="1"/>
        <v>7006444.9</v>
      </c>
      <c r="F37" s="29">
        <f t="shared" si="2"/>
        <v>10009207</v>
      </c>
      <c r="G37" s="29">
        <f t="shared" si="3"/>
        <v>15013810.5</v>
      </c>
      <c r="H37" s="29">
        <f t="shared" si="4"/>
        <v>8007365.6</v>
      </c>
      <c r="I37" s="29">
        <f t="shared" si="5"/>
        <v>7506905.25</v>
      </c>
      <c r="J37" s="29">
        <f t="shared" si="6"/>
        <v>2502301.75</v>
      </c>
      <c r="K37" s="29">
        <v>5.0046035E7</v>
      </c>
      <c r="L37" s="30">
        <f t="shared" si="7"/>
        <v>215441643</v>
      </c>
    </row>
    <row r="38" ht="15.75" customHeight="1">
      <c r="A38" s="26" t="s">
        <v>35</v>
      </c>
      <c r="B38" s="27">
        <v>2018.0</v>
      </c>
      <c r="C38" s="28">
        <v>1.08381183E8</v>
      </c>
      <c r="D38" s="29">
        <v>6.0776949E7</v>
      </c>
      <c r="E38" s="29">
        <f t="shared" si="1"/>
        <v>6616292.76</v>
      </c>
      <c r="F38" s="29">
        <f t="shared" si="2"/>
        <v>9451846.8</v>
      </c>
      <c r="G38" s="29">
        <f t="shared" si="3"/>
        <v>14177770.2</v>
      </c>
      <c r="H38" s="29">
        <f t="shared" si="4"/>
        <v>7561477.44</v>
      </c>
      <c r="I38" s="29">
        <f t="shared" si="5"/>
        <v>7088885.1</v>
      </c>
      <c r="J38" s="29">
        <f t="shared" si="6"/>
        <v>2362961.7</v>
      </c>
      <c r="K38" s="29">
        <v>4.7259234E7</v>
      </c>
      <c r="L38" s="30">
        <f t="shared" si="7"/>
        <v>216417366</v>
      </c>
    </row>
    <row r="39" ht="15.75" customHeight="1">
      <c r="A39" s="26" t="s">
        <v>36</v>
      </c>
      <c r="B39" s="27">
        <v>2018.0</v>
      </c>
      <c r="C39" s="28">
        <v>1.07513244E8</v>
      </c>
      <c r="D39" s="29">
        <v>5.2107299E7</v>
      </c>
      <c r="E39" s="29">
        <f t="shared" si="1"/>
        <v>7462483.56</v>
      </c>
      <c r="F39" s="29">
        <f t="shared" si="2"/>
        <v>10660690.8</v>
      </c>
      <c r="G39" s="29">
        <f t="shared" si="3"/>
        <v>15991036.2</v>
      </c>
      <c r="H39" s="29">
        <f t="shared" si="4"/>
        <v>8528552.64</v>
      </c>
      <c r="I39" s="29">
        <f t="shared" si="5"/>
        <v>7995518.1</v>
      </c>
      <c r="J39" s="29">
        <f t="shared" si="6"/>
        <v>2665172.7</v>
      </c>
      <c r="K39" s="29">
        <v>5.3303454E7</v>
      </c>
      <c r="L39" s="30">
        <f t="shared" si="7"/>
        <v>212923997</v>
      </c>
    </row>
    <row r="40" ht="15.75" customHeight="1">
      <c r="A40" s="26" t="s">
        <v>37</v>
      </c>
      <c r="B40" s="27">
        <v>2018.0</v>
      </c>
      <c r="C40" s="28">
        <v>9.549591E7</v>
      </c>
      <c r="D40" s="29">
        <v>5.9174277E7</v>
      </c>
      <c r="E40" s="29">
        <f t="shared" si="1"/>
        <v>7977270.28</v>
      </c>
      <c r="F40" s="29">
        <f t="shared" si="2"/>
        <v>11396100.4</v>
      </c>
      <c r="G40" s="29">
        <f t="shared" si="3"/>
        <v>17094150.6</v>
      </c>
      <c r="H40" s="29">
        <f t="shared" si="4"/>
        <v>9116880.32</v>
      </c>
      <c r="I40" s="29">
        <f t="shared" si="5"/>
        <v>8547075.3</v>
      </c>
      <c r="J40" s="29">
        <f t="shared" si="6"/>
        <v>2849025.1</v>
      </c>
      <c r="K40" s="29">
        <v>5.6980502E7</v>
      </c>
      <c r="L40" s="30">
        <f t="shared" si="7"/>
        <v>211650689</v>
      </c>
    </row>
    <row r="41" ht="15.75" customHeight="1">
      <c r="A41" s="26" t="s">
        <v>26</v>
      </c>
      <c r="B41" s="27">
        <v>2019.0</v>
      </c>
      <c r="C41" s="28">
        <v>1.0059145E8</v>
      </c>
      <c r="D41" s="29">
        <v>6.8214416E7</v>
      </c>
      <c r="E41" s="29">
        <f t="shared" si="1"/>
        <v>8819579.86</v>
      </c>
      <c r="F41" s="29">
        <f t="shared" si="2"/>
        <v>12599399.8</v>
      </c>
      <c r="G41" s="29">
        <f t="shared" si="3"/>
        <v>18899099.7</v>
      </c>
      <c r="H41" s="29">
        <f t="shared" si="4"/>
        <v>10079519.84</v>
      </c>
      <c r="I41" s="29">
        <f t="shared" si="5"/>
        <v>9449549.85</v>
      </c>
      <c r="J41" s="29">
        <f t="shared" si="6"/>
        <v>3149849.95</v>
      </c>
      <c r="K41" s="29">
        <v>6.2996999E7</v>
      </c>
      <c r="L41" s="30">
        <f t="shared" si="7"/>
        <v>231802865</v>
      </c>
    </row>
    <row r="42" ht="15.75" customHeight="1">
      <c r="A42" s="26" t="s">
        <v>27</v>
      </c>
      <c r="B42" s="27">
        <v>2019.0</v>
      </c>
      <c r="C42" s="28">
        <v>1.03896728E8</v>
      </c>
      <c r="D42" s="29">
        <v>6.9490972E7</v>
      </c>
      <c r="E42" s="29">
        <f t="shared" si="1"/>
        <v>8686870.92</v>
      </c>
      <c r="F42" s="29">
        <f t="shared" si="2"/>
        <v>12409815.6</v>
      </c>
      <c r="G42" s="29">
        <f t="shared" si="3"/>
        <v>18614723.4</v>
      </c>
      <c r="H42" s="29">
        <f t="shared" si="4"/>
        <v>9927852.48</v>
      </c>
      <c r="I42" s="29">
        <f t="shared" si="5"/>
        <v>9307361.7</v>
      </c>
      <c r="J42" s="29">
        <f t="shared" si="6"/>
        <v>3102453.9</v>
      </c>
      <c r="K42" s="29">
        <v>6.2049078E7</v>
      </c>
      <c r="L42" s="30">
        <f t="shared" si="7"/>
        <v>235436778</v>
      </c>
    </row>
    <row r="43" ht="15.75" customHeight="1">
      <c r="A43" s="26" t="s">
        <v>28</v>
      </c>
      <c r="B43" s="27">
        <v>2019.0</v>
      </c>
      <c r="C43" s="28">
        <v>1.04314447E8</v>
      </c>
      <c r="D43" s="29">
        <v>7.1406523E7</v>
      </c>
      <c r="E43" s="29">
        <f t="shared" si="1"/>
        <v>8940957.2</v>
      </c>
      <c r="F43" s="29">
        <f t="shared" si="2"/>
        <v>12772796</v>
      </c>
      <c r="G43" s="29">
        <f t="shared" si="3"/>
        <v>19159194</v>
      </c>
      <c r="H43" s="29">
        <f t="shared" si="4"/>
        <v>10218236.8</v>
      </c>
      <c r="I43" s="29">
        <f t="shared" si="5"/>
        <v>9579597</v>
      </c>
      <c r="J43" s="29">
        <f t="shared" si="6"/>
        <v>3193199</v>
      </c>
      <c r="K43" s="29">
        <v>6.386398E7</v>
      </c>
      <c r="L43" s="30">
        <f t="shared" si="7"/>
        <v>239584950</v>
      </c>
    </row>
    <row r="44" ht="15.75" customHeight="1">
      <c r="A44" s="26" t="s">
        <v>29</v>
      </c>
      <c r="B44" s="27">
        <v>2019.0</v>
      </c>
      <c r="C44" s="28">
        <v>1.02135189E8</v>
      </c>
      <c r="D44" s="29">
        <v>6.8255914E7</v>
      </c>
      <c r="E44" s="29">
        <f t="shared" si="1"/>
        <v>8433863.34</v>
      </c>
      <c r="F44" s="29">
        <f t="shared" si="2"/>
        <v>12048376.2</v>
      </c>
      <c r="G44" s="29">
        <f t="shared" si="3"/>
        <v>18072564.3</v>
      </c>
      <c r="H44" s="29">
        <f t="shared" si="4"/>
        <v>9638700.96</v>
      </c>
      <c r="I44" s="29">
        <f t="shared" si="5"/>
        <v>9036282.15</v>
      </c>
      <c r="J44" s="29">
        <f t="shared" si="6"/>
        <v>3012094.05</v>
      </c>
      <c r="K44" s="29">
        <v>6.0241881E7</v>
      </c>
      <c r="L44" s="30">
        <f t="shared" si="7"/>
        <v>230632984</v>
      </c>
    </row>
    <row r="45" ht="15.75" customHeight="1">
      <c r="A45" s="26" t="s">
        <v>30</v>
      </c>
      <c r="B45" s="27">
        <v>2019.0</v>
      </c>
      <c r="C45" s="28">
        <v>1.11387732E8</v>
      </c>
      <c r="D45" s="29">
        <v>6.5449267E7</v>
      </c>
      <c r="E45" s="29">
        <f t="shared" si="1"/>
        <v>8546904.24</v>
      </c>
      <c r="F45" s="29">
        <f t="shared" si="2"/>
        <v>12209863.2</v>
      </c>
      <c r="G45" s="29">
        <f t="shared" si="3"/>
        <v>18314794.8</v>
      </c>
      <c r="H45" s="29">
        <f t="shared" si="4"/>
        <v>9767890.56</v>
      </c>
      <c r="I45" s="29">
        <f t="shared" si="5"/>
        <v>9157397.4</v>
      </c>
      <c r="J45" s="29">
        <f t="shared" si="6"/>
        <v>3052465.8</v>
      </c>
      <c r="K45" s="29">
        <v>6.1049316E7</v>
      </c>
      <c r="L45" s="30">
        <f t="shared" si="7"/>
        <v>237886315</v>
      </c>
    </row>
    <row r="46" ht="15.75" customHeight="1">
      <c r="A46" s="26" t="s">
        <v>31</v>
      </c>
      <c r="B46" s="27">
        <v>2019.0</v>
      </c>
      <c r="C46" s="28">
        <v>1.04864171E8</v>
      </c>
      <c r="D46" s="29">
        <v>7.4864777E7</v>
      </c>
      <c r="E46" s="29">
        <f t="shared" si="1"/>
        <v>8572000.36</v>
      </c>
      <c r="F46" s="29">
        <f t="shared" si="2"/>
        <v>12245714.8</v>
      </c>
      <c r="G46" s="29">
        <f t="shared" si="3"/>
        <v>18368572.2</v>
      </c>
      <c r="H46" s="29">
        <f t="shared" si="4"/>
        <v>9796571.84</v>
      </c>
      <c r="I46" s="29">
        <f t="shared" si="5"/>
        <v>9184286.1</v>
      </c>
      <c r="J46" s="29">
        <f t="shared" si="6"/>
        <v>3061428.7</v>
      </c>
      <c r="K46" s="29">
        <v>6.1228574E7</v>
      </c>
      <c r="L46" s="30">
        <f t="shared" si="7"/>
        <v>240957522</v>
      </c>
    </row>
    <row r="47" ht="15.75" customHeight="1">
      <c r="A47" s="26" t="s">
        <v>32</v>
      </c>
      <c r="B47" s="27">
        <v>2019.0</v>
      </c>
      <c r="C47" s="28">
        <v>1.02166011E8</v>
      </c>
      <c r="D47" s="29">
        <v>7.4628904E7</v>
      </c>
      <c r="E47" s="29">
        <f t="shared" si="1"/>
        <v>8634387.44</v>
      </c>
      <c r="F47" s="29">
        <f t="shared" si="2"/>
        <v>12334839.2</v>
      </c>
      <c r="G47" s="29">
        <f t="shared" si="3"/>
        <v>18502258.8</v>
      </c>
      <c r="H47" s="29">
        <f t="shared" si="4"/>
        <v>9867871.36</v>
      </c>
      <c r="I47" s="29">
        <f t="shared" si="5"/>
        <v>9251129.4</v>
      </c>
      <c r="J47" s="29">
        <f t="shared" si="6"/>
        <v>3083709.8</v>
      </c>
      <c r="K47" s="29">
        <v>6.1674196E7</v>
      </c>
      <c r="L47" s="30">
        <f t="shared" si="7"/>
        <v>238469111</v>
      </c>
    </row>
    <row r="48" ht="15.75" customHeight="1">
      <c r="A48" s="26" t="s">
        <v>33</v>
      </c>
      <c r="B48" s="27">
        <v>2019.0</v>
      </c>
      <c r="C48" s="28">
        <v>1.13093617E8</v>
      </c>
      <c r="D48" s="29">
        <v>6.5558116E7</v>
      </c>
      <c r="E48" s="29">
        <f t="shared" si="1"/>
        <v>8634517.22</v>
      </c>
      <c r="F48" s="29">
        <f t="shared" si="2"/>
        <v>12335024.6</v>
      </c>
      <c r="G48" s="29">
        <f t="shared" si="3"/>
        <v>18502536.9</v>
      </c>
      <c r="H48" s="29">
        <f t="shared" si="4"/>
        <v>9868019.68</v>
      </c>
      <c r="I48" s="29">
        <f t="shared" si="5"/>
        <v>9251268.45</v>
      </c>
      <c r="J48" s="29">
        <f t="shared" si="6"/>
        <v>3083756.15</v>
      </c>
      <c r="K48" s="29">
        <v>6.1675123E7</v>
      </c>
      <c r="L48" s="30">
        <f t="shared" si="7"/>
        <v>240326856</v>
      </c>
    </row>
    <row r="49" ht="15.75" customHeight="1">
      <c r="A49" s="31" t="s">
        <v>34</v>
      </c>
      <c r="B49" s="32">
        <v>2019.0</v>
      </c>
      <c r="C49" s="33">
        <v>1.2035366E8</v>
      </c>
      <c r="D49" s="34">
        <v>7.583239E7</v>
      </c>
      <c r="E49" s="34">
        <f t="shared" si="1"/>
        <v>9150085</v>
      </c>
      <c r="F49" s="34">
        <f t="shared" si="2"/>
        <v>13071550</v>
      </c>
      <c r="G49" s="34">
        <f t="shared" si="3"/>
        <v>19607325</v>
      </c>
      <c r="H49" s="34">
        <f t="shared" si="4"/>
        <v>10457240</v>
      </c>
      <c r="I49" s="34">
        <f t="shared" si="5"/>
        <v>9803662.5</v>
      </c>
      <c r="J49" s="34">
        <f t="shared" si="6"/>
        <v>3267887.5</v>
      </c>
      <c r="K49" s="34">
        <v>6.535775E7</v>
      </c>
      <c r="L49" s="35">
        <f t="shared" si="7"/>
        <v>261543800</v>
      </c>
    </row>
    <row r="50" ht="15.75" customHeight="1">
      <c r="A50" s="17"/>
      <c r="B50" s="17"/>
    </row>
    <row r="51" ht="15.75" customHeight="1">
      <c r="A51" s="17"/>
      <c r="B51" s="17"/>
    </row>
    <row r="52" ht="15.75" customHeight="1">
      <c r="A52" s="17"/>
      <c r="B52" s="17"/>
      <c r="C52" s="17"/>
    </row>
    <row r="53" ht="15.75" customHeight="1">
      <c r="A53" s="17"/>
      <c r="B53" s="17"/>
    </row>
    <row r="54" ht="15.75" customHeight="1">
      <c r="A54" s="17"/>
      <c r="B54" s="17"/>
      <c r="C54" s="36"/>
      <c r="D54" s="37"/>
      <c r="E54" s="37"/>
      <c r="F54" s="37"/>
      <c r="G54" s="37"/>
    </row>
    <row r="55" ht="15.75" customHeight="1">
      <c r="A55" s="17"/>
      <c r="B55" s="17"/>
    </row>
    <row r="56" ht="15.75" customHeight="1">
      <c r="A56" s="17"/>
      <c r="B56" s="17"/>
    </row>
    <row r="57" ht="15.75" customHeight="1">
      <c r="A57" s="17"/>
      <c r="B57" s="17"/>
    </row>
    <row r="58" ht="15.75" customHeight="1">
      <c r="A58" s="17"/>
      <c r="B58" s="17"/>
    </row>
    <row r="59" ht="15.75" customHeight="1">
      <c r="A59" s="17"/>
      <c r="B59" s="17"/>
    </row>
    <row r="60" ht="15.75" customHeight="1">
      <c r="A60" s="17"/>
      <c r="B60" s="17"/>
    </row>
    <row r="61" ht="15.75" customHeight="1">
      <c r="A61" s="17"/>
      <c r="B61" s="17"/>
    </row>
    <row r="62" ht="15.75" customHeight="1">
      <c r="A62" s="17"/>
      <c r="B62" s="17"/>
    </row>
    <row r="63" ht="15.75" customHeight="1">
      <c r="A63" s="17"/>
      <c r="B63" s="17"/>
    </row>
    <row r="64" ht="15.75" customHeight="1">
      <c r="A64" s="17"/>
      <c r="B64" s="17"/>
    </row>
    <row r="65" ht="15.75" customHeight="1">
      <c r="A65" s="17"/>
      <c r="B65" s="17"/>
    </row>
    <row r="66" ht="15.75" customHeight="1">
      <c r="A66" s="17"/>
      <c r="B66" s="17"/>
    </row>
    <row r="67" ht="15.75" customHeight="1">
      <c r="A67" s="17"/>
      <c r="B67" s="17"/>
    </row>
    <row r="68" ht="15.75" customHeight="1">
      <c r="A68" s="17"/>
      <c r="B68" s="17"/>
    </row>
    <row r="69" ht="15.75" customHeight="1">
      <c r="A69" s="17"/>
      <c r="B69" s="17"/>
    </row>
    <row r="70" ht="15.75" customHeight="1">
      <c r="A70" s="17"/>
      <c r="B70" s="17"/>
    </row>
    <row r="71" ht="15.75" customHeight="1">
      <c r="A71" s="17"/>
      <c r="B71" s="17"/>
    </row>
    <row r="72" ht="15.75" customHeight="1">
      <c r="A72" s="17"/>
      <c r="B72" s="17"/>
    </row>
    <row r="73" ht="15.75" customHeight="1">
      <c r="A73" s="17"/>
      <c r="B73" s="17"/>
    </row>
    <row r="74" ht="15.75" customHeight="1">
      <c r="A74" s="17"/>
      <c r="B74" s="17"/>
    </row>
    <row r="75" ht="15.75" customHeight="1">
      <c r="A75" s="17"/>
      <c r="B75" s="17"/>
    </row>
    <row r="76" ht="15.75" customHeight="1">
      <c r="A76" s="17"/>
      <c r="B76" s="17"/>
    </row>
    <row r="77" ht="15.75" customHeight="1">
      <c r="A77" s="17"/>
      <c r="B77" s="17"/>
    </row>
    <row r="78" ht="15.75" customHeight="1">
      <c r="A78" s="17"/>
      <c r="B78" s="17"/>
    </row>
    <row r="79" ht="15.75" customHeight="1">
      <c r="A79" s="17"/>
      <c r="B79" s="17"/>
    </row>
    <row r="80" ht="15.75" customHeight="1">
      <c r="A80" s="17"/>
      <c r="B80" s="17"/>
    </row>
    <row r="81" ht="15.75" customHeight="1">
      <c r="A81" s="17"/>
      <c r="B81" s="17"/>
    </row>
    <row r="82" ht="15.75" customHeight="1">
      <c r="A82" s="17"/>
      <c r="B82" s="17"/>
    </row>
    <row r="83" ht="15.75" customHeight="1">
      <c r="A83" s="17"/>
      <c r="B83" s="17"/>
    </row>
    <row r="84" ht="15.75" customHeight="1">
      <c r="A84" s="17"/>
      <c r="B84" s="17"/>
    </row>
    <row r="85" ht="15.75" customHeight="1">
      <c r="A85" s="17"/>
      <c r="B85" s="17"/>
    </row>
    <row r="86" ht="15.75" customHeight="1">
      <c r="A86" s="17"/>
      <c r="B86" s="17"/>
    </row>
    <row r="87" ht="15.75" customHeight="1">
      <c r="A87" s="17"/>
      <c r="B87" s="17"/>
    </row>
    <row r="88" ht="15.75" customHeight="1">
      <c r="A88" s="17"/>
      <c r="B88" s="17"/>
    </row>
    <row r="89" ht="15.75" customHeight="1">
      <c r="A89" s="17"/>
      <c r="B89" s="17"/>
    </row>
    <row r="90" ht="15.75" customHeight="1">
      <c r="A90" s="17"/>
      <c r="B90" s="17"/>
    </row>
    <row r="91" ht="15.75" customHeight="1">
      <c r="A91" s="17"/>
      <c r="B91" s="17"/>
    </row>
    <row r="92" ht="15.75" customHeight="1">
      <c r="A92" s="17"/>
      <c r="B92" s="17"/>
    </row>
    <row r="93" ht="15.75" customHeight="1">
      <c r="A93" s="17"/>
      <c r="B93" s="17"/>
    </row>
    <row r="94" ht="15.75" customHeight="1">
      <c r="A94" s="17"/>
      <c r="B94" s="17"/>
    </row>
    <row r="95" ht="15.75" customHeight="1">
      <c r="A95" s="17"/>
      <c r="B95" s="17"/>
    </row>
    <row r="96" ht="15.75" customHeight="1">
      <c r="A96" s="17"/>
      <c r="B96" s="17"/>
    </row>
    <row r="97" ht="15.75" customHeight="1">
      <c r="A97" s="17"/>
      <c r="B97" s="17"/>
    </row>
    <row r="98" ht="15.75" customHeight="1">
      <c r="A98" s="17"/>
      <c r="B98" s="17"/>
    </row>
    <row r="99" ht="15.75" customHeight="1">
      <c r="A99" s="17"/>
      <c r="B99" s="17"/>
    </row>
    <row r="100" ht="15.75" customHeight="1">
      <c r="A100" s="17"/>
      <c r="B100" s="17"/>
    </row>
    <row r="101" ht="15.75" customHeight="1">
      <c r="A101" s="17"/>
      <c r="B101" s="17"/>
    </row>
    <row r="102" ht="15.75" customHeight="1">
      <c r="A102" s="17"/>
      <c r="B102" s="17"/>
    </row>
    <row r="103" ht="15.75" customHeight="1">
      <c r="A103" s="17"/>
      <c r="B103" s="17"/>
    </row>
    <row r="104" ht="15.75" customHeight="1">
      <c r="A104" s="17"/>
      <c r="B104" s="17"/>
    </row>
    <row r="105" ht="15.75" customHeight="1">
      <c r="A105" s="17"/>
      <c r="B105" s="17"/>
    </row>
    <row r="106" ht="15.75" customHeight="1">
      <c r="A106" s="17"/>
      <c r="B106" s="17"/>
    </row>
    <row r="107" ht="15.75" customHeight="1">
      <c r="A107" s="17"/>
      <c r="B107" s="17"/>
    </row>
    <row r="108" ht="15.75" customHeight="1">
      <c r="A108" s="17"/>
      <c r="B108" s="17"/>
    </row>
    <row r="109" ht="15.75" customHeight="1">
      <c r="A109" s="17"/>
      <c r="B109" s="17"/>
    </row>
    <row r="110" ht="15.75" customHeight="1">
      <c r="A110" s="17"/>
      <c r="B110" s="17"/>
    </row>
    <row r="111" ht="15.75" customHeight="1">
      <c r="A111" s="17"/>
      <c r="B111" s="17"/>
    </row>
    <row r="112" ht="15.75" customHeight="1">
      <c r="A112" s="17"/>
      <c r="B112" s="17"/>
    </row>
    <row r="113" ht="15.75" customHeight="1">
      <c r="A113" s="17"/>
      <c r="B113" s="17"/>
    </row>
    <row r="114" ht="15.75" customHeight="1">
      <c r="A114" s="17"/>
      <c r="B114" s="17"/>
    </row>
    <row r="115" ht="15.75" customHeight="1">
      <c r="A115" s="17"/>
      <c r="B115" s="17"/>
    </row>
    <row r="116" ht="15.75" customHeight="1">
      <c r="A116" s="17"/>
      <c r="B116" s="17"/>
    </row>
    <row r="117" ht="15.75" customHeight="1">
      <c r="A117" s="17"/>
      <c r="B117" s="17"/>
    </row>
    <row r="118" ht="15.75" customHeight="1">
      <c r="A118" s="17"/>
      <c r="B118" s="17"/>
    </row>
    <row r="119" ht="15.75" customHeight="1">
      <c r="A119" s="17"/>
      <c r="B119" s="17"/>
    </row>
    <row r="120" ht="15.75" customHeight="1">
      <c r="A120" s="17"/>
      <c r="B120" s="17"/>
    </row>
    <row r="121" ht="15.75" customHeight="1">
      <c r="A121" s="17"/>
      <c r="B121" s="17"/>
    </row>
    <row r="122" ht="15.75" customHeight="1">
      <c r="A122" s="17"/>
      <c r="B122" s="17"/>
    </row>
    <row r="123" ht="15.75" customHeight="1">
      <c r="A123" s="17"/>
      <c r="B123" s="17"/>
    </row>
    <row r="124" ht="15.75" customHeight="1">
      <c r="A124" s="17"/>
      <c r="B124" s="17"/>
    </row>
    <row r="125" ht="15.75" customHeight="1">
      <c r="A125" s="17"/>
      <c r="B125" s="17"/>
    </row>
    <row r="126" ht="15.75" customHeight="1">
      <c r="A126" s="17"/>
      <c r="B126" s="17"/>
    </row>
    <row r="127" ht="15.75" customHeight="1">
      <c r="A127" s="17"/>
      <c r="B127" s="17"/>
    </row>
    <row r="128" ht="15.75" customHeight="1">
      <c r="A128" s="17"/>
      <c r="B128" s="17"/>
    </row>
    <row r="129" ht="15.75" customHeight="1">
      <c r="A129" s="17"/>
      <c r="B129" s="17"/>
    </row>
    <row r="130" ht="15.75" customHeight="1">
      <c r="A130" s="17"/>
      <c r="B130" s="17"/>
    </row>
    <row r="131" ht="15.75" customHeight="1">
      <c r="A131" s="17"/>
      <c r="B131" s="17"/>
    </row>
    <row r="132" ht="15.75" customHeight="1">
      <c r="A132" s="17"/>
      <c r="B132" s="17"/>
    </row>
    <row r="133" ht="15.75" customHeight="1">
      <c r="A133" s="17"/>
      <c r="B133" s="17"/>
    </row>
    <row r="134" ht="15.75" customHeight="1">
      <c r="A134" s="17"/>
      <c r="B134" s="17"/>
    </row>
    <row r="135" ht="15.75" customHeight="1">
      <c r="A135" s="17"/>
      <c r="B135" s="17"/>
    </row>
    <row r="136" ht="15.75" customHeight="1">
      <c r="A136" s="17"/>
      <c r="B136" s="17"/>
    </row>
    <row r="137" ht="15.75" customHeight="1">
      <c r="A137" s="17"/>
      <c r="B137" s="17"/>
    </row>
    <row r="138" ht="15.75" customHeight="1">
      <c r="A138" s="17"/>
      <c r="B138" s="17"/>
    </row>
    <row r="139" ht="15.75" customHeight="1">
      <c r="A139" s="17"/>
      <c r="B139" s="17"/>
    </row>
    <row r="140" ht="15.75" customHeight="1">
      <c r="A140" s="17"/>
      <c r="B140" s="17"/>
    </row>
    <row r="141" ht="15.75" customHeight="1">
      <c r="A141" s="17"/>
      <c r="B141" s="17"/>
    </row>
    <row r="142" ht="15.75" customHeight="1">
      <c r="A142" s="17"/>
      <c r="B142" s="17"/>
    </row>
    <row r="143" ht="15.75" customHeight="1">
      <c r="A143" s="17"/>
      <c r="B143" s="17"/>
    </row>
    <row r="144" ht="15.75" customHeight="1">
      <c r="A144" s="17"/>
      <c r="B144" s="17"/>
    </row>
    <row r="145" ht="15.75" customHeight="1">
      <c r="A145" s="17"/>
      <c r="B145" s="17"/>
    </row>
    <row r="146" ht="15.75" customHeight="1">
      <c r="A146" s="17"/>
      <c r="B146" s="17"/>
    </row>
    <row r="147" ht="15.75" customHeight="1">
      <c r="A147" s="17"/>
      <c r="B147" s="17"/>
    </row>
    <row r="148" ht="15.75" customHeight="1">
      <c r="A148" s="17"/>
      <c r="B148" s="17"/>
    </row>
    <row r="149" ht="15.75" customHeight="1">
      <c r="A149" s="17"/>
      <c r="B149" s="17"/>
    </row>
    <row r="150" ht="15.75" customHeight="1">
      <c r="A150" s="17"/>
      <c r="B150" s="17"/>
    </row>
    <row r="151" ht="15.75" customHeight="1">
      <c r="A151" s="17"/>
      <c r="B151" s="17"/>
    </row>
    <row r="152" ht="15.75" customHeight="1">
      <c r="A152" s="17"/>
      <c r="B152" s="17"/>
    </row>
    <row r="153" ht="15.75" customHeight="1">
      <c r="A153" s="17"/>
      <c r="B153" s="17"/>
    </row>
    <row r="154" ht="15.75" customHeight="1">
      <c r="A154" s="17"/>
      <c r="B154" s="17"/>
    </row>
    <row r="155" ht="15.75" customHeight="1">
      <c r="A155" s="17"/>
      <c r="B155" s="17"/>
    </row>
    <row r="156" ht="15.75" customHeight="1">
      <c r="A156" s="17"/>
      <c r="B156" s="17"/>
    </row>
    <row r="157" ht="15.75" customHeight="1">
      <c r="A157" s="17"/>
      <c r="B157" s="17"/>
    </row>
    <row r="158" ht="15.75" customHeight="1">
      <c r="A158" s="17"/>
      <c r="B158" s="17"/>
    </row>
    <row r="159" ht="15.75" customHeight="1">
      <c r="A159" s="17"/>
      <c r="B159" s="17"/>
    </row>
    <row r="160" ht="15.75" customHeight="1">
      <c r="A160" s="17"/>
      <c r="B160" s="17"/>
    </row>
    <row r="161" ht="15.75" customHeight="1">
      <c r="A161" s="17"/>
      <c r="B161" s="17"/>
    </row>
    <row r="162" ht="15.75" customHeight="1">
      <c r="A162" s="17"/>
      <c r="B162" s="17"/>
    </row>
    <row r="163" ht="15.75" customHeight="1">
      <c r="A163" s="17"/>
      <c r="B163" s="17"/>
    </row>
    <row r="164" ht="15.75" customHeight="1">
      <c r="A164" s="17"/>
      <c r="B164" s="17"/>
    </row>
    <row r="165" ht="15.75" customHeight="1">
      <c r="A165" s="17"/>
      <c r="B165" s="17"/>
    </row>
    <row r="166" ht="15.75" customHeight="1">
      <c r="A166" s="17"/>
      <c r="B166" s="17"/>
    </row>
    <row r="167" ht="15.75" customHeight="1">
      <c r="A167" s="17"/>
      <c r="B167" s="17"/>
    </row>
    <row r="168" ht="15.75" customHeight="1">
      <c r="A168" s="17"/>
      <c r="B168" s="17"/>
    </row>
    <row r="169" ht="15.75" customHeight="1">
      <c r="A169" s="17"/>
      <c r="B169" s="17"/>
    </row>
    <row r="170" ht="15.75" customHeight="1">
      <c r="A170" s="17"/>
      <c r="B170" s="17"/>
    </row>
    <row r="171" ht="15.75" customHeight="1">
      <c r="A171" s="17"/>
      <c r="B171" s="17"/>
    </row>
    <row r="172" ht="15.75" customHeight="1">
      <c r="A172" s="17"/>
      <c r="B172" s="17"/>
    </row>
    <row r="173" ht="15.75" customHeight="1">
      <c r="A173" s="17"/>
      <c r="B173" s="17"/>
    </row>
    <row r="174" ht="15.75" customHeight="1">
      <c r="A174" s="17"/>
      <c r="B174" s="17"/>
    </row>
    <row r="175" ht="15.75" customHeight="1">
      <c r="A175" s="17"/>
      <c r="B175" s="17"/>
    </row>
    <row r="176" ht="15.75" customHeight="1">
      <c r="A176" s="17"/>
      <c r="B176" s="17"/>
    </row>
    <row r="177" ht="15.75" customHeight="1">
      <c r="A177" s="17"/>
      <c r="B177" s="17"/>
    </row>
    <row r="178" ht="15.75" customHeight="1">
      <c r="A178" s="17"/>
      <c r="B178" s="17"/>
    </row>
    <row r="179" ht="15.75" customHeight="1">
      <c r="A179" s="17"/>
      <c r="B179" s="17"/>
    </row>
    <row r="180" ht="15.75" customHeight="1">
      <c r="A180" s="17"/>
      <c r="B180" s="17"/>
    </row>
    <row r="181" ht="15.75" customHeight="1">
      <c r="A181" s="17"/>
      <c r="B181" s="17"/>
    </row>
    <row r="182" ht="15.75" customHeight="1">
      <c r="A182" s="17"/>
      <c r="B182" s="17"/>
    </row>
    <row r="183" ht="15.75" customHeight="1">
      <c r="A183" s="17"/>
      <c r="B183" s="17"/>
    </row>
    <row r="184" ht="15.75" customHeight="1">
      <c r="A184" s="17"/>
      <c r="B184" s="17"/>
    </row>
    <row r="185" ht="15.75" customHeight="1">
      <c r="A185" s="17"/>
      <c r="B185" s="17"/>
    </row>
    <row r="186" ht="15.75" customHeight="1">
      <c r="A186" s="17"/>
      <c r="B186" s="17"/>
    </row>
    <row r="187" ht="15.75" customHeight="1">
      <c r="A187" s="17"/>
      <c r="B187" s="17"/>
    </row>
    <row r="188" ht="15.75" customHeight="1">
      <c r="A188" s="17"/>
      <c r="B188" s="17"/>
    </row>
    <row r="189" ht="15.75" customHeight="1">
      <c r="A189" s="17"/>
      <c r="B189" s="17"/>
    </row>
    <row r="190" ht="15.75" customHeight="1">
      <c r="A190" s="17"/>
      <c r="B190" s="17"/>
    </row>
    <row r="191" ht="15.75" customHeight="1">
      <c r="A191" s="17"/>
      <c r="B191" s="17"/>
    </row>
    <row r="192" ht="15.75" customHeight="1">
      <c r="A192" s="17"/>
      <c r="B192" s="17"/>
    </row>
    <row r="193" ht="15.75" customHeight="1">
      <c r="A193" s="17"/>
      <c r="B193" s="17"/>
    </row>
    <row r="194" ht="15.75" customHeight="1">
      <c r="A194" s="17"/>
      <c r="B194" s="17"/>
    </row>
    <row r="195" ht="15.75" customHeight="1">
      <c r="A195" s="17"/>
      <c r="B195" s="17"/>
    </row>
    <row r="196" ht="15.75" customHeight="1">
      <c r="A196" s="17"/>
      <c r="B196" s="17"/>
    </row>
    <row r="197" ht="15.75" customHeight="1">
      <c r="A197" s="17"/>
      <c r="B197" s="17"/>
    </row>
    <row r="198" ht="15.75" customHeight="1">
      <c r="A198" s="17"/>
      <c r="B198" s="17"/>
    </row>
    <row r="199" ht="15.75" customHeight="1">
      <c r="A199" s="17"/>
      <c r="B199" s="17"/>
    </row>
    <row r="200" ht="15.75" customHeight="1">
      <c r="A200" s="17"/>
      <c r="B200" s="17"/>
    </row>
    <row r="201" ht="15.75" customHeight="1">
      <c r="A201" s="17"/>
      <c r="B201" s="17"/>
    </row>
    <row r="202" ht="15.75" customHeight="1">
      <c r="A202" s="17"/>
      <c r="B202" s="17"/>
    </row>
    <row r="203" ht="15.75" customHeight="1">
      <c r="A203" s="17"/>
      <c r="B203" s="17"/>
    </row>
    <row r="204" ht="15.75" customHeight="1">
      <c r="A204" s="17"/>
      <c r="B204" s="17"/>
    </row>
    <row r="205" ht="15.75" customHeight="1">
      <c r="A205" s="17"/>
      <c r="B205" s="17"/>
    </row>
    <row r="206" ht="15.75" customHeight="1">
      <c r="A206" s="17"/>
      <c r="B206" s="17"/>
    </row>
    <row r="207" ht="15.75" customHeight="1">
      <c r="A207" s="17"/>
      <c r="B207" s="17"/>
    </row>
    <row r="208" ht="15.75" customHeight="1">
      <c r="A208" s="17"/>
      <c r="B208" s="17"/>
    </row>
    <row r="209" ht="15.75" customHeight="1">
      <c r="A209" s="17"/>
      <c r="B209" s="17"/>
    </row>
    <row r="210" ht="15.75" customHeight="1">
      <c r="A210" s="17"/>
      <c r="B210" s="17"/>
    </row>
    <row r="211" ht="15.75" customHeight="1">
      <c r="A211" s="17"/>
      <c r="B211" s="17"/>
    </row>
    <row r="212" ht="15.75" customHeight="1">
      <c r="A212" s="17"/>
      <c r="B212" s="17"/>
    </row>
    <row r="213" ht="15.75" customHeight="1">
      <c r="A213" s="17"/>
      <c r="B213" s="17"/>
    </row>
    <row r="214" ht="15.75" customHeight="1">
      <c r="A214" s="17"/>
      <c r="B214" s="17"/>
    </row>
    <row r="215" ht="15.75" customHeight="1">
      <c r="A215" s="17"/>
      <c r="B215" s="17"/>
    </row>
    <row r="216" ht="15.75" customHeight="1">
      <c r="A216" s="17"/>
      <c r="B216" s="17"/>
    </row>
    <row r="217" ht="15.75" customHeight="1">
      <c r="A217" s="17"/>
      <c r="B217" s="17"/>
    </row>
    <row r="218" ht="15.75" customHeight="1">
      <c r="A218" s="17"/>
      <c r="B218" s="17"/>
    </row>
    <row r="219" ht="15.75" customHeight="1">
      <c r="A219" s="17"/>
      <c r="B219" s="17"/>
    </row>
    <row r="220" ht="15.75" customHeight="1">
      <c r="A220" s="17"/>
      <c r="B220" s="17"/>
    </row>
    <row r="221" ht="15.75" customHeight="1">
      <c r="A221" s="17"/>
      <c r="B221" s="17"/>
    </row>
    <row r="222" ht="15.75" customHeight="1">
      <c r="A222" s="17"/>
      <c r="B222" s="17"/>
    </row>
    <row r="223" ht="15.75" customHeight="1">
      <c r="A223" s="17"/>
      <c r="B223" s="17"/>
    </row>
    <row r="224" ht="15.75" customHeight="1">
      <c r="A224" s="17"/>
      <c r="B224" s="17"/>
    </row>
    <row r="225" ht="15.75" customHeight="1">
      <c r="A225" s="17"/>
      <c r="B225" s="17"/>
    </row>
    <row r="226" ht="15.75" customHeight="1">
      <c r="A226" s="17"/>
      <c r="B226" s="17"/>
    </row>
    <row r="227" ht="15.75" customHeight="1">
      <c r="A227" s="17"/>
      <c r="B227" s="17"/>
    </row>
    <row r="228" ht="15.75" customHeight="1">
      <c r="A228" s="17"/>
      <c r="B228" s="17"/>
    </row>
    <row r="229" ht="15.75" customHeight="1">
      <c r="A229" s="17"/>
      <c r="B229" s="17"/>
    </row>
    <row r="230" ht="15.75" customHeight="1">
      <c r="A230" s="17"/>
      <c r="B230" s="17"/>
    </row>
    <row r="231" ht="15.75" customHeight="1">
      <c r="A231" s="17"/>
      <c r="B231" s="17"/>
    </row>
    <row r="232" ht="15.75" customHeight="1">
      <c r="A232" s="17"/>
      <c r="B232" s="17"/>
    </row>
    <row r="233" ht="15.75" customHeight="1">
      <c r="A233" s="17"/>
      <c r="B233" s="17"/>
    </row>
    <row r="234" ht="15.75" customHeight="1">
      <c r="A234" s="17"/>
      <c r="B234" s="17"/>
    </row>
    <row r="235" ht="15.75" customHeight="1">
      <c r="A235" s="17"/>
      <c r="B235" s="17"/>
    </row>
    <row r="236" ht="15.75" customHeight="1">
      <c r="A236" s="17"/>
      <c r="B236" s="17"/>
    </row>
    <row r="237" ht="15.75" customHeight="1">
      <c r="A237" s="17"/>
      <c r="B237" s="17"/>
    </row>
    <row r="238" ht="15.75" customHeight="1">
      <c r="A238" s="17"/>
      <c r="B238" s="17"/>
    </row>
    <row r="239" ht="15.75" customHeight="1">
      <c r="A239" s="17"/>
      <c r="B239" s="17"/>
    </row>
    <row r="240" ht="15.75" customHeight="1">
      <c r="A240" s="17"/>
      <c r="B240" s="17"/>
    </row>
    <row r="241" ht="15.75" customHeight="1">
      <c r="A241" s="17"/>
      <c r="B241" s="17"/>
    </row>
    <row r="242" ht="15.75" customHeight="1">
      <c r="A242" s="17"/>
      <c r="B242" s="17"/>
    </row>
    <row r="243" ht="15.75" customHeight="1">
      <c r="A243" s="17"/>
      <c r="B243" s="17"/>
    </row>
    <row r="244" ht="15.75" customHeight="1">
      <c r="A244" s="17"/>
      <c r="B244" s="17"/>
    </row>
    <row r="245" ht="15.75" customHeight="1">
      <c r="A245" s="17"/>
      <c r="B245" s="17"/>
    </row>
    <row r="246" ht="15.75" customHeight="1">
      <c r="A246" s="17"/>
      <c r="B246" s="17"/>
    </row>
    <row r="247" ht="15.75" customHeight="1">
      <c r="A247" s="17"/>
      <c r="B247" s="17"/>
    </row>
    <row r="248" ht="15.75" customHeight="1">
      <c r="A248" s="17"/>
      <c r="B248" s="17"/>
    </row>
    <row r="249" ht="15.75" customHeight="1">
      <c r="A249" s="17"/>
      <c r="B249" s="17"/>
    </row>
    <row r="250" ht="15.75" customHeight="1">
      <c r="A250" s="17"/>
      <c r="B250" s="17"/>
    </row>
    <row r="251" ht="15.75" customHeight="1">
      <c r="A251" s="17"/>
      <c r="B251" s="17"/>
    </row>
    <row r="252" ht="15.75" customHeight="1">
      <c r="A252" s="17"/>
      <c r="B252" s="17"/>
    </row>
    <row r="253" ht="15.75" customHeight="1">
      <c r="A253" s="17"/>
      <c r="B253" s="17"/>
    </row>
    <row r="254" ht="15.75" customHeight="1">
      <c r="A254" s="17"/>
      <c r="B254" s="17"/>
    </row>
    <row r="255" ht="15.75" customHeight="1">
      <c r="A255" s="17"/>
      <c r="B255" s="17"/>
    </row>
    <row r="256" ht="15.75" customHeight="1">
      <c r="A256" s="17"/>
      <c r="B256" s="17"/>
    </row>
    <row r="257" ht="15.75" customHeight="1">
      <c r="A257" s="17"/>
      <c r="B257" s="17"/>
    </row>
    <row r="258" ht="15.75" customHeight="1">
      <c r="A258" s="17"/>
      <c r="B258" s="17"/>
    </row>
    <row r="259" ht="15.75" customHeight="1">
      <c r="A259" s="17"/>
      <c r="B259" s="17"/>
    </row>
    <row r="260" ht="15.75" customHeight="1">
      <c r="A260" s="17"/>
      <c r="B260" s="17"/>
    </row>
    <row r="261" ht="15.75" customHeight="1">
      <c r="A261" s="17"/>
      <c r="B261" s="17"/>
    </row>
    <row r="262" ht="15.75" customHeight="1">
      <c r="A262" s="17"/>
      <c r="B262" s="17"/>
    </row>
    <row r="263" ht="15.75" customHeight="1">
      <c r="A263" s="17"/>
      <c r="B263" s="17"/>
    </row>
    <row r="264" ht="15.75" customHeight="1">
      <c r="A264" s="17"/>
      <c r="B264" s="17"/>
    </row>
    <row r="265" ht="15.75" customHeight="1">
      <c r="A265" s="17"/>
      <c r="B265" s="17"/>
    </row>
    <row r="266" ht="15.75" customHeight="1">
      <c r="A266" s="17"/>
      <c r="B266" s="17"/>
    </row>
    <row r="267" ht="15.75" customHeight="1">
      <c r="A267" s="17"/>
      <c r="B267" s="17"/>
    </row>
    <row r="268" ht="15.75" customHeight="1">
      <c r="A268" s="17"/>
      <c r="B268" s="17"/>
    </row>
    <row r="269" ht="15.75" customHeight="1">
      <c r="A269" s="17"/>
      <c r="B269" s="17"/>
    </row>
    <row r="270" ht="15.75" customHeight="1">
      <c r="A270" s="17"/>
      <c r="B270" s="17"/>
    </row>
    <row r="271" ht="15.75" customHeight="1">
      <c r="A271" s="17"/>
      <c r="B271" s="17"/>
    </row>
    <row r="272" ht="15.75" customHeight="1">
      <c r="A272" s="17"/>
      <c r="B272" s="17"/>
    </row>
    <row r="273" ht="15.75" customHeight="1">
      <c r="A273" s="17"/>
      <c r="B273" s="17"/>
    </row>
    <row r="274" ht="15.75" customHeight="1">
      <c r="A274" s="17"/>
      <c r="B274" s="17"/>
    </row>
    <row r="275" ht="15.75" customHeight="1">
      <c r="A275" s="17"/>
      <c r="B275" s="17"/>
    </row>
    <row r="276" ht="15.75" customHeight="1">
      <c r="A276" s="17"/>
      <c r="B276" s="17"/>
    </row>
    <row r="277" ht="15.75" customHeight="1">
      <c r="A277" s="17"/>
      <c r="B277" s="17"/>
    </row>
    <row r="278" ht="15.75" customHeight="1">
      <c r="A278" s="17"/>
      <c r="B278" s="17"/>
    </row>
    <row r="279" ht="15.75" customHeight="1">
      <c r="A279" s="17"/>
      <c r="B279" s="17"/>
    </row>
    <row r="280" ht="15.75" customHeight="1">
      <c r="A280" s="17"/>
      <c r="B280" s="17"/>
    </row>
    <row r="281" ht="15.75" customHeight="1">
      <c r="A281" s="17"/>
      <c r="B281" s="17"/>
    </row>
    <row r="282" ht="15.75" customHeight="1">
      <c r="A282" s="17"/>
      <c r="B282" s="17"/>
    </row>
    <row r="283" ht="15.75" customHeight="1">
      <c r="A283" s="17"/>
      <c r="B283" s="17"/>
    </row>
    <row r="284" ht="15.75" customHeight="1">
      <c r="A284" s="17"/>
      <c r="B284" s="17"/>
    </row>
    <row r="285" ht="15.75" customHeight="1">
      <c r="A285" s="17"/>
      <c r="B285" s="17"/>
    </row>
    <row r="286" ht="15.75" customHeight="1">
      <c r="A286" s="17"/>
      <c r="B286" s="17"/>
    </row>
    <row r="287" ht="15.75" customHeight="1">
      <c r="A287" s="17"/>
      <c r="B287" s="17"/>
    </row>
    <row r="288" ht="15.75" customHeight="1">
      <c r="A288" s="17"/>
      <c r="B288" s="17"/>
    </row>
    <row r="289" ht="15.75" customHeight="1">
      <c r="A289" s="17"/>
      <c r="B289" s="17"/>
    </row>
    <row r="290" ht="15.75" customHeight="1">
      <c r="A290" s="17"/>
      <c r="B290" s="17"/>
    </row>
    <row r="291" ht="15.75" customHeight="1">
      <c r="A291" s="17"/>
      <c r="B291" s="17"/>
    </row>
    <row r="292" ht="15.75" customHeight="1">
      <c r="A292" s="17"/>
      <c r="B292" s="17"/>
    </row>
    <row r="293" ht="15.75" customHeight="1">
      <c r="A293" s="17"/>
      <c r="B293" s="17"/>
    </row>
    <row r="294" ht="15.75" customHeight="1">
      <c r="A294" s="17"/>
      <c r="B294" s="17"/>
    </row>
    <row r="295" ht="15.75" customHeight="1">
      <c r="A295" s="17"/>
      <c r="B295" s="17"/>
    </row>
    <row r="296" ht="15.75" customHeight="1">
      <c r="A296" s="17"/>
      <c r="B296" s="17"/>
    </row>
    <row r="297" ht="15.75" customHeight="1">
      <c r="A297" s="17"/>
      <c r="B297" s="17"/>
    </row>
    <row r="298" ht="15.75" customHeight="1">
      <c r="A298" s="17"/>
      <c r="B298" s="17"/>
    </row>
    <row r="299" ht="15.75" customHeight="1">
      <c r="A299" s="17"/>
      <c r="B299" s="17"/>
    </row>
    <row r="300" ht="15.75" customHeight="1">
      <c r="A300" s="17"/>
      <c r="B300" s="17"/>
    </row>
    <row r="301" ht="15.75" customHeight="1">
      <c r="A301" s="17"/>
      <c r="B301" s="17"/>
    </row>
    <row r="302" ht="15.75" customHeight="1">
      <c r="A302" s="17"/>
      <c r="B302" s="17"/>
    </row>
    <row r="303" ht="15.75" customHeight="1">
      <c r="A303" s="17"/>
      <c r="B303" s="17"/>
    </row>
    <row r="304" ht="15.75" customHeight="1">
      <c r="A304" s="17"/>
      <c r="B304" s="17"/>
    </row>
    <row r="305" ht="15.75" customHeight="1">
      <c r="A305" s="17"/>
      <c r="B305" s="17"/>
    </row>
    <row r="306" ht="15.75" customHeight="1">
      <c r="A306" s="17"/>
      <c r="B306" s="17"/>
    </row>
    <row r="307" ht="15.75" customHeight="1">
      <c r="A307" s="17"/>
      <c r="B307" s="17"/>
    </row>
    <row r="308" ht="15.75" customHeight="1">
      <c r="A308" s="17"/>
      <c r="B308" s="17"/>
    </row>
    <row r="309" ht="15.75" customHeight="1">
      <c r="A309" s="17"/>
      <c r="B309" s="17"/>
    </row>
    <row r="310" ht="15.75" customHeight="1">
      <c r="A310" s="17"/>
      <c r="B310" s="17"/>
    </row>
    <row r="311" ht="15.75" customHeight="1">
      <c r="A311" s="17"/>
      <c r="B311" s="17"/>
    </row>
    <row r="312" ht="15.75" customHeight="1">
      <c r="A312" s="17"/>
      <c r="B312" s="17"/>
    </row>
    <row r="313" ht="15.75" customHeight="1">
      <c r="A313" s="17"/>
      <c r="B313" s="17"/>
    </row>
    <row r="314" ht="15.75" customHeight="1">
      <c r="A314" s="17"/>
      <c r="B314" s="17"/>
    </row>
    <row r="315" ht="15.75" customHeight="1">
      <c r="A315" s="17"/>
      <c r="B315" s="17"/>
    </row>
    <row r="316" ht="15.75" customHeight="1">
      <c r="A316" s="17"/>
      <c r="B316" s="17"/>
    </row>
    <row r="317" ht="15.75" customHeight="1">
      <c r="A317" s="17"/>
      <c r="B317" s="17"/>
    </row>
    <row r="318" ht="15.75" customHeight="1">
      <c r="A318" s="17"/>
      <c r="B318" s="17"/>
    </row>
    <row r="319" ht="15.75" customHeight="1">
      <c r="A319" s="17"/>
      <c r="B319" s="17"/>
    </row>
    <row r="320" ht="15.75" customHeight="1">
      <c r="A320" s="17"/>
      <c r="B320" s="17"/>
    </row>
    <row r="321" ht="15.75" customHeight="1">
      <c r="A321" s="17"/>
      <c r="B321" s="17"/>
    </row>
    <row r="322" ht="15.75" customHeight="1">
      <c r="A322" s="17"/>
      <c r="B322" s="17"/>
    </row>
    <row r="323" ht="15.75" customHeight="1">
      <c r="A323" s="17"/>
      <c r="B323" s="17"/>
    </row>
    <row r="324" ht="15.75" customHeight="1">
      <c r="A324" s="17"/>
      <c r="B324" s="17"/>
    </row>
    <row r="325" ht="15.75" customHeight="1">
      <c r="A325" s="17"/>
      <c r="B325" s="17"/>
    </row>
    <row r="326" ht="15.75" customHeight="1">
      <c r="A326" s="17"/>
      <c r="B326" s="17"/>
    </row>
    <row r="327" ht="15.75" customHeight="1">
      <c r="A327" s="17"/>
      <c r="B327" s="17"/>
    </row>
    <row r="328" ht="15.75" customHeight="1">
      <c r="A328" s="17"/>
      <c r="B328" s="17"/>
    </row>
    <row r="329" ht="15.75" customHeight="1">
      <c r="A329" s="17"/>
      <c r="B329" s="17"/>
    </row>
    <row r="330" ht="15.75" customHeight="1">
      <c r="A330" s="17"/>
      <c r="B330" s="17"/>
    </row>
    <row r="331" ht="15.75" customHeight="1">
      <c r="A331" s="17"/>
      <c r="B331" s="17"/>
    </row>
    <row r="332" ht="15.75" customHeight="1">
      <c r="A332" s="17"/>
      <c r="B332" s="17"/>
    </row>
    <row r="333" ht="15.75" customHeight="1">
      <c r="A333" s="17"/>
      <c r="B333" s="17"/>
    </row>
    <row r="334" ht="15.75" customHeight="1">
      <c r="A334" s="17"/>
      <c r="B334" s="17"/>
    </row>
    <row r="335" ht="15.75" customHeight="1">
      <c r="A335" s="17"/>
      <c r="B335" s="17"/>
    </row>
    <row r="336" ht="15.75" customHeight="1">
      <c r="A336" s="17"/>
      <c r="B336" s="17"/>
    </row>
    <row r="337" ht="15.75" customHeight="1">
      <c r="A337" s="17"/>
      <c r="B337" s="17"/>
    </row>
    <row r="338" ht="15.75" customHeight="1">
      <c r="A338" s="17"/>
      <c r="B338" s="17"/>
    </row>
    <row r="339" ht="15.75" customHeight="1">
      <c r="A339" s="17"/>
      <c r="B339" s="17"/>
    </row>
    <row r="340" ht="15.75" customHeight="1">
      <c r="A340" s="17"/>
      <c r="B340" s="17"/>
    </row>
    <row r="341" ht="15.75" customHeight="1">
      <c r="A341" s="17"/>
      <c r="B341" s="17"/>
    </row>
    <row r="342" ht="15.75" customHeight="1">
      <c r="A342" s="17"/>
      <c r="B342" s="17"/>
    </row>
    <row r="343" ht="15.75" customHeight="1">
      <c r="A343" s="17"/>
      <c r="B343" s="17"/>
    </row>
    <row r="344" ht="15.75" customHeight="1">
      <c r="A344" s="17"/>
      <c r="B344" s="17"/>
    </row>
    <row r="345" ht="15.75" customHeight="1">
      <c r="A345" s="17"/>
      <c r="B345" s="17"/>
    </row>
    <row r="346" ht="15.75" customHeight="1">
      <c r="A346" s="17"/>
      <c r="B346" s="17"/>
    </row>
    <row r="347" ht="15.75" customHeight="1">
      <c r="A347" s="17"/>
      <c r="B347" s="17"/>
    </row>
    <row r="348" ht="15.75" customHeight="1">
      <c r="A348" s="17"/>
      <c r="B348" s="17"/>
    </row>
    <row r="349" ht="15.75" customHeight="1">
      <c r="A349" s="17"/>
      <c r="B349" s="17"/>
    </row>
    <row r="350" ht="15.75" customHeight="1">
      <c r="A350" s="17"/>
      <c r="B350" s="17"/>
    </row>
    <row r="351" ht="15.75" customHeight="1">
      <c r="A351" s="17"/>
      <c r="B351" s="17"/>
    </row>
    <row r="352" ht="15.75" customHeight="1">
      <c r="A352" s="17"/>
      <c r="B352" s="17"/>
    </row>
    <row r="353" ht="15.75" customHeight="1">
      <c r="A353" s="17"/>
      <c r="B353" s="17"/>
    </row>
    <row r="354" ht="15.75" customHeight="1">
      <c r="A354" s="17"/>
      <c r="B354" s="17"/>
    </row>
    <row r="355" ht="15.75" customHeight="1">
      <c r="A355" s="17"/>
      <c r="B355" s="17"/>
    </row>
    <row r="356" ht="15.75" customHeight="1">
      <c r="A356" s="17"/>
      <c r="B356" s="17"/>
    </row>
    <row r="357" ht="15.75" customHeight="1">
      <c r="A357" s="17"/>
      <c r="B357" s="17"/>
    </row>
    <row r="358" ht="15.75" customHeight="1">
      <c r="A358" s="17"/>
      <c r="B358" s="17"/>
    </row>
    <row r="359" ht="15.75" customHeight="1">
      <c r="A359" s="17"/>
      <c r="B359" s="17"/>
    </row>
    <row r="360" ht="15.75" customHeight="1">
      <c r="A360" s="17"/>
      <c r="B360" s="17"/>
    </row>
    <row r="361" ht="15.75" customHeight="1">
      <c r="A361" s="17"/>
      <c r="B361" s="17"/>
    </row>
    <row r="362" ht="15.75" customHeight="1">
      <c r="A362" s="17"/>
      <c r="B362" s="17"/>
    </row>
    <row r="363" ht="15.75" customHeight="1">
      <c r="A363" s="17"/>
      <c r="B363" s="17"/>
    </row>
    <row r="364" ht="15.75" customHeight="1">
      <c r="A364" s="17"/>
      <c r="B364" s="17"/>
    </row>
    <row r="365" ht="15.75" customHeight="1">
      <c r="A365" s="17"/>
      <c r="B365" s="17"/>
    </row>
    <row r="366" ht="15.75" customHeight="1">
      <c r="A366" s="17"/>
      <c r="B366" s="17"/>
    </row>
    <row r="367" ht="15.75" customHeight="1">
      <c r="A367" s="17"/>
      <c r="B367" s="17"/>
    </row>
    <row r="368" ht="15.75" customHeight="1">
      <c r="A368" s="17"/>
      <c r="B368" s="17"/>
    </row>
    <row r="369" ht="15.75" customHeight="1">
      <c r="A369" s="17"/>
      <c r="B369" s="17"/>
    </row>
    <row r="370" ht="15.75" customHeight="1">
      <c r="A370" s="17"/>
      <c r="B370" s="17"/>
    </row>
    <row r="371" ht="15.75" customHeight="1">
      <c r="A371" s="17"/>
      <c r="B371" s="17"/>
    </row>
    <row r="372" ht="15.75" customHeight="1">
      <c r="A372" s="17"/>
      <c r="B372" s="17"/>
    </row>
    <row r="373" ht="15.75" customHeight="1">
      <c r="A373" s="17"/>
      <c r="B373" s="17"/>
    </row>
    <row r="374" ht="15.75" customHeight="1">
      <c r="A374" s="17"/>
      <c r="B374" s="17"/>
    </row>
    <row r="375" ht="15.75" customHeight="1">
      <c r="A375" s="17"/>
      <c r="B375" s="17"/>
    </row>
    <row r="376" ht="15.75" customHeight="1">
      <c r="A376" s="17"/>
      <c r="B376" s="17"/>
    </row>
    <row r="377" ht="15.75" customHeight="1">
      <c r="A377" s="17"/>
      <c r="B377" s="17"/>
    </row>
    <row r="378" ht="15.75" customHeight="1">
      <c r="A378" s="17"/>
      <c r="B378" s="17"/>
    </row>
    <row r="379" ht="15.75" customHeight="1">
      <c r="A379" s="17"/>
      <c r="B379" s="17"/>
    </row>
    <row r="380" ht="15.75" customHeight="1">
      <c r="A380" s="17"/>
      <c r="B380" s="17"/>
    </row>
    <row r="381" ht="15.75" customHeight="1">
      <c r="A381" s="17"/>
      <c r="B381" s="17"/>
    </row>
    <row r="382" ht="15.75" customHeight="1">
      <c r="A382" s="17"/>
      <c r="B382" s="17"/>
    </row>
    <row r="383" ht="15.75" customHeight="1">
      <c r="A383" s="17"/>
      <c r="B383" s="17"/>
    </row>
    <row r="384" ht="15.75" customHeight="1">
      <c r="A384" s="17"/>
      <c r="B384" s="17"/>
    </row>
    <row r="385" ht="15.75" customHeight="1">
      <c r="A385" s="17"/>
      <c r="B385" s="17"/>
    </row>
    <row r="386" ht="15.75" customHeight="1">
      <c r="A386" s="17"/>
      <c r="B386" s="17"/>
    </row>
    <row r="387" ht="15.75" customHeight="1">
      <c r="A387" s="17"/>
      <c r="B387" s="17"/>
    </row>
    <row r="388" ht="15.75" customHeight="1">
      <c r="A388" s="17"/>
      <c r="B388" s="17"/>
    </row>
    <row r="389" ht="15.75" customHeight="1">
      <c r="A389" s="17"/>
      <c r="B389" s="17"/>
    </row>
    <row r="390" ht="15.75" customHeight="1">
      <c r="A390" s="17"/>
      <c r="B390" s="17"/>
    </row>
    <row r="391" ht="15.75" customHeight="1">
      <c r="A391" s="17"/>
      <c r="B391" s="17"/>
    </row>
    <row r="392" ht="15.75" customHeight="1">
      <c r="A392" s="17"/>
      <c r="B392" s="17"/>
    </row>
    <row r="393" ht="15.75" customHeight="1">
      <c r="A393" s="17"/>
      <c r="B393" s="17"/>
    </row>
    <row r="394" ht="15.75" customHeight="1">
      <c r="A394" s="17"/>
      <c r="B394" s="17"/>
    </row>
    <row r="395" ht="15.75" customHeight="1">
      <c r="A395" s="17"/>
      <c r="B395" s="17"/>
    </row>
    <row r="396" ht="15.75" customHeight="1">
      <c r="A396" s="17"/>
      <c r="B396" s="17"/>
    </row>
    <row r="397" ht="15.75" customHeight="1">
      <c r="A397" s="17"/>
      <c r="B397" s="17"/>
    </row>
    <row r="398" ht="15.75" customHeight="1">
      <c r="A398" s="17"/>
      <c r="B398" s="17"/>
    </row>
    <row r="399" ht="15.75" customHeight="1">
      <c r="A399" s="17"/>
      <c r="B399" s="17"/>
    </row>
    <row r="400" ht="15.75" customHeight="1">
      <c r="A400" s="17"/>
      <c r="B400" s="17"/>
    </row>
    <row r="401" ht="15.75" customHeight="1">
      <c r="A401" s="17"/>
      <c r="B401" s="17"/>
    </row>
    <row r="402" ht="15.75" customHeight="1">
      <c r="A402" s="17"/>
      <c r="B402" s="17"/>
    </row>
    <row r="403" ht="15.75" customHeight="1">
      <c r="A403" s="17"/>
      <c r="B403" s="17"/>
    </row>
    <row r="404" ht="15.75" customHeight="1">
      <c r="A404" s="17"/>
      <c r="B404" s="17"/>
    </row>
    <row r="405" ht="15.75" customHeight="1">
      <c r="A405" s="17"/>
      <c r="B405" s="17"/>
    </row>
    <row r="406" ht="15.75" customHeight="1">
      <c r="A406" s="17"/>
      <c r="B406" s="17"/>
    </row>
    <row r="407" ht="15.75" customHeight="1">
      <c r="A407" s="17"/>
      <c r="B407" s="17"/>
    </row>
    <row r="408" ht="15.75" customHeight="1">
      <c r="A408" s="17"/>
      <c r="B408" s="17"/>
    </row>
    <row r="409" ht="15.75" customHeight="1">
      <c r="A409" s="17"/>
      <c r="B409" s="17"/>
    </row>
    <row r="410" ht="15.75" customHeight="1">
      <c r="A410" s="17"/>
      <c r="B410" s="17"/>
    </row>
    <row r="411" ht="15.75" customHeight="1">
      <c r="A411" s="17"/>
      <c r="B411" s="17"/>
    </row>
    <row r="412" ht="15.75" customHeight="1">
      <c r="A412" s="17"/>
      <c r="B412" s="17"/>
    </row>
    <row r="413" ht="15.75" customHeight="1">
      <c r="A413" s="17"/>
      <c r="B413" s="17"/>
    </row>
    <row r="414" ht="15.75" customHeight="1">
      <c r="A414" s="17"/>
      <c r="B414" s="17"/>
    </row>
    <row r="415" ht="15.75" customHeight="1">
      <c r="A415" s="17"/>
      <c r="B415" s="17"/>
    </row>
    <row r="416" ht="15.75" customHeight="1">
      <c r="A416" s="17"/>
      <c r="B416" s="17"/>
    </row>
    <row r="417" ht="15.75" customHeight="1">
      <c r="A417" s="17"/>
      <c r="B417" s="17"/>
    </row>
    <row r="418" ht="15.75" customHeight="1">
      <c r="A418" s="17"/>
      <c r="B418" s="17"/>
    </row>
    <row r="419" ht="15.75" customHeight="1">
      <c r="A419" s="17"/>
      <c r="B419" s="17"/>
    </row>
    <row r="420" ht="15.75" customHeight="1">
      <c r="A420" s="17"/>
      <c r="B420" s="17"/>
    </row>
    <row r="421" ht="15.75" customHeight="1">
      <c r="A421" s="17"/>
      <c r="B421" s="17"/>
    </row>
    <row r="422" ht="15.75" customHeight="1">
      <c r="A422" s="17"/>
      <c r="B422" s="17"/>
    </row>
    <row r="423" ht="15.75" customHeight="1">
      <c r="A423" s="17"/>
      <c r="B423" s="17"/>
    </row>
    <row r="424" ht="15.75" customHeight="1">
      <c r="A424" s="17"/>
      <c r="B424" s="17"/>
    </row>
    <row r="425" ht="15.75" customHeight="1">
      <c r="A425" s="17"/>
      <c r="B425" s="17"/>
    </row>
    <row r="426" ht="15.75" customHeight="1">
      <c r="A426" s="17"/>
      <c r="B426" s="17"/>
    </row>
    <row r="427" ht="15.75" customHeight="1">
      <c r="A427" s="17"/>
      <c r="B427" s="17"/>
    </row>
    <row r="428" ht="15.75" customHeight="1">
      <c r="A428" s="17"/>
      <c r="B428" s="17"/>
    </row>
    <row r="429" ht="15.75" customHeight="1">
      <c r="A429" s="17"/>
      <c r="B429" s="17"/>
    </row>
    <row r="430" ht="15.75" customHeight="1">
      <c r="A430" s="17"/>
      <c r="B430" s="17"/>
    </row>
    <row r="431" ht="15.75" customHeight="1">
      <c r="A431" s="17"/>
      <c r="B431" s="17"/>
    </row>
    <row r="432" ht="15.75" customHeight="1">
      <c r="A432" s="17"/>
      <c r="B432" s="17"/>
    </row>
    <row r="433" ht="15.75" customHeight="1">
      <c r="A433" s="17"/>
      <c r="B433" s="17"/>
    </row>
    <row r="434" ht="15.75" customHeight="1">
      <c r="A434" s="17"/>
      <c r="B434" s="17"/>
    </row>
    <row r="435" ht="15.75" customHeight="1">
      <c r="A435" s="17"/>
      <c r="B435" s="17"/>
    </row>
    <row r="436" ht="15.75" customHeight="1">
      <c r="A436" s="17"/>
      <c r="B436" s="17"/>
    </row>
    <row r="437" ht="15.75" customHeight="1">
      <c r="A437" s="17"/>
      <c r="B437" s="17"/>
    </row>
    <row r="438" ht="15.75" customHeight="1">
      <c r="A438" s="17"/>
      <c r="B438" s="17"/>
    </row>
    <row r="439" ht="15.75" customHeight="1">
      <c r="A439" s="17"/>
      <c r="B439" s="17"/>
    </row>
    <row r="440" ht="15.75" customHeight="1">
      <c r="A440" s="17"/>
      <c r="B440" s="17"/>
    </row>
    <row r="441" ht="15.75" customHeight="1">
      <c r="A441" s="17"/>
      <c r="B441" s="17"/>
    </row>
    <row r="442" ht="15.75" customHeight="1">
      <c r="A442" s="17"/>
      <c r="B442" s="17"/>
    </row>
    <row r="443" ht="15.75" customHeight="1">
      <c r="A443" s="17"/>
      <c r="B443" s="17"/>
    </row>
    <row r="444" ht="15.75" customHeight="1">
      <c r="A444" s="17"/>
      <c r="B444" s="17"/>
    </row>
    <row r="445" ht="15.75" customHeight="1">
      <c r="A445" s="17"/>
      <c r="B445" s="17"/>
    </row>
    <row r="446" ht="15.75" customHeight="1">
      <c r="A446" s="17"/>
      <c r="B446" s="17"/>
    </row>
    <row r="447" ht="15.75" customHeight="1">
      <c r="A447" s="17"/>
      <c r="B447" s="17"/>
    </row>
    <row r="448" ht="15.75" customHeight="1">
      <c r="A448" s="17"/>
      <c r="B448" s="17"/>
    </row>
    <row r="449" ht="15.75" customHeight="1">
      <c r="A449" s="17"/>
      <c r="B449" s="17"/>
    </row>
    <row r="450" ht="15.75" customHeight="1">
      <c r="A450" s="17"/>
      <c r="B450" s="17"/>
    </row>
    <row r="451" ht="15.75" customHeight="1">
      <c r="A451" s="17"/>
      <c r="B451" s="17"/>
    </row>
    <row r="452" ht="15.75" customHeight="1">
      <c r="A452" s="17"/>
      <c r="B452" s="17"/>
    </row>
    <row r="453" ht="15.75" customHeight="1">
      <c r="A453" s="17"/>
      <c r="B453" s="17"/>
    </row>
    <row r="454" ht="15.75" customHeight="1">
      <c r="A454" s="17"/>
      <c r="B454" s="17"/>
    </row>
    <row r="455" ht="15.75" customHeight="1">
      <c r="A455" s="17"/>
      <c r="B455" s="17"/>
    </row>
    <row r="456" ht="15.75" customHeight="1">
      <c r="A456" s="17"/>
      <c r="B456" s="17"/>
    </row>
    <row r="457" ht="15.75" customHeight="1">
      <c r="A457" s="17"/>
      <c r="B457" s="17"/>
    </row>
    <row r="458" ht="15.75" customHeight="1">
      <c r="A458" s="17"/>
      <c r="B458" s="17"/>
    </row>
    <row r="459" ht="15.75" customHeight="1">
      <c r="A459" s="17"/>
      <c r="B459" s="17"/>
    </row>
    <row r="460" ht="15.75" customHeight="1">
      <c r="A460" s="17"/>
      <c r="B460" s="17"/>
    </row>
    <row r="461" ht="15.75" customHeight="1">
      <c r="A461" s="17"/>
      <c r="B461" s="17"/>
    </row>
    <row r="462" ht="15.75" customHeight="1">
      <c r="A462" s="17"/>
      <c r="B462" s="17"/>
    </row>
    <row r="463" ht="15.75" customHeight="1">
      <c r="A463" s="17"/>
      <c r="B463" s="17"/>
    </row>
    <row r="464" ht="15.75" customHeight="1">
      <c r="A464" s="17"/>
      <c r="B464" s="17"/>
    </row>
    <row r="465" ht="15.75" customHeight="1">
      <c r="A465" s="17"/>
      <c r="B465" s="17"/>
    </row>
    <row r="466" ht="15.75" customHeight="1">
      <c r="A466" s="17"/>
      <c r="B466" s="17"/>
    </row>
    <row r="467" ht="15.75" customHeight="1">
      <c r="A467" s="17"/>
      <c r="B467" s="17"/>
    </row>
    <row r="468" ht="15.75" customHeight="1">
      <c r="A468" s="17"/>
      <c r="B468" s="17"/>
    </row>
    <row r="469" ht="15.75" customHeight="1">
      <c r="A469" s="17"/>
      <c r="B469" s="17"/>
    </row>
    <row r="470" ht="15.75" customHeight="1">
      <c r="A470" s="17"/>
      <c r="B470" s="17"/>
    </row>
    <row r="471" ht="15.75" customHeight="1">
      <c r="A471" s="17"/>
      <c r="B471" s="17"/>
    </row>
    <row r="472" ht="15.75" customHeight="1">
      <c r="A472" s="17"/>
      <c r="B472" s="17"/>
    </row>
    <row r="473" ht="15.75" customHeight="1">
      <c r="A473" s="17"/>
      <c r="B473" s="17"/>
    </row>
    <row r="474" ht="15.75" customHeight="1">
      <c r="A474" s="17"/>
      <c r="B474" s="17"/>
    </row>
    <row r="475" ht="15.75" customHeight="1">
      <c r="A475" s="17"/>
      <c r="B475" s="17"/>
    </row>
    <row r="476" ht="15.75" customHeight="1">
      <c r="A476" s="17"/>
      <c r="B476" s="17"/>
    </row>
    <row r="477" ht="15.75" customHeight="1">
      <c r="A477" s="17"/>
      <c r="B477" s="17"/>
    </row>
    <row r="478" ht="15.75" customHeight="1">
      <c r="A478" s="17"/>
      <c r="B478" s="17"/>
    </row>
    <row r="479" ht="15.75" customHeight="1">
      <c r="A479" s="17"/>
      <c r="B479" s="17"/>
    </row>
    <row r="480" ht="15.75" customHeight="1">
      <c r="A480" s="17"/>
      <c r="B480" s="17"/>
    </row>
    <row r="481" ht="15.75" customHeight="1">
      <c r="A481" s="17"/>
      <c r="B481" s="17"/>
    </row>
    <row r="482" ht="15.75" customHeight="1">
      <c r="A482" s="17"/>
      <c r="B482" s="17"/>
    </row>
    <row r="483" ht="15.75" customHeight="1">
      <c r="A483" s="17"/>
      <c r="B483" s="17"/>
    </row>
    <row r="484" ht="15.75" customHeight="1">
      <c r="A484" s="17"/>
      <c r="B484" s="17"/>
    </row>
    <row r="485" ht="15.75" customHeight="1">
      <c r="A485" s="17"/>
      <c r="B485" s="17"/>
    </row>
    <row r="486" ht="15.75" customHeight="1">
      <c r="A486" s="17"/>
      <c r="B486" s="17"/>
    </row>
    <row r="487" ht="15.75" customHeight="1">
      <c r="A487" s="17"/>
      <c r="B487" s="17"/>
    </row>
    <row r="488" ht="15.75" customHeight="1">
      <c r="A488" s="17"/>
      <c r="B488" s="17"/>
    </row>
    <row r="489" ht="15.75" customHeight="1">
      <c r="A489" s="17"/>
      <c r="B489" s="17"/>
    </row>
    <row r="490" ht="15.75" customHeight="1">
      <c r="A490" s="17"/>
      <c r="B490" s="17"/>
    </row>
    <row r="491" ht="15.75" customHeight="1">
      <c r="A491" s="17"/>
      <c r="B491" s="17"/>
    </row>
    <row r="492" ht="15.75" customHeight="1">
      <c r="A492" s="17"/>
      <c r="B492" s="17"/>
    </row>
    <row r="493" ht="15.75" customHeight="1">
      <c r="A493" s="17"/>
      <c r="B493" s="17"/>
    </row>
    <row r="494" ht="15.75" customHeight="1">
      <c r="A494" s="17"/>
      <c r="B494" s="17"/>
    </row>
    <row r="495" ht="15.75" customHeight="1">
      <c r="A495" s="17"/>
      <c r="B495" s="17"/>
    </row>
    <row r="496" ht="15.75" customHeight="1">
      <c r="A496" s="17"/>
      <c r="B496" s="17"/>
    </row>
    <row r="497" ht="15.75" customHeight="1">
      <c r="A497" s="17"/>
      <c r="B497" s="17"/>
    </row>
    <row r="498" ht="15.75" customHeight="1">
      <c r="A498" s="17"/>
      <c r="B498" s="17"/>
    </row>
    <row r="499" ht="15.75" customHeight="1">
      <c r="A499" s="17"/>
      <c r="B499" s="17"/>
    </row>
    <row r="500" ht="15.75" customHeight="1">
      <c r="A500" s="17"/>
      <c r="B500" s="17"/>
    </row>
    <row r="501" ht="15.75" customHeight="1">
      <c r="A501" s="17"/>
      <c r="B501" s="17"/>
    </row>
    <row r="502" ht="15.75" customHeight="1">
      <c r="A502" s="17"/>
      <c r="B502" s="17"/>
    </row>
    <row r="503" ht="15.75" customHeight="1">
      <c r="A503" s="17"/>
      <c r="B503" s="17"/>
    </row>
    <row r="504" ht="15.75" customHeight="1">
      <c r="A504" s="17"/>
      <c r="B504" s="17"/>
    </row>
    <row r="505" ht="15.75" customHeight="1">
      <c r="A505" s="17"/>
      <c r="B505" s="17"/>
    </row>
    <row r="506" ht="15.75" customHeight="1">
      <c r="A506" s="17"/>
      <c r="B506" s="17"/>
    </row>
    <row r="507" ht="15.75" customHeight="1">
      <c r="A507" s="17"/>
      <c r="B507" s="17"/>
    </row>
    <row r="508" ht="15.75" customHeight="1">
      <c r="A508" s="17"/>
      <c r="B508" s="17"/>
    </row>
    <row r="509" ht="15.75" customHeight="1">
      <c r="A509" s="17"/>
      <c r="B509" s="17"/>
    </row>
    <row r="510" ht="15.75" customHeight="1">
      <c r="A510" s="17"/>
      <c r="B510" s="17"/>
    </row>
    <row r="511" ht="15.75" customHeight="1">
      <c r="A511" s="17"/>
      <c r="B511" s="17"/>
    </row>
    <row r="512" ht="15.75" customHeight="1">
      <c r="A512" s="17"/>
      <c r="B512" s="17"/>
    </row>
    <row r="513" ht="15.75" customHeight="1">
      <c r="A513" s="17"/>
      <c r="B513" s="17"/>
    </row>
    <row r="514" ht="15.75" customHeight="1">
      <c r="A514" s="17"/>
      <c r="B514" s="17"/>
    </row>
    <row r="515" ht="15.75" customHeight="1">
      <c r="A515" s="17"/>
      <c r="B515" s="17"/>
    </row>
    <row r="516" ht="15.75" customHeight="1">
      <c r="A516" s="17"/>
      <c r="B516" s="17"/>
    </row>
    <row r="517" ht="15.75" customHeight="1">
      <c r="A517" s="17"/>
      <c r="B517" s="17"/>
    </row>
    <row r="518" ht="15.75" customHeight="1">
      <c r="A518" s="17"/>
      <c r="B518" s="17"/>
    </row>
    <row r="519" ht="15.75" customHeight="1">
      <c r="A519" s="17"/>
      <c r="B519" s="17"/>
    </row>
    <row r="520" ht="15.75" customHeight="1">
      <c r="A520" s="17"/>
      <c r="B520" s="17"/>
    </row>
    <row r="521" ht="15.75" customHeight="1">
      <c r="A521" s="17"/>
      <c r="B521" s="17"/>
    </row>
    <row r="522" ht="15.75" customHeight="1">
      <c r="A522" s="17"/>
      <c r="B522" s="17"/>
    </row>
    <row r="523" ht="15.75" customHeight="1">
      <c r="A523" s="17"/>
      <c r="B523" s="17"/>
    </row>
    <row r="524" ht="15.75" customHeight="1">
      <c r="A524" s="17"/>
      <c r="B524" s="17"/>
    </row>
    <row r="525" ht="15.75" customHeight="1">
      <c r="A525" s="17"/>
      <c r="B525" s="17"/>
    </row>
    <row r="526" ht="15.75" customHeight="1">
      <c r="A526" s="17"/>
      <c r="B526" s="17"/>
    </row>
    <row r="527" ht="15.75" customHeight="1">
      <c r="A527" s="17"/>
      <c r="B527" s="17"/>
    </row>
    <row r="528" ht="15.75" customHeight="1">
      <c r="A528" s="17"/>
      <c r="B528" s="17"/>
    </row>
    <row r="529" ht="15.75" customHeight="1">
      <c r="A529" s="17"/>
      <c r="B529" s="17"/>
    </row>
    <row r="530" ht="15.75" customHeight="1">
      <c r="A530" s="17"/>
      <c r="B530" s="17"/>
    </row>
    <row r="531" ht="15.75" customHeight="1">
      <c r="A531" s="17"/>
      <c r="B531" s="17"/>
    </row>
    <row r="532" ht="15.75" customHeight="1">
      <c r="A532" s="17"/>
      <c r="B532" s="17"/>
    </row>
    <row r="533" ht="15.75" customHeight="1">
      <c r="A533" s="17"/>
      <c r="B533" s="17"/>
    </row>
    <row r="534" ht="15.75" customHeight="1">
      <c r="A534" s="17"/>
      <c r="B534" s="17"/>
    </row>
    <row r="535" ht="15.75" customHeight="1">
      <c r="A535" s="17"/>
      <c r="B535" s="17"/>
    </row>
    <row r="536" ht="15.75" customHeight="1">
      <c r="A536" s="17"/>
      <c r="B536" s="17"/>
    </row>
    <row r="537" ht="15.75" customHeight="1">
      <c r="A537" s="17"/>
      <c r="B537" s="17"/>
    </row>
    <row r="538" ht="15.75" customHeight="1">
      <c r="A538" s="17"/>
      <c r="B538" s="17"/>
    </row>
    <row r="539" ht="15.75" customHeight="1">
      <c r="A539" s="17"/>
      <c r="B539" s="17"/>
    </row>
    <row r="540" ht="15.75" customHeight="1">
      <c r="A540" s="17"/>
      <c r="B540" s="17"/>
    </row>
    <row r="541" ht="15.75" customHeight="1">
      <c r="A541" s="17"/>
      <c r="B541" s="17"/>
    </row>
    <row r="542" ht="15.75" customHeight="1">
      <c r="A542" s="17"/>
      <c r="B542" s="17"/>
    </row>
    <row r="543" ht="15.75" customHeight="1">
      <c r="A543" s="17"/>
      <c r="B543" s="17"/>
    </row>
    <row r="544" ht="15.75" customHeight="1">
      <c r="A544" s="17"/>
      <c r="B544" s="17"/>
    </row>
    <row r="545" ht="15.75" customHeight="1">
      <c r="A545" s="17"/>
      <c r="B545" s="17"/>
    </row>
    <row r="546" ht="15.75" customHeight="1">
      <c r="A546" s="17"/>
      <c r="B546" s="17"/>
    </row>
    <row r="547" ht="15.75" customHeight="1">
      <c r="A547" s="17"/>
      <c r="B547" s="17"/>
    </row>
    <row r="548" ht="15.75" customHeight="1">
      <c r="A548" s="17"/>
      <c r="B548" s="17"/>
    </row>
    <row r="549" ht="15.75" customHeight="1">
      <c r="A549" s="17"/>
      <c r="B549" s="17"/>
    </row>
    <row r="550" ht="15.75" customHeight="1">
      <c r="A550" s="17"/>
      <c r="B550" s="17"/>
    </row>
    <row r="551" ht="15.75" customHeight="1">
      <c r="A551" s="17"/>
      <c r="B551" s="17"/>
    </row>
    <row r="552" ht="15.75" customHeight="1">
      <c r="A552" s="17"/>
      <c r="B552" s="17"/>
    </row>
    <row r="553" ht="15.75" customHeight="1">
      <c r="A553" s="17"/>
      <c r="B553" s="17"/>
    </row>
    <row r="554" ht="15.75" customHeight="1">
      <c r="A554" s="17"/>
      <c r="B554" s="17"/>
    </row>
    <row r="555" ht="15.75" customHeight="1">
      <c r="A555" s="17"/>
      <c r="B555" s="17"/>
    </row>
    <row r="556" ht="15.75" customHeight="1">
      <c r="A556" s="17"/>
      <c r="B556" s="17"/>
    </row>
    <row r="557" ht="15.75" customHeight="1">
      <c r="A557" s="17"/>
      <c r="B557" s="17"/>
    </row>
    <row r="558" ht="15.75" customHeight="1">
      <c r="A558" s="17"/>
      <c r="B558" s="17"/>
    </row>
    <row r="559" ht="15.75" customHeight="1">
      <c r="A559" s="17"/>
      <c r="B559" s="17"/>
    </row>
    <row r="560" ht="15.75" customHeight="1">
      <c r="A560" s="17"/>
      <c r="B560" s="17"/>
    </row>
    <row r="561" ht="15.75" customHeight="1">
      <c r="A561" s="17"/>
      <c r="B561" s="17"/>
    </row>
    <row r="562" ht="15.75" customHeight="1">
      <c r="A562" s="17"/>
      <c r="B562" s="17"/>
    </row>
    <row r="563" ht="15.75" customHeight="1">
      <c r="A563" s="17"/>
      <c r="B563" s="17"/>
    </row>
    <row r="564" ht="15.75" customHeight="1">
      <c r="A564" s="17"/>
      <c r="B564" s="17"/>
    </row>
    <row r="565" ht="15.75" customHeight="1">
      <c r="A565" s="17"/>
      <c r="B565" s="17"/>
    </row>
    <row r="566" ht="15.75" customHeight="1">
      <c r="A566" s="17"/>
      <c r="B566" s="17"/>
    </row>
    <row r="567" ht="15.75" customHeight="1">
      <c r="A567" s="17"/>
      <c r="B567" s="17"/>
    </row>
    <row r="568" ht="15.75" customHeight="1">
      <c r="A568" s="17"/>
      <c r="B568" s="17"/>
    </row>
    <row r="569" ht="15.75" customHeight="1">
      <c r="A569" s="17"/>
      <c r="B569" s="17"/>
    </row>
    <row r="570" ht="15.75" customHeight="1">
      <c r="A570" s="17"/>
      <c r="B570" s="17"/>
    </row>
    <row r="571" ht="15.75" customHeight="1">
      <c r="A571" s="17"/>
      <c r="B571" s="17"/>
    </row>
    <row r="572" ht="15.75" customHeight="1">
      <c r="A572" s="17"/>
      <c r="B572" s="17"/>
    </row>
    <row r="573" ht="15.75" customHeight="1">
      <c r="A573" s="17"/>
      <c r="B573" s="17"/>
    </row>
    <row r="574" ht="15.75" customHeight="1">
      <c r="A574" s="17"/>
      <c r="B574" s="17"/>
    </row>
    <row r="575" ht="15.75" customHeight="1">
      <c r="A575" s="17"/>
      <c r="B575" s="17"/>
    </row>
    <row r="576" ht="15.75" customHeight="1">
      <c r="A576" s="17"/>
      <c r="B576" s="17"/>
    </row>
    <row r="577" ht="15.75" customHeight="1">
      <c r="A577" s="17"/>
      <c r="B577" s="17"/>
    </row>
    <row r="578" ht="15.75" customHeight="1">
      <c r="A578" s="17"/>
      <c r="B578" s="17"/>
    </row>
    <row r="579" ht="15.75" customHeight="1">
      <c r="A579" s="17"/>
      <c r="B579" s="17"/>
    </row>
    <row r="580" ht="15.75" customHeight="1">
      <c r="A580" s="17"/>
      <c r="B580" s="17"/>
    </row>
    <row r="581" ht="15.75" customHeight="1">
      <c r="A581" s="17"/>
      <c r="B581" s="17"/>
    </row>
    <row r="582" ht="15.75" customHeight="1">
      <c r="A582" s="17"/>
      <c r="B582" s="17"/>
    </row>
    <row r="583" ht="15.75" customHeight="1">
      <c r="A583" s="17"/>
      <c r="B583" s="17"/>
    </row>
    <row r="584" ht="15.75" customHeight="1">
      <c r="A584" s="17"/>
      <c r="B584" s="17"/>
    </row>
    <row r="585" ht="15.75" customHeight="1">
      <c r="A585" s="17"/>
      <c r="B585" s="17"/>
    </row>
    <row r="586" ht="15.75" customHeight="1">
      <c r="A586" s="17"/>
      <c r="B586" s="17"/>
    </row>
    <row r="587" ht="15.75" customHeight="1">
      <c r="A587" s="17"/>
      <c r="B587" s="17"/>
    </row>
    <row r="588" ht="15.75" customHeight="1">
      <c r="A588" s="17"/>
      <c r="B588" s="17"/>
    </row>
    <row r="589" ht="15.75" customHeight="1">
      <c r="A589" s="17"/>
      <c r="B589" s="17"/>
    </row>
    <row r="590" ht="15.75" customHeight="1">
      <c r="A590" s="17"/>
      <c r="B590" s="17"/>
    </row>
    <row r="591" ht="15.75" customHeight="1">
      <c r="A591" s="17"/>
      <c r="B591" s="17"/>
    </row>
    <row r="592" ht="15.75" customHeight="1">
      <c r="A592" s="17"/>
      <c r="B592" s="17"/>
    </row>
    <row r="593" ht="15.75" customHeight="1">
      <c r="A593" s="17"/>
      <c r="B593" s="17"/>
    </row>
    <row r="594" ht="15.75" customHeight="1">
      <c r="A594" s="17"/>
      <c r="B594" s="17"/>
    </row>
    <row r="595" ht="15.75" customHeight="1">
      <c r="A595" s="17"/>
      <c r="B595" s="17"/>
    </row>
    <row r="596" ht="15.75" customHeight="1">
      <c r="A596" s="17"/>
      <c r="B596" s="17"/>
    </row>
    <row r="597" ht="15.75" customHeight="1">
      <c r="A597" s="17"/>
      <c r="B597" s="17"/>
    </row>
    <row r="598" ht="15.75" customHeight="1">
      <c r="A598" s="17"/>
      <c r="B598" s="17"/>
    </row>
    <row r="599" ht="15.75" customHeight="1">
      <c r="A599" s="17"/>
      <c r="B599" s="17"/>
    </row>
    <row r="600" ht="15.75" customHeight="1">
      <c r="A600" s="17"/>
      <c r="B600" s="17"/>
    </row>
    <row r="601" ht="15.75" customHeight="1">
      <c r="A601" s="17"/>
      <c r="B601" s="17"/>
    </row>
    <row r="602" ht="15.75" customHeight="1">
      <c r="A602" s="17"/>
      <c r="B602" s="17"/>
    </row>
    <row r="603" ht="15.75" customHeight="1">
      <c r="A603" s="17"/>
      <c r="B603" s="17"/>
    </row>
    <row r="604" ht="15.75" customHeight="1">
      <c r="A604" s="17"/>
      <c r="B604" s="17"/>
    </row>
    <row r="605" ht="15.75" customHeight="1">
      <c r="A605" s="17"/>
      <c r="B605" s="17"/>
    </row>
    <row r="606" ht="15.75" customHeight="1">
      <c r="A606" s="17"/>
      <c r="B606" s="17"/>
    </row>
    <row r="607" ht="15.75" customHeight="1">
      <c r="A607" s="17"/>
      <c r="B607" s="17"/>
    </row>
    <row r="608" ht="15.75" customHeight="1">
      <c r="A608" s="17"/>
      <c r="B608" s="17"/>
    </row>
    <row r="609" ht="15.75" customHeight="1">
      <c r="A609" s="17"/>
      <c r="B609" s="17"/>
    </row>
    <row r="610" ht="15.75" customHeight="1">
      <c r="A610" s="17"/>
      <c r="B610" s="17"/>
    </row>
    <row r="611" ht="15.75" customHeight="1">
      <c r="A611" s="17"/>
      <c r="B611" s="17"/>
    </row>
    <row r="612" ht="15.75" customHeight="1">
      <c r="A612" s="17"/>
      <c r="B612" s="17"/>
    </row>
    <row r="613" ht="15.75" customHeight="1">
      <c r="A613" s="17"/>
      <c r="B613" s="17"/>
    </row>
    <row r="614" ht="15.75" customHeight="1">
      <c r="A614" s="17"/>
      <c r="B614" s="17"/>
    </row>
    <row r="615" ht="15.75" customHeight="1">
      <c r="A615" s="17"/>
      <c r="B615" s="17"/>
    </row>
    <row r="616" ht="15.75" customHeight="1">
      <c r="A616" s="17"/>
      <c r="B616" s="17"/>
    </row>
    <row r="617" ht="15.75" customHeight="1">
      <c r="A617" s="17"/>
      <c r="B617" s="17"/>
    </row>
    <row r="618" ht="15.75" customHeight="1">
      <c r="A618" s="17"/>
      <c r="B618" s="17"/>
    </row>
    <row r="619" ht="15.75" customHeight="1">
      <c r="A619" s="17"/>
      <c r="B619" s="17"/>
    </row>
    <row r="620" ht="15.75" customHeight="1">
      <c r="A620" s="17"/>
      <c r="B620" s="17"/>
    </row>
    <row r="621" ht="15.75" customHeight="1">
      <c r="A621" s="17"/>
      <c r="B621" s="17"/>
    </row>
    <row r="622" ht="15.75" customHeight="1">
      <c r="A622" s="17"/>
      <c r="B622" s="17"/>
    </row>
    <row r="623" ht="15.75" customHeight="1">
      <c r="A623" s="17"/>
      <c r="B623" s="17"/>
    </row>
    <row r="624" ht="15.75" customHeight="1">
      <c r="A624" s="17"/>
      <c r="B624" s="17"/>
    </row>
    <row r="625" ht="15.75" customHeight="1">
      <c r="A625" s="17"/>
      <c r="B625" s="17"/>
    </row>
    <row r="626" ht="15.75" customHeight="1">
      <c r="A626" s="17"/>
      <c r="B626" s="17"/>
    </row>
    <row r="627" ht="15.75" customHeight="1">
      <c r="A627" s="17"/>
      <c r="B627" s="17"/>
    </row>
    <row r="628" ht="15.75" customHeight="1">
      <c r="A628" s="17"/>
      <c r="B628" s="17"/>
    </row>
    <row r="629" ht="15.75" customHeight="1">
      <c r="A629" s="17"/>
      <c r="B629" s="17"/>
    </row>
    <row r="630" ht="15.75" customHeight="1">
      <c r="A630" s="17"/>
      <c r="B630" s="17"/>
    </row>
    <row r="631" ht="15.75" customHeight="1">
      <c r="A631" s="17"/>
      <c r="B631" s="17"/>
    </row>
    <row r="632" ht="15.75" customHeight="1">
      <c r="A632" s="17"/>
      <c r="B632" s="17"/>
    </row>
    <row r="633" ht="15.75" customHeight="1">
      <c r="A633" s="17"/>
      <c r="B633" s="17"/>
    </row>
    <row r="634" ht="15.75" customHeight="1">
      <c r="A634" s="17"/>
      <c r="B634" s="17"/>
    </row>
    <row r="635" ht="15.75" customHeight="1">
      <c r="A635" s="17"/>
      <c r="B635" s="17"/>
    </row>
    <row r="636" ht="15.75" customHeight="1">
      <c r="A636" s="17"/>
      <c r="B636" s="17"/>
    </row>
    <row r="637" ht="15.75" customHeight="1">
      <c r="A637" s="17"/>
      <c r="B637" s="17"/>
    </row>
    <row r="638" ht="15.75" customHeight="1">
      <c r="A638" s="17"/>
      <c r="B638" s="17"/>
    </row>
    <row r="639" ht="15.75" customHeight="1">
      <c r="A639" s="17"/>
      <c r="B639" s="17"/>
    </row>
    <row r="640" ht="15.75" customHeight="1">
      <c r="A640" s="17"/>
      <c r="B640" s="17"/>
    </row>
    <row r="641" ht="15.75" customHeight="1">
      <c r="A641" s="17"/>
      <c r="B641" s="17"/>
    </row>
    <row r="642" ht="15.75" customHeight="1">
      <c r="A642" s="17"/>
      <c r="B642" s="17"/>
    </row>
    <row r="643" ht="15.75" customHeight="1">
      <c r="A643" s="17"/>
      <c r="B643" s="17"/>
    </row>
    <row r="644" ht="15.75" customHeight="1">
      <c r="A644" s="17"/>
      <c r="B644" s="17"/>
    </row>
    <row r="645" ht="15.75" customHeight="1">
      <c r="A645" s="17"/>
      <c r="B645" s="17"/>
    </row>
    <row r="646" ht="15.75" customHeight="1">
      <c r="A646" s="17"/>
      <c r="B646" s="17"/>
    </row>
    <row r="647" ht="15.75" customHeight="1">
      <c r="A647" s="17"/>
      <c r="B647" s="17"/>
    </row>
    <row r="648" ht="15.75" customHeight="1">
      <c r="A648" s="17"/>
      <c r="B648" s="17"/>
    </row>
    <row r="649" ht="15.75" customHeight="1">
      <c r="A649" s="17"/>
      <c r="B649" s="17"/>
    </row>
    <row r="650" ht="15.75" customHeight="1">
      <c r="A650" s="17"/>
      <c r="B650" s="17"/>
    </row>
    <row r="651" ht="15.75" customHeight="1">
      <c r="A651" s="17"/>
      <c r="B651" s="17"/>
    </row>
    <row r="652" ht="15.75" customHeight="1">
      <c r="A652" s="17"/>
      <c r="B652" s="17"/>
    </row>
    <row r="653" ht="15.75" customHeight="1">
      <c r="A653" s="17"/>
      <c r="B653" s="17"/>
    </row>
    <row r="654" ht="15.75" customHeight="1">
      <c r="A654" s="17"/>
      <c r="B654" s="17"/>
    </row>
    <row r="655" ht="15.75" customHeight="1">
      <c r="A655" s="17"/>
      <c r="B655" s="17"/>
    </row>
    <row r="656" ht="15.75" customHeight="1">
      <c r="A656" s="17"/>
      <c r="B656" s="17"/>
    </row>
    <row r="657" ht="15.75" customHeight="1">
      <c r="A657" s="17"/>
      <c r="B657" s="17"/>
    </row>
    <row r="658" ht="15.75" customHeight="1">
      <c r="A658" s="17"/>
      <c r="B658" s="17"/>
    </row>
    <row r="659" ht="15.75" customHeight="1">
      <c r="A659" s="17"/>
      <c r="B659" s="17"/>
    </row>
    <row r="660" ht="15.75" customHeight="1">
      <c r="A660" s="17"/>
      <c r="B660" s="17"/>
    </row>
    <row r="661" ht="15.75" customHeight="1">
      <c r="A661" s="17"/>
      <c r="B661" s="17"/>
    </row>
    <row r="662" ht="15.75" customHeight="1">
      <c r="A662" s="17"/>
      <c r="B662" s="17"/>
    </row>
    <row r="663" ht="15.75" customHeight="1">
      <c r="A663" s="17"/>
      <c r="B663" s="17"/>
    </row>
    <row r="664" ht="15.75" customHeight="1">
      <c r="A664" s="17"/>
      <c r="B664" s="17"/>
    </row>
    <row r="665" ht="15.75" customHeight="1">
      <c r="A665" s="17"/>
      <c r="B665" s="17"/>
    </row>
    <row r="666" ht="15.75" customHeight="1">
      <c r="A666" s="17"/>
      <c r="B666" s="17"/>
    </row>
    <row r="667" ht="15.75" customHeight="1">
      <c r="A667" s="17"/>
      <c r="B667" s="17"/>
    </row>
    <row r="668" ht="15.75" customHeight="1">
      <c r="A668" s="17"/>
      <c r="B668" s="17"/>
    </row>
    <row r="669" ht="15.75" customHeight="1">
      <c r="A669" s="17"/>
      <c r="B669" s="17"/>
    </row>
    <row r="670" ht="15.75" customHeight="1">
      <c r="A670" s="17"/>
      <c r="B670" s="17"/>
    </row>
    <row r="671" ht="15.75" customHeight="1">
      <c r="A671" s="17"/>
      <c r="B671" s="17"/>
    </row>
    <row r="672" ht="15.75" customHeight="1">
      <c r="A672" s="17"/>
      <c r="B672" s="17"/>
    </row>
    <row r="673" ht="15.75" customHeight="1">
      <c r="A673" s="17"/>
      <c r="B673" s="17"/>
    </row>
    <row r="674" ht="15.75" customHeight="1">
      <c r="A674" s="17"/>
      <c r="B674" s="17"/>
    </row>
    <row r="675" ht="15.75" customHeight="1">
      <c r="A675" s="17"/>
      <c r="B675" s="17"/>
    </row>
    <row r="676" ht="15.75" customHeight="1">
      <c r="A676" s="17"/>
      <c r="B676" s="17"/>
    </row>
    <row r="677" ht="15.75" customHeight="1">
      <c r="A677" s="17"/>
      <c r="B677" s="17"/>
    </row>
    <row r="678" ht="15.75" customHeight="1">
      <c r="A678" s="17"/>
      <c r="B678" s="17"/>
    </row>
    <row r="679" ht="15.75" customHeight="1">
      <c r="A679" s="17"/>
      <c r="B679" s="17"/>
    </row>
    <row r="680" ht="15.75" customHeight="1">
      <c r="A680" s="17"/>
      <c r="B680" s="17"/>
    </row>
    <row r="681" ht="15.75" customHeight="1">
      <c r="A681" s="17"/>
      <c r="B681" s="17"/>
    </row>
    <row r="682" ht="15.75" customHeight="1">
      <c r="A682" s="17"/>
      <c r="B682" s="17"/>
    </row>
    <row r="683" ht="15.75" customHeight="1">
      <c r="A683" s="17"/>
      <c r="B683" s="17"/>
    </row>
    <row r="684" ht="15.75" customHeight="1">
      <c r="A684" s="17"/>
      <c r="B684" s="17"/>
    </row>
    <row r="685" ht="15.75" customHeight="1">
      <c r="A685" s="17"/>
      <c r="B685" s="17"/>
    </row>
    <row r="686" ht="15.75" customHeight="1">
      <c r="A686" s="17"/>
      <c r="B686" s="17"/>
    </row>
    <row r="687" ht="15.75" customHeight="1">
      <c r="A687" s="17"/>
      <c r="B687" s="17"/>
    </row>
    <row r="688" ht="15.75" customHeight="1">
      <c r="A688" s="17"/>
      <c r="B688" s="17"/>
    </row>
    <row r="689" ht="15.75" customHeight="1">
      <c r="A689" s="17"/>
      <c r="B689" s="17"/>
    </row>
    <row r="690" ht="15.75" customHeight="1">
      <c r="A690" s="17"/>
      <c r="B690" s="17"/>
    </row>
    <row r="691" ht="15.75" customHeight="1">
      <c r="A691" s="17"/>
      <c r="B691" s="17"/>
    </row>
    <row r="692" ht="15.75" customHeight="1">
      <c r="A692" s="17"/>
      <c r="B692" s="17"/>
    </row>
    <row r="693" ht="15.75" customHeight="1">
      <c r="A693" s="17"/>
      <c r="B693" s="17"/>
    </row>
    <row r="694" ht="15.75" customHeight="1">
      <c r="A694" s="17"/>
      <c r="B694" s="17"/>
    </row>
    <row r="695" ht="15.75" customHeight="1">
      <c r="A695" s="17"/>
      <c r="B695" s="17"/>
    </row>
    <row r="696" ht="15.75" customHeight="1">
      <c r="A696" s="17"/>
      <c r="B696" s="17"/>
    </row>
    <row r="697" ht="15.75" customHeight="1">
      <c r="A697" s="17"/>
      <c r="B697" s="17"/>
    </row>
    <row r="698" ht="15.75" customHeight="1">
      <c r="A698" s="17"/>
      <c r="B698" s="17"/>
    </row>
    <row r="699" ht="15.75" customHeight="1">
      <c r="A699" s="17"/>
      <c r="B699" s="17"/>
    </row>
    <row r="700" ht="15.75" customHeight="1">
      <c r="A700" s="17"/>
      <c r="B700" s="17"/>
    </row>
    <row r="701" ht="15.75" customHeight="1">
      <c r="A701" s="17"/>
      <c r="B701" s="17"/>
    </row>
    <row r="702" ht="15.75" customHeight="1">
      <c r="A702" s="17"/>
      <c r="B702" s="17"/>
    </row>
    <row r="703" ht="15.75" customHeight="1">
      <c r="A703" s="17"/>
      <c r="B703" s="17"/>
    </row>
    <row r="704" ht="15.75" customHeight="1">
      <c r="A704" s="17"/>
      <c r="B704" s="17"/>
    </row>
    <row r="705" ht="15.75" customHeight="1">
      <c r="A705" s="17"/>
      <c r="B705" s="17"/>
    </row>
    <row r="706" ht="15.75" customHeight="1">
      <c r="A706" s="17"/>
      <c r="B706" s="17"/>
    </row>
    <row r="707" ht="15.75" customHeight="1">
      <c r="A707" s="17"/>
      <c r="B707" s="17"/>
    </row>
    <row r="708" ht="15.75" customHeight="1">
      <c r="A708" s="17"/>
      <c r="B708" s="17"/>
    </row>
    <row r="709" ht="15.75" customHeight="1">
      <c r="A709" s="17"/>
      <c r="B709" s="17"/>
    </row>
    <row r="710" ht="15.75" customHeight="1">
      <c r="A710" s="17"/>
      <c r="B710" s="17"/>
    </row>
    <row r="711" ht="15.75" customHeight="1">
      <c r="A711" s="17"/>
      <c r="B711" s="17"/>
    </row>
    <row r="712" ht="15.75" customHeight="1">
      <c r="A712" s="17"/>
      <c r="B712" s="17"/>
    </row>
    <row r="713" ht="15.75" customHeight="1">
      <c r="A713" s="17"/>
      <c r="B713" s="17"/>
    </row>
    <row r="714" ht="15.75" customHeight="1">
      <c r="A714" s="17"/>
      <c r="B714" s="17"/>
    </row>
    <row r="715" ht="15.75" customHeight="1">
      <c r="A715" s="17"/>
      <c r="B715" s="17"/>
    </row>
    <row r="716" ht="15.75" customHeight="1">
      <c r="A716" s="17"/>
      <c r="B716" s="17"/>
    </row>
    <row r="717" ht="15.75" customHeight="1">
      <c r="A717" s="17"/>
      <c r="B717" s="17"/>
    </row>
    <row r="718" ht="15.75" customHeight="1">
      <c r="A718" s="17"/>
      <c r="B718" s="17"/>
    </row>
    <row r="719" ht="15.75" customHeight="1">
      <c r="A719" s="17"/>
      <c r="B719" s="17"/>
    </row>
    <row r="720" ht="15.75" customHeight="1">
      <c r="A720" s="17"/>
      <c r="B720" s="17"/>
    </row>
    <row r="721" ht="15.75" customHeight="1">
      <c r="A721" s="17"/>
      <c r="B721" s="17"/>
    </row>
    <row r="722" ht="15.75" customHeight="1">
      <c r="A722" s="17"/>
      <c r="B722" s="17"/>
    </row>
    <row r="723" ht="15.75" customHeight="1">
      <c r="A723" s="17"/>
      <c r="B723" s="17"/>
    </row>
    <row r="724" ht="15.75" customHeight="1">
      <c r="A724" s="17"/>
      <c r="B724" s="17"/>
    </row>
    <row r="725" ht="15.75" customHeight="1">
      <c r="A725" s="17"/>
      <c r="B725" s="17"/>
    </row>
    <row r="726" ht="15.75" customHeight="1">
      <c r="A726" s="17"/>
      <c r="B726" s="17"/>
    </row>
    <row r="727" ht="15.75" customHeight="1">
      <c r="A727" s="17"/>
      <c r="B727" s="17"/>
    </row>
    <row r="728" ht="15.75" customHeight="1">
      <c r="A728" s="17"/>
      <c r="B728" s="17"/>
    </row>
    <row r="729" ht="15.75" customHeight="1">
      <c r="A729" s="17"/>
      <c r="B729" s="17"/>
    </row>
    <row r="730" ht="15.75" customHeight="1">
      <c r="A730" s="17"/>
      <c r="B730" s="17"/>
    </row>
    <row r="731" ht="15.75" customHeight="1">
      <c r="A731" s="17"/>
      <c r="B731" s="17"/>
    </row>
    <row r="732" ht="15.75" customHeight="1">
      <c r="A732" s="17"/>
      <c r="B732" s="17"/>
    </row>
    <row r="733" ht="15.75" customHeight="1">
      <c r="A733" s="17"/>
      <c r="B733" s="17"/>
    </row>
    <row r="734" ht="15.75" customHeight="1">
      <c r="A734" s="17"/>
      <c r="B734" s="17"/>
    </row>
    <row r="735" ht="15.75" customHeight="1">
      <c r="A735" s="17"/>
      <c r="B735" s="17"/>
    </row>
    <row r="736" ht="15.75" customHeight="1">
      <c r="A736" s="17"/>
      <c r="B736" s="17"/>
    </row>
    <row r="737" ht="15.75" customHeight="1">
      <c r="A737" s="17"/>
      <c r="B737" s="17"/>
    </row>
    <row r="738" ht="15.75" customHeight="1">
      <c r="A738" s="17"/>
      <c r="B738" s="17"/>
    </row>
    <row r="739" ht="15.75" customHeight="1">
      <c r="A739" s="17"/>
      <c r="B739" s="17"/>
    </row>
    <row r="740" ht="15.75" customHeight="1">
      <c r="A740" s="17"/>
      <c r="B740" s="17"/>
    </row>
    <row r="741" ht="15.75" customHeight="1">
      <c r="A741" s="17"/>
      <c r="B741" s="17"/>
    </row>
    <row r="742" ht="15.75" customHeight="1">
      <c r="A742" s="17"/>
      <c r="B742" s="17"/>
    </row>
    <row r="743" ht="15.75" customHeight="1">
      <c r="A743" s="17"/>
      <c r="B743" s="17"/>
    </row>
    <row r="744" ht="15.75" customHeight="1">
      <c r="A744" s="17"/>
      <c r="B744" s="17"/>
    </row>
    <row r="745" ht="15.75" customHeight="1">
      <c r="A745" s="17"/>
      <c r="B745" s="17"/>
    </row>
    <row r="746" ht="15.75" customHeight="1">
      <c r="A746" s="17"/>
      <c r="B746" s="17"/>
    </row>
    <row r="747" ht="15.75" customHeight="1">
      <c r="A747" s="17"/>
      <c r="B747" s="17"/>
    </row>
    <row r="748" ht="15.75" customHeight="1">
      <c r="A748" s="17"/>
      <c r="B748" s="17"/>
    </row>
    <row r="749" ht="15.75" customHeight="1">
      <c r="A749" s="17"/>
      <c r="B749" s="17"/>
    </row>
    <row r="750" ht="15.75" customHeight="1">
      <c r="A750" s="17"/>
      <c r="B750" s="17"/>
    </row>
    <row r="751" ht="15.75" customHeight="1">
      <c r="A751" s="17"/>
      <c r="B751" s="17"/>
    </row>
    <row r="752" ht="15.75" customHeight="1">
      <c r="A752" s="17"/>
      <c r="B752" s="17"/>
    </row>
    <row r="753" ht="15.75" customHeight="1">
      <c r="A753" s="17"/>
      <c r="B753" s="17"/>
    </row>
    <row r="754" ht="15.75" customHeight="1">
      <c r="A754" s="17"/>
      <c r="B754" s="17"/>
    </row>
    <row r="755" ht="15.75" customHeight="1">
      <c r="A755" s="17"/>
      <c r="B755" s="17"/>
    </row>
    <row r="756" ht="15.75" customHeight="1">
      <c r="A756" s="17"/>
      <c r="B756" s="17"/>
    </row>
    <row r="757" ht="15.75" customHeight="1">
      <c r="A757" s="17"/>
      <c r="B757" s="17"/>
    </row>
    <row r="758" ht="15.75" customHeight="1">
      <c r="A758" s="17"/>
      <c r="B758" s="17"/>
    </row>
    <row r="759" ht="15.75" customHeight="1">
      <c r="A759" s="17"/>
      <c r="B759" s="17"/>
    </row>
    <row r="760" ht="15.75" customHeight="1">
      <c r="A760" s="17"/>
      <c r="B760" s="17"/>
    </row>
    <row r="761" ht="15.75" customHeight="1">
      <c r="A761" s="17"/>
      <c r="B761" s="17"/>
    </row>
    <row r="762" ht="15.75" customHeight="1">
      <c r="A762" s="17"/>
      <c r="B762" s="17"/>
    </row>
    <row r="763" ht="15.75" customHeight="1">
      <c r="A763" s="17"/>
      <c r="B763" s="17"/>
    </row>
    <row r="764" ht="15.75" customHeight="1">
      <c r="A764" s="17"/>
      <c r="B764" s="17"/>
    </row>
    <row r="765" ht="15.75" customHeight="1">
      <c r="A765" s="17"/>
      <c r="B765" s="17"/>
    </row>
    <row r="766" ht="15.75" customHeight="1">
      <c r="A766" s="17"/>
      <c r="B766" s="17"/>
    </row>
    <row r="767" ht="15.75" customHeight="1">
      <c r="A767" s="17"/>
      <c r="B767" s="17"/>
    </row>
    <row r="768" ht="15.75" customHeight="1">
      <c r="A768" s="17"/>
      <c r="B768" s="17"/>
    </row>
    <row r="769" ht="15.75" customHeight="1">
      <c r="A769" s="17"/>
      <c r="B769" s="17"/>
    </row>
    <row r="770" ht="15.75" customHeight="1">
      <c r="A770" s="17"/>
      <c r="B770" s="17"/>
    </row>
    <row r="771" ht="15.75" customHeight="1">
      <c r="A771" s="17"/>
      <c r="B771" s="17"/>
    </row>
    <row r="772" ht="15.75" customHeight="1">
      <c r="A772" s="17"/>
      <c r="B772" s="17"/>
    </row>
    <row r="773" ht="15.75" customHeight="1">
      <c r="A773" s="17"/>
      <c r="B773" s="17"/>
    </row>
    <row r="774" ht="15.75" customHeight="1">
      <c r="A774" s="17"/>
      <c r="B774" s="17"/>
    </row>
    <row r="775" ht="15.75" customHeight="1">
      <c r="A775" s="17"/>
      <c r="B775" s="17"/>
    </row>
    <row r="776" ht="15.75" customHeight="1">
      <c r="A776" s="17"/>
      <c r="B776" s="17"/>
    </row>
    <row r="777" ht="15.75" customHeight="1">
      <c r="A777" s="17"/>
      <c r="B777" s="17"/>
    </row>
    <row r="778" ht="15.75" customHeight="1">
      <c r="A778" s="17"/>
      <c r="B778" s="17"/>
    </row>
    <row r="779" ht="15.75" customHeight="1">
      <c r="A779" s="17"/>
      <c r="B779" s="17"/>
    </row>
    <row r="780" ht="15.75" customHeight="1">
      <c r="A780" s="17"/>
      <c r="B780" s="17"/>
    </row>
    <row r="781" ht="15.75" customHeight="1">
      <c r="A781" s="17"/>
      <c r="B781" s="17"/>
    </row>
    <row r="782" ht="15.75" customHeight="1">
      <c r="A782" s="17"/>
      <c r="B782" s="17"/>
    </row>
    <row r="783" ht="15.75" customHeight="1">
      <c r="A783" s="17"/>
      <c r="B783" s="17"/>
    </row>
    <row r="784" ht="15.75" customHeight="1">
      <c r="A784" s="17"/>
      <c r="B784" s="17"/>
    </row>
    <row r="785" ht="15.75" customHeight="1">
      <c r="A785" s="17"/>
      <c r="B785" s="17"/>
    </row>
    <row r="786" ht="15.75" customHeight="1">
      <c r="A786" s="17"/>
      <c r="B786" s="17"/>
    </row>
    <row r="787" ht="15.75" customHeight="1">
      <c r="A787" s="17"/>
      <c r="B787" s="17"/>
    </row>
    <row r="788" ht="15.75" customHeight="1">
      <c r="A788" s="17"/>
      <c r="B788" s="17"/>
    </row>
    <row r="789" ht="15.75" customHeight="1">
      <c r="A789" s="17"/>
      <c r="B789" s="17"/>
    </row>
    <row r="790" ht="15.75" customHeight="1">
      <c r="A790" s="17"/>
      <c r="B790" s="17"/>
    </row>
    <row r="791" ht="15.75" customHeight="1">
      <c r="A791" s="17"/>
      <c r="B791" s="17"/>
    </row>
    <row r="792" ht="15.75" customHeight="1">
      <c r="A792" s="17"/>
      <c r="B792" s="17"/>
    </row>
    <row r="793" ht="15.75" customHeight="1">
      <c r="A793" s="17"/>
      <c r="B793" s="17"/>
    </row>
    <row r="794" ht="15.75" customHeight="1">
      <c r="A794" s="17"/>
      <c r="B794" s="17"/>
    </row>
    <row r="795" ht="15.75" customHeight="1">
      <c r="A795" s="17"/>
      <c r="B795" s="17"/>
    </row>
    <row r="796" ht="15.75" customHeight="1">
      <c r="A796" s="17"/>
      <c r="B796" s="17"/>
    </row>
    <row r="797" ht="15.75" customHeight="1">
      <c r="A797" s="17"/>
      <c r="B797" s="17"/>
    </row>
    <row r="798" ht="15.75" customHeight="1">
      <c r="A798" s="17"/>
      <c r="B798" s="17"/>
    </row>
    <row r="799" ht="15.75" customHeight="1">
      <c r="A799" s="17"/>
      <c r="B799" s="17"/>
    </row>
    <row r="800" ht="15.75" customHeight="1">
      <c r="A800" s="17"/>
      <c r="B800" s="17"/>
    </row>
    <row r="801" ht="15.75" customHeight="1">
      <c r="A801" s="17"/>
      <c r="B801" s="17"/>
    </row>
    <row r="802" ht="15.75" customHeight="1">
      <c r="A802" s="17"/>
      <c r="B802" s="17"/>
    </row>
    <row r="803" ht="15.75" customHeight="1">
      <c r="A803" s="17"/>
      <c r="B803" s="17"/>
    </row>
    <row r="804" ht="15.75" customHeight="1">
      <c r="A804" s="17"/>
      <c r="B804" s="17"/>
    </row>
    <row r="805" ht="15.75" customHeight="1">
      <c r="A805" s="17"/>
      <c r="B805" s="17"/>
    </row>
    <row r="806" ht="15.75" customHeight="1">
      <c r="A806" s="17"/>
      <c r="B806" s="17"/>
    </row>
    <row r="807" ht="15.75" customHeight="1">
      <c r="A807" s="17"/>
      <c r="B807" s="17"/>
    </row>
    <row r="808" ht="15.75" customHeight="1">
      <c r="A808" s="17"/>
      <c r="B808" s="17"/>
    </row>
    <row r="809" ht="15.75" customHeight="1">
      <c r="A809" s="17"/>
      <c r="B809" s="17"/>
    </row>
    <row r="810" ht="15.75" customHeight="1">
      <c r="A810" s="17"/>
      <c r="B810" s="17"/>
    </row>
    <row r="811" ht="15.75" customHeight="1">
      <c r="A811" s="17"/>
      <c r="B811" s="17"/>
    </row>
    <row r="812" ht="15.75" customHeight="1">
      <c r="A812" s="17"/>
      <c r="B812" s="17"/>
    </row>
    <row r="813" ht="15.75" customHeight="1">
      <c r="A813" s="17"/>
      <c r="B813" s="17"/>
    </row>
    <row r="814" ht="15.75" customHeight="1">
      <c r="A814" s="17"/>
      <c r="B814" s="17"/>
    </row>
    <row r="815" ht="15.75" customHeight="1">
      <c r="A815" s="17"/>
      <c r="B815" s="17"/>
    </row>
    <row r="816" ht="15.75" customHeight="1">
      <c r="A816" s="17"/>
      <c r="B816" s="17"/>
    </row>
    <row r="817" ht="15.75" customHeight="1">
      <c r="A817" s="17"/>
      <c r="B817" s="17"/>
    </row>
    <row r="818" ht="15.75" customHeight="1">
      <c r="A818" s="17"/>
      <c r="B818" s="17"/>
    </row>
    <row r="819" ht="15.75" customHeight="1">
      <c r="A819" s="17"/>
      <c r="B819" s="17"/>
    </row>
    <row r="820" ht="15.75" customHeight="1">
      <c r="A820" s="17"/>
      <c r="B820" s="17"/>
    </row>
    <row r="821" ht="15.75" customHeight="1">
      <c r="A821" s="17"/>
      <c r="B821" s="17"/>
    </row>
    <row r="822" ht="15.75" customHeight="1">
      <c r="A822" s="17"/>
      <c r="B822" s="17"/>
    </row>
    <row r="823" ht="15.75" customHeight="1">
      <c r="A823" s="17"/>
      <c r="B823" s="17"/>
    </row>
    <row r="824" ht="15.75" customHeight="1">
      <c r="A824" s="17"/>
      <c r="B824" s="17"/>
    </row>
    <row r="825" ht="15.75" customHeight="1">
      <c r="A825" s="17"/>
      <c r="B825" s="17"/>
    </row>
    <row r="826" ht="15.75" customHeight="1">
      <c r="A826" s="17"/>
      <c r="B826" s="17"/>
    </row>
    <row r="827" ht="15.75" customHeight="1">
      <c r="A827" s="17"/>
      <c r="B827" s="17"/>
    </row>
    <row r="828" ht="15.75" customHeight="1">
      <c r="A828" s="17"/>
      <c r="B828" s="17"/>
    </row>
    <row r="829" ht="15.75" customHeight="1">
      <c r="A829" s="17"/>
      <c r="B829" s="17"/>
    </row>
    <row r="830" ht="15.75" customHeight="1">
      <c r="A830" s="17"/>
      <c r="B830" s="17"/>
    </row>
    <row r="831" ht="15.75" customHeight="1">
      <c r="A831" s="17"/>
      <c r="B831" s="17"/>
    </row>
    <row r="832" ht="15.75" customHeight="1">
      <c r="A832" s="17"/>
      <c r="B832" s="17"/>
    </row>
    <row r="833" ht="15.75" customHeight="1">
      <c r="A833" s="17"/>
      <c r="B833" s="17"/>
    </row>
    <row r="834" ht="15.75" customHeight="1">
      <c r="A834" s="17"/>
      <c r="B834" s="17"/>
    </row>
    <row r="835" ht="15.75" customHeight="1">
      <c r="A835" s="17"/>
      <c r="B835" s="17"/>
    </row>
    <row r="836" ht="15.75" customHeight="1">
      <c r="A836" s="17"/>
      <c r="B836" s="17"/>
    </row>
    <row r="837" ht="15.75" customHeight="1">
      <c r="A837" s="17"/>
      <c r="B837" s="17"/>
    </row>
    <row r="838" ht="15.75" customHeight="1">
      <c r="A838" s="17"/>
      <c r="B838" s="17"/>
    </row>
    <row r="839" ht="15.75" customHeight="1">
      <c r="A839" s="17"/>
      <c r="B839" s="17"/>
    </row>
    <row r="840" ht="15.75" customHeight="1">
      <c r="A840" s="17"/>
      <c r="B840" s="17"/>
    </row>
    <row r="841" ht="15.75" customHeight="1">
      <c r="A841" s="17"/>
      <c r="B841" s="17"/>
    </row>
    <row r="842" ht="15.75" customHeight="1">
      <c r="A842" s="17"/>
      <c r="B842" s="17"/>
    </row>
    <row r="843" ht="15.75" customHeight="1">
      <c r="A843" s="17"/>
      <c r="B843" s="17"/>
    </row>
    <row r="844" ht="15.75" customHeight="1">
      <c r="A844" s="17"/>
      <c r="B844" s="17"/>
    </row>
    <row r="845" ht="15.75" customHeight="1">
      <c r="A845" s="17"/>
      <c r="B845" s="17"/>
    </row>
    <row r="846" ht="15.75" customHeight="1">
      <c r="A846" s="17"/>
      <c r="B846" s="17"/>
    </row>
    <row r="847" ht="15.75" customHeight="1">
      <c r="A847" s="17"/>
      <c r="B847" s="17"/>
    </row>
    <row r="848" ht="15.75" customHeight="1">
      <c r="A848" s="17"/>
      <c r="B848" s="17"/>
    </row>
    <row r="849" ht="15.75" customHeight="1">
      <c r="A849" s="17"/>
      <c r="B849" s="17"/>
    </row>
    <row r="850" ht="15.75" customHeight="1">
      <c r="A850" s="17"/>
      <c r="B850" s="17"/>
    </row>
    <row r="851" ht="15.75" customHeight="1">
      <c r="A851" s="17"/>
      <c r="B851" s="17"/>
    </row>
    <row r="852" ht="15.75" customHeight="1">
      <c r="A852" s="17"/>
      <c r="B852" s="17"/>
    </row>
    <row r="853" ht="15.75" customHeight="1">
      <c r="A853" s="17"/>
      <c r="B853" s="17"/>
    </row>
    <row r="854" ht="15.75" customHeight="1">
      <c r="A854" s="17"/>
      <c r="B854" s="17"/>
    </row>
    <row r="855" ht="15.75" customHeight="1">
      <c r="A855" s="17"/>
      <c r="B855" s="17"/>
    </row>
    <row r="856" ht="15.75" customHeight="1">
      <c r="A856" s="17"/>
      <c r="B856" s="17"/>
    </row>
    <row r="857" ht="15.75" customHeight="1">
      <c r="A857" s="17"/>
      <c r="B857" s="17"/>
    </row>
    <row r="858" ht="15.75" customHeight="1">
      <c r="A858" s="17"/>
      <c r="B858" s="17"/>
    </row>
    <row r="859" ht="15.75" customHeight="1">
      <c r="A859" s="17"/>
      <c r="B859" s="17"/>
    </row>
    <row r="860" ht="15.75" customHeight="1">
      <c r="A860" s="17"/>
      <c r="B860" s="17"/>
    </row>
    <row r="861" ht="15.75" customHeight="1">
      <c r="A861" s="17"/>
      <c r="B861" s="17"/>
    </row>
    <row r="862" ht="15.75" customHeight="1">
      <c r="A862" s="17"/>
      <c r="B862" s="17"/>
    </row>
    <row r="863" ht="15.75" customHeight="1">
      <c r="A863" s="17"/>
      <c r="B863" s="17"/>
    </row>
    <row r="864" ht="15.75" customHeight="1">
      <c r="A864" s="17"/>
      <c r="B864" s="17"/>
    </row>
    <row r="865" ht="15.75" customHeight="1">
      <c r="A865" s="17"/>
      <c r="B865" s="17"/>
    </row>
    <row r="866" ht="15.75" customHeight="1">
      <c r="A866" s="17"/>
      <c r="B866" s="17"/>
    </row>
    <row r="867" ht="15.75" customHeight="1">
      <c r="A867" s="17"/>
      <c r="B867" s="17"/>
    </row>
    <row r="868" ht="15.75" customHeight="1">
      <c r="A868" s="17"/>
      <c r="B868" s="17"/>
    </row>
    <row r="869" ht="15.75" customHeight="1">
      <c r="A869" s="17"/>
      <c r="B869" s="17"/>
    </row>
    <row r="870" ht="15.75" customHeight="1">
      <c r="A870" s="17"/>
      <c r="B870" s="17"/>
    </row>
    <row r="871" ht="15.75" customHeight="1">
      <c r="A871" s="17"/>
      <c r="B871" s="17"/>
    </row>
    <row r="872" ht="15.75" customHeight="1">
      <c r="A872" s="17"/>
      <c r="B872" s="17"/>
    </row>
    <row r="873" ht="15.75" customHeight="1">
      <c r="A873" s="17"/>
      <c r="B873" s="17"/>
    </row>
    <row r="874" ht="15.75" customHeight="1">
      <c r="A874" s="17"/>
      <c r="B874" s="17"/>
    </row>
    <row r="875" ht="15.75" customHeight="1">
      <c r="A875" s="17"/>
      <c r="B875" s="17"/>
    </row>
    <row r="876" ht="15.75" customHeight="1">
      <c r="A876" s="17"/>
      <c r="B876" s="17"/>
    </row>
    <row r="877" ht="15.75" customHeight="1">
      <c r="A877" s="17"/>
      <c r="B877" s="17"/>
    </row>
    <row r="878" ht="15.75" customHeight="1">
      <c r="A878" s="17"/>
      <c r="B878" s="17"/>
    </row>
    <row r="879" ht="15.75" customHeight="1">
      <c r="A879" s="17"/>
      <c r="B879" s="17"/>
    </row>
    <row r="880" ht="15.75" customHeight="1">
      <c r="A880" s="17"/>
      <c r="B880" s="17"/>
    </row>
    <row r="881" ht="15.75" customHeight="1">
      <c r="A881" s="17"/>
      <c r="B881" s="17"/>
    </row>
    <row r="882" ht="15.75" customHeight="1">
      <c r="A882" s="17"/>
      <c r="B882" s="17"/>
    </row>
    <row r="883" ht="15.75" customHeight="1">
      <c r="A883" s="17"/>
      <c r="B883" s="17"/>
    </row>
    <row r="884" ht="15.75" customHeight="1">
      <c r="A884" s="17"/>
      <c r="B884" s="17"/>
    </row>
    <row r="885" ht="15.75" customHeight="1">
      <c r="A885" s="17"/>
      <c r="B885" s="17"/>
    </row>
    <row r="886" ht="15.75" customHeight="1">
      <c r="A886" s="17"/>
      <c r="B886" s="17"/>
    </row>
    <row r="887" ht="15.75" customHeight="1">
      <c r="A887" s="17"/>
      <c r="B887" s="17"/>
    </row>
    <row r="888" ht="15.75" customHeight="1">
      <c r="A888" s="17"/>
      <c r="B888" s="17"/>
    </row>
    <row r="889" ht="15.75" customHeight="1">
      <c r="A889" s="17"/>
      <c r="B889" s="17"/>
    </row>
    <row r="890" ht="15.75" customHeight="1">
      <c r="A890" s="17"/>
      <c r="B890" s="17"/>
    </row>
    <row r="891" ht="15.75" customHeight="1">
      <c r="A891" s="17"/>
      <c r="B891" s="17"/>
    </row>
    <row r="892" ht="15.75" customHeight="1">
      <c r="A892" s="17"/>
      <c r="B892" s="17"/>
    </row>
    <row r="893" ht="15.75" customHeight="1">
      <c r="A893" s="17"/>
      <c r="B893" s="17"/>
    </row>
    <row r="894" ht="15.75" customHeight="1">
      <c r="A894" s="17"/>
      <c r="B894" s="17"/>
    </row>
    <row r="895" ht="15.75" customHeight="1">
      <c r="A895" s="17"/>
      <c r="B895" s="17"/>
    </row>
    <row r="896" ht="15.75" customHeight="1">
      <c r="A896" s="17"/>
      <c r="B896" s="17"/>
    </row>
    <row r="897" ht="15.75" customHeight="1">
      <c r="A897" s="17"/>
      <c r="B897" s="17"/>
    </row>
    <row r="898" ht="15.75" customHeight="1">
      <c r="A898" s="17"/>
      <c r="B898" s="17"/>
    </row>
    <row r="899" ht="15.75" customHeight="1">
      <c r="A899" s="17"/>
      <c r="B899" s="17"/>
    </row>
    <row r="900" ht="15.75" customHeight="1">
      <c r="A900" s="17"/>
      <c r="B900" s="17"/>
    </row>
    <row r="901" ht="15.75" customHeight="1">
      <c r="A901" s="17"/>
      <c r="B901" s="17"/>
    </row>
    <row r="902" ht="15.75" customHeight="1">
      <c r="A902" s="17"/>
      <c r="B902" s="17"/>
    </row>
    <row r="903" ht="15.75" customHeight="1">
      <c r="A903" s="17"/>
      <c r="B903" s="17"/>
    </row>
    <row r="904" ht="15.75" customHeight="1">
      <c r="A904" s="17"/>
      <c r="B904" s="17"/>
    </row>
    <row r="905" ht="15.75" customHeight="1">
      <c r="A905" s="17"/>
      <c r="B905" s="17"/>
    </row>
    <row r="906" ht="15.75" customHeight="1">
      <c r="A906" s="17"/>
      <c r="B906" s="17"/>
    </row>
    <row r="907" ht="15.75" customHeight="1">
      <c r="A907" s="17"/>
      <c r="B907" s="17"/>
    </row>
    <row r="908" ht="15.75" customHeight="1">
      <c r="A908" s="17"/>
      <c r="B908" s="17"/>
    </row>
    <row r="909" ht="15.75" customHeight="1">
      <c r="A909" s="17"/>
      <c r="B909" s="17"/>
    </row>
    <row r="910" ht="15.75" customHeight="1">
      <c r="A910" s="17"/>
      <c r="B910" s="17"/>
    </row>
    <row r="911" ht="15.75" customHeight="1">
      <c r="A911" s="17"/>
      <c r="B911" s="17"/>
    </row>
    <row r="912" ht="15.75" customHeight="1">
      <c r="A912" s="17"/>
      <c r="B912" s="17"/>
    </row>
    <row r="913" ht="15.75" customHeight="1">
      <c r="A913" s="17"/>
      <c r="B913" s="17"/>
    </row>
    <row r="914" ht="15.75" customHeight="1">
      <c r="A914" s="17"/>
      <c r="B914" s="17"/>
    </row>
    <row r="915" ht="15.75" customHeight="1">
      <c r="A915" s="17"/>
      <c r="B915" s="17"/>
    </row>
    <row r="916" ht="15.75" customHeight="1">
      <c r="A916" s="17"/>
      <c r="B916" s="17"/>
    </row>
    <row r="917" ht="15.75" customHeight="1">
      <c r="A917" s="17"/>
      <c r="B917" s="17"/>
    </row>
    <row r="918" ht="15.75" customHeight="1">
      <c r="A918" s="17"/>
      <c r="B918" s="17"/>
    </row>
    <row r="919" ht="15.75" customHeight="1">
      <c r="A919" s="17"/>
      <c r="B919" s="17"/>
    </row>
    <row r="920" ht="15.75" customHeight="1">
      <c r="A920" s="17"/>
      <c r="B920" s="17"/>
    </row>
    <row r="921" ht="15.75" customHeight="1">
      <c r="A921" s="17"/>
      <c r="B921" s="17"/>
    </row>
    <row r="922" ht="15.75" customHeight="1">
      <c r="A922" s="17"/>
      <c r="B922" s="17"/>
    </row>
    <row r="923" ht="15.75" customHeight="1">
      <c r="A923" s="17"/>
      <c r="B923" s="17"/>
    </row>
    <row r="924" ht="15.75" customHeight="1">
      <c r="A924" s="17"/>
      <c r="B924" s="17"/>
    </row>
    <row r="925" ht="15.75" customHeight="1">
      <c r="A925" s="17"/>
      <c r="B925" s="17"/>
    </row>
    <row r="926" ht="15.75" customHeight="1">
      <c r="A926" s="17"/>
      <c r="B926" s="17"/>
    </row>
    <row r="927" ht="15.75" customHeight="1">
      <c r="A927" s="17"/>
      <c r="B927" s="17"/>
    </row>
    <row r="928" ht="15.75" customHeight="1">
      <c r="A928" s="17"/>
      <c r="B928" s="17"/>
    </row>
    <row r="929" ht="15.75" customHeight="1">
      <c r="A929" s="17"/>
      <c r="B929" s="17"/>
    </row>
    <row r="930" ht="15.75" customHeight="1">
      <c r="A930" s="17"/>
      <c r="B930" s="17"/>
    </row>
    <row r="931" ht="15.75" customHeight="1">
      <c r="A931" s="17"/>
      <c r="B931" s="17"/>
    </row>
    <row r="932" ht="15.75" customHeight="1">
      <c r="A932" s="17"/>
      <c r="B932" s="17"/>
    </row>
    <row r="933" ht="15.75" customHeight="1">
      <c r="A933" s="17"/>
      <c r="B933" s="17"/>
    </row>
    <row r="934" ht="15.75" customHeight="1">
      <c r="A934" s="17"/>
      <c r="B934" s="17"/>
    </row>
    <row r="935" ht="15.75" customHeight="1">
      <c r="A935" s="17"/>
      <c r="B935" s="17"/>
    </row>
    <row r="936" ht="15.75" customHeight="1">
      <c r="A936" s="17"/>
      <c r="B936" s="17"/>
    </row>
    <row r="937" ht="15.75" customHeight="1">
      <c r="A937" s="17"/>
      <c r="B937" s="17"/>
    </row>
    <row r="938" ht="15.75" customHeight="1">
      <c r="A938" s="17"/>
      <c r="B938" s="17"/>
    </row>
    <row r="939" ht="15.75" customHeight="1">
      <c r="A939" s="17"/>
      <c r="B939" s="17"/>
    </row>
    <row r="940" ht="15.75" customHeight="1">
      <c r="A940" s="17"/>
      <c r="B940" s="17"/>
    </row>
    <row r="941" ht="15.75" customHeight="1">
      <c r="A941" s="17"/>
      <c r="B941" s="17"/>
    </row>
    <row r="942" ht="15.75" customHeight="1">
      <c r="A942" s="17"/>
      <c r="B942" s="17"/>
    </row>
    <row r="943" ht="15.75" customHeight="1">
      <c r="A943" s="17"/>
      <c r="B943" s="17"/>
    </row>
    <row r="944" ht="15.75" customHeight="1">
      <c r="A944" s="17"/>
      <c r="B944" s="17"/>
    </row>
    <row r="945" ht="15.75" customHeight="1">
      <c r="A945" s="17"/>
      <c r="B945" s="17"/>
    </row>
    <row r="946" ht="15.75" customHeight="1">
      <c r="A946" s="17"/>
      <c r="B946" s="17"/>
    </row>
    <row r="947" ht="15.75" customHeight="1">
      <c r="A947" s="17"/>
      <c r="B947" s="17"/>
    </row>
    <row r="948" ht="15.75" customHeight="1">
      <c r="A948" s="17"/>
      <c r="B948" s="17"/>
    </row>
    <row r="949" ht="15.75" customHeight="1">
      <c r="A949" s="17"/>
      <c r="B949" s="17"/>
    </row>
    <row r="950" ht="15.75" customHeight="1">
      <c r="A950" s="17"/>
      <c r="B950" s="17"/>
    </row>
    <row r="951" ht="15.75" customHeight="1">
      <c r="A951" s="17"/>
      <c r="B951" s="17"/>
    </row>
    <row r="952" ht="15.75" customHeight="1">
      <c r="A952" s="17"/>
      <c r="B952" s="17"/>
    </row>
    <row r="953" ht="15.75" customHeight="1">
      <c r="A953" s="17"/>
      <c r="B953" s="17"/>
    </row>
    <row r="954" ht="15.75" customHeight="1">
      <c r="A954" s="17"/>
      <c r="B954" s="17"/>
    </row>
    <row r="955" ht="15.75" customHeight="1">
      <c r="A955" s="17"/>
      <c r="B955" s="17"/>
    </row>
    <row r="956" ht="15.75" customHeight="1">
      <c r="A956" s="17"/>
      <c r="B956" s="17"/>
    </row>
    <row r="957" ht="15.75" customHeight="1">
      <c r="A957" s="17"/>
      <c r="B957" s="17"/>
    </row>
    <row r="958" ht="15.75" customHeight="1">
      <c r="A958" s="17"/>
      <c r="B958" s="17"/>
    </row>
    <row r="959" ht="15.75" customHeight="1">
      <c r="A959" s="17"/>
      <c r="B959" s="17"/>
    </row>
    <row r="960" ht="15.75" customHeight="1">
      <c r="A960" s="17"/>
      <c r="B960" s="17"/>
    </row>
    <row r="961" ht="15.75" customHeight="1">
      <c r="A961" s="17"/>
      <c r="B961" s="17"/>
    </row>
    <row r="962" ht="15.75" customHeight="1">
      <c r="A962" s="17"/>
      <c r="B962" s="17"/>
    </row>
    <row r="963" ht="15.75" customHeight="1">
      <c r="A963" s="17"/>
      <c r="B963" s="17"/>
    </row>
    <row r="964" ht="15.75" customHeight="1">
      <c r="A964" s="17"/>
      <c r="B964" s="17"/>
    </row>
    <row r="965" ht="15.75" customHeight="1">
      <c r="A965" s="17"/>
      <c r="B965" s="17"/>
    </row>
    <row r="966" ht="15.75" customHeight="1">
      <c r="A966" s="17"/>
      <c r="B966" s="17"/>
    </row>
    <row r="967" ht="15.75" customHeight="1">
      <c r="A967" s="17"/>
      <c r="B967" s="17"/>
    </row>
    <row r="968" ht="15.75" customHeight="1">
      <c r="A968" s="17"/>
      <c r="B968" s="17"/>
    </row>
    <row r="969" ht="15.75" customHeight="1">
      <c r="A969" s="17"/>
      <c r="B969" s="17"/>
    </row>
    <row r="970" ht="15.75" customHeight="1">
      <c r="A970" s="17"/>
      <c r="B970" s="17"/>
    </row>
    <row r="971" ht="15.75" customHeight="1">
      <c r="A971" s="17"/>
      <c r="B971" s="17"/>
    </row>
    <row r="972" ht="15.75" customHeight="1">
      <c r="A972" s="17"/>
      <c r="B972" s="17"/>
    </row>
    <row r="973" ht="15.75" customHeight="1">
      <c r="A973" s="17"/>
      <c r="B973" s="17"/>
    </row>
    <row r="974" ht="15.75" customHeight="1">
      <c r="A974" s="17"/>
      <c r="B974" s="17"/>
    </row>
    <row r="975" ht="15.75" customHeight="1">
      <c r="A975" s="17"/>
      <c r="B975" s="17"/>
    </row>
    <row r="976" ht="15.75" customHeight="1">
      <c r="A976" s="17"/>
      <c r="B976" s="17"/>
    </row>
    <row r="977" ht="15.75" customHeight="1">
      <c r="A977" s="17"/>
      <c r="B977" s="17"/>
    </row>
    <row r="978" ht="15.75" customHeight="1">
      <c r="A978" s="17"/>
      <c r="B978" s="17"/>
    </row>
    <row r="979" ht="15.75" customHeight="1">
      <c r="A979" s="17"/>
      <c r="B979" s="17"/>
    </row>
    <row r="980" ht="15.75" customHeight="1">
      <c r="A980" s="17"/>
      <c r="B980" s="17"/>
    </row>
    <row r="981" ht="15.75" customHeight="1">
      <c r="A981" s="17"/>
      <c r="B981" s="17"/>
    </row>
    <row r="982" ht="15.75" customHeight="1">
      <c r="A982" s="17"/>
      <c r="B982" s="17"/>
    </row>
    <row r="983" ht="15.75" customHeight="1">
      <c r="A983" s="17"/>
      <c r="B983" s="17"/>
    </row>
    <row r="984" ht="15.75" customHeight="1">
      <c r="A984" s="17"/>
      <c r="B984" s="17"/>
    </row>
    <row r="985" ht="15.75" customHeight="1">
      <c r="A985" s="17"/>
      <c r="B985" s="17"/>
    </row>
    <row r="986" ht="15.75" customHeight="1">
      <c r="A986" s="17"/>
      <c r="B986" s="17"/>
    </row>
    <row r="987" ht="15.75" customHeight="1">
      <c r="A987" s="17"/>
      <c r="B987" s="17"/>
    </row>
    <row r="988" ht="15.75" customHeight="1">
      <c r="A988" s="17"/>
      <c r="B988" s="17"/>
    </row>
    <row r="989" ht="15.75" customHeight="1">
      <c r="A989" s="17"/>
      <c r="B989" s="17"/>
    </row>
    <row r="990" ht="15.75" customHeight="1">
      <c r="A990" s="17"/>
      <c r="B990" s="17"/>
    </row>
    <row r="991" ht="15.75" customHeight="1">
      <c r="A991" s="17"/>
      <c r="B991" s="17"/>
    </row>
    <row r="992" ht="15.75" customHeight="1">
      <c r="A992" s="17"/>
      <c r="B992" s="17"/>
    </row>
    <row r="993" ht="15.75" customHeight="1">
      <c r="A993" s="17"/>
      <c r="B993" s="17"/>
    </row>
    <row r="994" ht="15.75" customHeight="1">
      <c r="A994" s="17"/>
      <c r="B994" s="17"/>
    </row>
    <row r="995" ht="15.75" customHeight="1">
      <c r="A995" s="17"/>
      <c r="B995" s="17"/>
    </row>
    <row r="996" ht="15.75" customHeight="1">
      <c r="A996" s="17"/>
      <c r="B996" s="17"/>
    </row>
    <row r="997" ht="15.75" customHeight="1">
      <c r="A997" s="17"/>
      <c r="B997" s="17"/>
    </row>
    <row r="998" ht="15.75" customHeight="1">
      <c r="A998" s="17"/>
      <c r="B998" s="17"/>
    </row>
    <row r="999" ht="15.75" customHeight="1">
      <c r="A999" s="17"/>
      <c r="B999" s="17"/>
    </row>
    <row r="1000" ht="15.75" customHeight="1">
      <c r="A1000" s="17"/>
      <c r="B1000" s="17"/>
    </row>
  </sheetData>
  <mergeCells count="1">
    <mergeCell ref="D3:J3"/>
  </mergeCell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19.63"/>
    <col customWidth="1" min="3" max="3" width="13.88"/>
    <col customWidth="1" min="4" max="4" width="21.25"/>
    <col customWidth="1" min="5" max="5" width="17.0"/>
    <col customWidth="1" min="6" max="6" width="18.25"/>
    <col customWidth="1" min="7" max="7" width="16.25"/>
    <col customWidth="1" min="8" max="8" width="13.75"/>
    <col customWidth="1" min="9" max="9" width="18.0"/>
    <col customWidth="1" min="10" max="10" width="31.25"/>
    <col customWidth="1" min="11" max="11" width="22.75"/>
    <col customWidth="1" min="12" max="12" width="13.38"/>
    <col customWidth="1" min="13" max="15" width="10.63"/>
    <col customWidth="1" min="16" max="16" width="16.0"/>
    <col customWidth="1" min="17" max="26" width="10.63"/>
  </cols>
  <sheetData>
    <row r="1" ht="12.75" customHeight="1">
      <c r="A1" s="147" t="s">
        <v>38</v>
      </c>
      <c r="B1" s="147" t="s">
        <v>15</v>
      </c>
      <c r="C1" s="148" t="s">
        <v>1</v>
      </c>
      <c r="D1" s="148" t="s">
        <v>39</v>
      </c>
      <c r="E1" s="148" t="s">
        <v>40</v>
      </c>
      <c r="F1" s="148" t="s">
        <v>41</v>
      </c>
      <c r="G1" s="148" t="s">
        <v>42</v>
      </c>
      <c r="H1" s="148" t="s">
        <v>43</v>
      </c>
      <c r="I1" s="148" t="s">
        <v>44</v>
      </c>
      <c r="J1" s="148" t="s">
        <v>45</v>
      </c>
      <c r="K1" s="149" t="s">
        <v>46</v>
      </c>
      <c r="L1" s="149" t="s">
        <v>47</v>
      </c>
      <c r="O1" s="103" t="s">
        <v>958</v>
      </c>
      <c r="P1" s="103" t="s">
        <v>51</v>
      </c>
      <c r="Q1" s="150"/>
    </row>
    <row r="2" ht="12.75" hidden="1" customHeight="1">
      <c r="A2" s="151" t="s">
        <v>53</v>
      </c>
      <c r="B2" s="152" t="s">
        <v>54</v>
      </c>
      <c r="C2" s="153">
        <v>2016.0</v>
      </c>
      <c r="D2" s="154">
        <v>4.3679709E7</v>
      </c>
      <c r="E2" s="153" t="s">
        <v>55</v>
      </c>
      <c r="F2" s="153" t="s">
        <v>56</v>
      </c>
      <c r="G2" s="153" t="s">
        <v>57</v>
      </c>
      <c r="H2" s="155">
        <f t="shared" ref="H2:H241" si="1">IF(G2="CREDITO",0.4*D2,0)</f>
        <v>17471883.6</v>
      </c>
      <c r="I2" s="153" t="str">
        <f>IF(Contabilidad!$K2="EEUU","EXPORTACION",IF(Contabilidad!$K2="MEXICO","EXPORTACION",IF(Contabilidad!$K2="HOLANDA","EXPORTACION","VENTA NACIONAL")))</f>
        <v>VENTA NACIONAL</v>
      </c>
      <c r="J2" s="156" t="s">
        <v>58</v>
      </c>
      <c r="K2" s="153" t="s">
        <v>59</v>
      </c>
      <c r="L2" s="157" t="s">
        <v>60</v>
      </c>
      <c r="O2" s="158">
        <v>2016.0</v>
      </c>
      <c r="P2" s="158" t="s">
        <v>959</v>
      </c>
      <c r="Q2" s="158"/>
    </row>
    <row r="3" ht="12.75" hidden="1" customHeight="1">
      <c r="A3" s="159" t="s">
        <v>63</v>
      </c>
      <c r="B3" s="44" t="s">
        <v>54</v>
      </c>
      <c r="C3" s="43">
        <v>2016.0</v>
      </c>
      <c r="D3" s="45">
        <v>2.32958448E7</v>
      </c>
      <c r="E3" s="43" t="s">
        <v>64</v>
      </c>
      <c r="F3" s="43" t="s">
        <v>56</v>
      </c>
      <c r="G3" s="43" t="s">
        <v>65</v>
      </c>
      <c r="H3" s="43">
        <f t="shared" si="1"/>
        <v>0</v>
      </c>
      <c r="I3" s="43" t="str">
        <f>IF(Contabilidad!$K3="EEUU","EXPORTACION",IF(Contabilidad!$K3="MEXICO","EXPORTACION",IF(Contabilidad!$K3="HOLANDA","EXPORTACION","VENTA NACIONAL")))</f>
        <v>EXPORTACION</v>
      </c>
      <c r="J3" s="160" t="s">
        <v>66</v>
      </c>
      <c r="K3" s="43" t="s">
        <v>67</v>
      </c>
      <c r="L3" s="161" t="s">
        <v>60</v>
      </c>
      <c r="O3" s="158">
        <v>2017.0</v>
      </c>
      <c r="P3" s="158" t="s">
        <v>960</v>
      </c>
      <c r="Q3" s="158"/>
    </row>
    <row r="4" ht="12.75" hidden="1" customHeight="1">
      <c r="A4" s="151" t="s">
        <v>72</v>
      </c>
      <c r="B4" s="152" t="s">
        <v>54</v>
      </c>
      <c r="C4" s="153">
        <v>2016.0</v>
      </c>
      <c r="D4" s="154">
        <v>2.0383864200000003E7</v>
      </c>
      <c r="E4" s="153" t="s">
        <v>73</v>
      </c>
      <c r="F4" s="153" t="s">
        <v>56</v>
      </c>
      <c r="G4" s="153" t="s">
        <v>65</v>
      </c>
      <c r="H4" s="153">
        <f t="shared" si="1"/>
        <v>0</v>
      </c>
      <c r="I4" s="153" t="str">
        <f>IF(Contabilidad!$K4="EEUU","EXPORTACION",IF(Contabilidad!$K4="MEXICO","EXPORTACION",IF(Contabilidad!$K4="HOLANDA","EXPORTACION","VENTA NACIONAL")))</f>
        <v>EXPORTACION</v>
      </c>
      <c r="J4" s="156" t="s">
        <v>74</v>
      </c>
      <c r="K4" s="153" t="s">
        <v>75</v>
      </c>
      <c r="L4" s="157" t="s">
        <v>62</v>
      </c>
      <c r="O4" s="158">
        <v>2018.0</v>
      </c>
      <c r="P4" s="158" t="s">
        <v>961</v>
      </c>
      <c r="Q4" s="158"/>
    </row>
    <row r="5" ht="12.75" hidden="1" customHeight="1">
      <c r="A5" s="159" t="s">
        <v>77</v>
      </c>
      <c r="B5" s="44" t="s">
        <v>54</v>
      </c>
      <c r="C5" s="43">
        <v>2016.0</v>
      </c>
      <c r="D5" s="45">
        <v>1.4559903E7</v>
      </c>
      <c r="E5" s="43" t="s">
        <v>78</v>
      </c>
      <c r="F5" s="43" t="s">
        <v>69</v>
      </c>
      <c r="G5" s="43" t="s">
        <v>65</v>
      </c>
      <c r="H5" s="43">
        <f t="shared" si="1"/>
        <v>0</v>
      </c>
      <c r="I5" s="43" t="str">
        <f>IF(Contabilidad!$K5="EEUU","EXPORTACION",IF(Contabilidad!$K5="MEXICO","EXPORTACION",IF(Contabilidad!$K5="HOLANDA","EXPORTACION","VENTA NACIONAL")))</f>
        <v>EXPORTACION</v>
      </c>
      <c r="J5" s="160" t="s">
        <v>79</v>
      </c>
      <c r="K5" s="43" t="s">
        <v>75</v>
      </c>
      <c r="L5" s="161" t="s">
        <v>60</v>
      </c>
      <c r="O5" s="158">
        <v>2019.0</v>
      </c>
      <c r="P5" s="158"/>
      <c r="Q5" s="158"/>
    </row>
    <row r="6" ht="12.75" hidden="1" customHeight="1">
      <c r="A6" s="151" t="s">
        <v>82</v>
      </c>
      <c r="B6" s="152" t="s">
        <v>54</v>
      </c>
      <c r="C6" s="153">
        <v>2016.0</v>
      </c>
      <c r="D6" s="154">
        <v>2.47518351E7</v>
      </c>
      <c r="E6" s="153" t="s">
        <v>83</v>
      </c>
      <c r="F6" s="153" t="s">
        <v>69</v>
      </c>
      <c r="G6" s="153" t="s">
        <v>57</v>
      </c>
      <c r="H6" s="155">
        <f t="shared" si="1"/>
        <v>9900734.04</v>
      </c>
      <c r="I6" s="153" t="str">
        <f>IF(Contabilidad!$K6="EEUU","EXPORTACION",IF(Contabilidad!$K6="MEXICO","EXPORTACION",IF(Contabilidad!$K6="HOLANDA","EXPORTACION","VENTA NACIONAL")))</f>
        <v>EXPORTACION</v>
      </c>
      <c r="J6" s="156" t="s">
        <v>84</v>
      </c>
      <c r="K6" s="153" t="s">
        <v>75</v>
      </c>
      <c r="L6" s="157" t="s">
        <v>81</v>
      </c>
      <c r="O6" s="158" t="s">
        <v>962</v>
      </c>
      <c r="P6" s="158"/>
      <c r="Q6" s="158"/>
    </row>
    <row r="7" ht="12.75" hidden="1" customHeight="1">
      <c r="A7" s="159" t="s">
        <v>86</v>
      </c>
      <c r="B7" s="44" t="s">
        <v>54</v>
      </c>
      <c r="C7" s="43">
        <v>2016.0</v>
      </c>
      <c r="D7" s="45">
        <v>1.8927873900000002E7</v>
      </c>
      <c r="E7" s="43" t="s">
        <v>87</v>
      </c>
      <c r="F7" s="43" t="s">
        <v>56</v>
      </c>
      <c r="G7" s="43" t="s">
        <v>65</v>
      </c>
      <c r="H7" s="43">
        <f t="shared" si="1"/>
        <v>0</v>
      </c>
      <c r="I7" s="43" t="str">
        <f>IF(Contabilidad!$K7="EEUU","EXPORTACION",IF(Contabilidad!$K7="MEXICO","EXPORTACION",IF(Contabilidad!$K7="HOLANDA","EXPORTACION","VENTA NACIONAL")))</f>
        <v>EXPORTACION</v>
      </c>
      <c r="J7" s="160" t="s">
        <v>88</v>
      </c>
      <c r="K7" s="43" t="s">
        <v>67</v>
      </c>
      <c r="L7" s="161" t="s">
        <v>81</v>
      </c>
      <c r="Q7" s="17"/>
    </row>
    <row r="8" ht="12.75" hidden="1" customHeight="1">
      <c r="A8" s="151" t="s">
        <v>90</v>
      </c>
      <c r="B8" s="152" t="s">
        <v>68</v>
      </c>
      <c r="C8" s="153">
        <v>2016.0</v>
      </c>
      <c r="D8" s="154">
        <v>1.47408268E7</v>
      </c>
      <c r="E8" s="153" t="s">
        <v>91</v>
      </c>
      <c r="F8" s="153" t="s">
        <v>69</v>
      </c>
      <c r="G8" s="153" t="s">
        <v>57</v>
      </c>
      <c r="H8" s="155">
        <f t="shared" si="1"/>
        <v>5896330.72</v>
      </c>
      <c r="I8" s="153" t="str">
        <f>IF(Contabilidad!$K8="EEUU","EXPORTACION",IF(Contabilidad!$K8="MEXICO","EXPORTACION",IF(Contabilidad!$K8="HOLANDA","EXPORTACION","VENTA NACIONAL")))</f>
        <v>EXPORTACION</v>
      </c>
      <c r="J8" s="156" t="s">
        <v>92</v>
      </c>
      <c r="K8" s="153" t="s">
        <v>93</v>
      </c>
      <c r="L8" s="157" t="s">
        <v>62</v>
      </c>
      <c r="Q8" s="17"/>
    </row>
    <row r="9" ht="12.75" hidden="1" customHeight="1">
      <c r="A9" s="159" t="s">
        <v>95</v>
      </c>
      <c r="B9" s="44" t="s">
        <v>68</v>
      </c>
      <c r="C9" s="43">
        <v>2016.0</v>
      </c>
      <c r="D9" s="45">
        <v>1.768899216E7</v>
      </c>
      <c r="E9" s="43" t="s">
        <v>96</v>
      </c>
      <c r="F9" s="43" t="s">
        <v>69</v>
      </c>
      <c r="G9" s="43" t="s">
        <v>65</v>
      </c>
      <c r="H9" s="43">
        <f t="shared" si="1"/>
        <v>0</v>
      </c>
      <c r="I9" s="43" t="str">
        <f>IF(Contabilidad!$K9="EEUU","EXPORTACION",IF(Contabilidad!$K9="MEXICO","EXPORTACION",IF(Contabilidad!$K9="HOLANDA","EXPORTACION","VENTA NACIONAL")))</f>
        <v>VENTA NACIONAL</v>
      </c>
      <c r="J9" s="160" t="s">
        <v>97</v>
      </c>
      <c r="K9" s="43" t="s">
        <v>98</v>
      </c>
      <c r="L9" s="161" t="s">
        <v>62</v>
      </c>
    </row>
    <row r="10" ht="12.75" hidden="1" customHeight="1">
      <c r="A10" s="151" t="s">
        <v>100</v>
      </c>
      <c r="B10" s="152" t="s">
        <v>68</v>
      </c>
      <c r="C10" s="153">
        <v>2016.0</v>
      </c>
      <c r="D10" s="154">
        <v>4.127431504000001E7</v>
      </c>
      <c r="E10" s="153" t="s">
        <v>101</v>
      </c>
      <c r="F10" s="153" t="s">
        <v>69</v>
      </c>
      <c r="G10" s="153" t="s">
        <v>57</v>
      </c>
      <c r="H10" s="155">
        <f t="shared" si="1"/>
        <v>16509726.02</v>
      </c>
      <c r="I10" s="153" t="str">
        <f>IF(Contabilidad!$K10="EEUU","EXPORTACION",IF(Contabilidad!$K10="MEXICO","EXPORTACION",IF(Contabilidad!$K10="HOLANDA","EXPORTACION","VENTA NACIONAL")))</f>
        <v>EXPORTACION</v>
      </c>
      <c r="J10" s="156" t="s">
        <v>102</v>
      </c>
      <c r="K10" s="153" t="s">
        <v>93</v>
      </c>
      <c r="L10" s="157" t="s">
        <v>60</v>
      </c>
    </row>
    <row r="11" ht="12.75" hidden="1" customHeight="1">
      <c r="A11" s="159" t="s">
        <v>104</v>
      </c>
      <c r="B11" s="44" t="s">
        <v>68</v>
      </c>
      <c r="C11" s="43">
        <v>2016.0</v>
      </c>
      <c r="D11" s="45">
        <v>4.42224804E7</v>
      </c>
      <c r="E11" s="43" t="s">
        <v>105</v>
      </c>
      <c r="F11" s="43" t="s">
        <v>69</v>
      </c>
      <c r="G11" s="43" t="s">
        <v>65</v>
      </c>
      <c r="H11" s="43">
        <f t="shared" si="1"/>
        <v>0</v>
      </c>
      <c r="I11" s="43" t="str">
        <f>IF(Contabilidad!$K11="EEUU","EXPORTACION",IF(Contabilidad!$K11="MEXICO","EXPORTACION",IF(Contabilidad!$K11="HOLANDA","EXPORTACION","VENTA NACIONAL")))</f>
        <v>EXPORTACION</v>
      </c>
      <c r="J11" s="160" t="s">
        <v>106</v>
      </c>
      <c r="K11" s="43" t="s">
        <v>75</v>
      </c>
      <c r="L11" s="161" t="s">
        <v>60</v>
      </c>
    </row>
    <row r="12" ht="12.75" hidden="1" customHeight="1">
      <c r="A12" s="151" t="s">
        <v>108</v>
      </c>
      <c r="B12" s="152" t="s">
        <v>68</v>
      </c>
      <c r="C12" s="153">
        <v>2016.0</v>
      </c>
      <c r="D12" s="154">
        <v>2.94816536E7</v>
      </c>
      <c r="E12" s="153" t="s">
        <v>109</v>
      </c>
      <c r="F12" s="153" t="s">
        <v>56</v>
      </c>
      <c r="G12" s="153" t="s">
        <v>57</v>
      </c>
      <c r="H12" s="155">
        <f t="shared" si="1"/>
        <v>11792661.44</v>
      </c>
      <c r="I12" s="153" t="str">
        <f>IF(Contabilidad!$K12="EEUU","EXPORTACION",IF(Contabilidad!$K12="MEXICO","EXPORTACION",IF(Contabilidad!$K12="HOLANDA","EXPORTACION","VENTA NACIONAL")))</f>
        <v>EXPORTACION</v>
      </c>
      <c r="J12" s="156" t="s">
        <v>110</v>
      </c>
      <c r="K12" s="153" t="s">
        <v>67</v>
      </c>
      <c r="L12" s="157" t="s">
        <v>62</v>
      </c>
    </row>
    <row r="13" ht="12.75" hidden="1" customHeight="1">
      <c r="A13" s="159" t="s">
        <v>112</v>
      </c>
      <c r="B13" s="44" t="s">
        <v>76</v>
      </c>
      <c r="C13" s="43">
        <v>2016.0</v>
      </c>
      <c r="D13" s="45">
        <v>1.493452015E7</v>
      </c>
      <c r="E13" s="43" t="s">
        <v>113</v>
      </c>
      <c r="F13" s="43" t="s">
        <v>56</v>
      </c>
      <c r="G13" s="43" t="s">
        <v>65</v>
      </c>
      <c r="H13" s="43">
        <f t="shared" si="1"/>
        <v>0</v>
      </c>
      <c r="I13" s="43" t="str">
        <f>IF(Contabilidad!$K13="EEUU","EXPORTACION",IF(Contabilidad!$K13="MEXICO","EXPORTACION",IF(Contabilidad!$K13="HOLANDA","EXPORTACION","VENTA NACIONAL")))</f>
        <v>EXPORTACION</v>
      </c>
      <c r="J13" s="160" t="s">
        <v>114</v>
      </c>
      <c r="K13" s="43" t="s">
        <v>93</v>
      </c>
      <c r="L13" s="161" t="s">
        <v>60</v>
      </c>
    </row>
    <row r="14" ht="12.75" hidden="1" customHeight="1">
      <c r="A14" s="151" t="s">
        <v>116</v>
      </c>
      <c r="B14" s="152" t="s">
        <v>76</v>
      </c>
      <c r="C14" s="153">
        <v>2016.0</v>
      </c>
      <c r="D14" s="154">
        <v>1.35768365E7</v>
      </c>
      <c r="E14" s="153" t="s">
        <v>117</v>
      </c>
      <c r="F14" s="153" t="s">
        <v>56</v>
      </c>
      <c r="G14" s="153" t="s">
        <v>57</v>
      </c>
      <c r="H14" s="155">
        <f t="shared" si="1"/>
        <v>5430734.6</v>
      </c>
      <c r="I14" s="153" t="str">
        <f>IF(Contabilidad!$K14="EEUU","EXPORTACION",IF(Contabilidad!$K14="MEXICO","EXPORTACION",IF(Contabilidad!$K14="HOLANDA","EXPORTACION","VENTA NACIONAL")))</f>
        <v>EXPORTACION</v>
      </c>
      <c r="J14" s="156" t="s">
        <v>118</v>
      </c>
      <c r="K14" s="153" t="s">
        <v>75</v>
      </c>
      <c r="L14" s="157" t="s">
        <v>62</v>
      </c>
    </row>
    <row r="15" ht="12.75" hidden="1" customHeight="1">
      <c r="A15" s="159" t="s">
        <v>119</v>
      </c>
      <c r="B15" s="44" t="s">
        <v>76</v>
      </c>
      <c r="C15" s="43">
        <v>2016.0</v>
      </c>
      <c r="D15" s="45">
        <v>1.221915285E7</v>
      </c>
      <c r="E15" s="43" t="s">
        <v>120</v>
      </c>
      <c r="F15" s="43" t="s">
        <v>56</v>
      </c>
      <c r="G15" s="43" t="s">
        <v>57</v>
      </c>
      <c r="H15" s="46">
        <f t="shared" si="1"/>
        <v>4887661.14</v>
      </c>
      <c r="I15" s="43" t="str">
        <f>IF(Contabilidad!$K15="EEUU","EXPORTACION",IF(Contabilidad!$K15="MEXICO","EXPORTACION",IF(Contabilidad!$K15="HOLANDA","EXPORTACION","VENTA NACIONAL")))</f>
        <v>EXPORTACION</v>
      </c>
      <c r="J15" s="160" t="s">
        <v>121</v>
      </c>
      <c r="K15" s="43" t="s">
        <v>75</v>
      </c>
      <c r="L15" s="161" t="s">
        <v>60</v>
      </c>
    </row>
    <row r="16" ht="12.75" hidden="1" customHeight="1">
      <c r="A16" s="151" t="s">
        <v>122</v>
      </c>
      <c r="B16" s="152" t="s">
        <v>76</v>
      </c>
      <c r="C16" s="153">
        <v>2016.0</v>
      </c>
      <c r="D16" s="154">
        <v>1.0861469200000001E7</v>
      </c>
      <c r="E16" s="153" t="s">
        <v>123</v>
      </c>
      <c r="F16" s="153" t="s">
        <v>56</v>
      </c>
      <c r="G16" s="153" t="s">
        <v>57</v>
      </c>
      <c r="H16" s="155">
        <f t="shared" si="1"/>
        <v>4344587.68</v>
      </c>
      <c r="I16" s="153" t="str">
        <f>IF(Contabilidad!$K16="EEUU","EXPORTACION",IF(Contabilidad!$K16="MEXICO","EXPORTACION",IF(Contabilidad!$K16="HOLANDA","EXPORTACION","VENTA NACIONAL")))</f>
        <v>EXPORTACION</v>
      </c>
      <c r="J16" s="156" t="s">
        <v>124</v>
      </c>
      <c r="K16" s="153" t="s">
        <v>67</v>
      </c>
      <c r="L16" s="157" t="s">
        <v>62</v>
      </c>
    </row>
    <row r="17" ht="12.75" hidden="1" customHeight="1">
      <c r="A17" s="159" t="s">
        <v>125</v>
      </c>
      <c r="B17" s="44" t="s">
        <v>76</v>
      </c>
      <c r="C17" s="43">
        <v>2016.0</v>
      </c>
      <c r="D17" s="45">
        <v>2.7153673E7</v>
      </c>
      <c r="E17" s="43" t="s">
        <v>126</v>
      </c>
      <c r="F17" s="43" t="s">
        <v>69</v>
      </c>
      <c r="G17" s="43" t="s">
        <v>57</v>
      </c>
      <c r="H17" s="46">
        <f t="shared" si="1"/>
        <v>10861469.2</v>
      </c>
      <c r="I17" s="43" t="str">
        <f>IF(Contabilidad!$K17="EEUU","EXPORTACION",IF(Contabilidad!$K17="MEXICO","EXPORTACION",IF(Contabilidad!$K17="HOLANDA","EXPORTACION","VENTA NACIONAL")))</f>
        <v>EXPORTACION</v>
      </c>
      <c r="J17" s="160" t="s">
        <v>127</v>
      </c>
      <c r="K17" s="43" t="s">
        <v>75</v>
      </c>
      <c r="L17" s="161" t="s">
        <v>81</v>
      </c>
    </row>
    <row r="18" ht="12.75" hidden="1" customHeight="1">
      <c r="A18" s="151" t="s">
        <v>128</v>
      </c>
      <c r="B18" s="152" t="s">
        <v>76</v>
      </c>
      <c r="C18" s="153">
        <v>2016.0</v>
      </c>
      <c r="D18" s="154">
        <v>1.90075711E7</v>
      </c>
      <c r="E18" s="153" t="s">
        <v>129</v>
      </c>
      <c r="F18" s="153" t="s">
        <v>69</v>
      </c>
      <c r="G18" s="153" t="s">
        <v>57</v>
      </c>
      <c r="H18" s="155">
        <f t="shared" si="1"/>
        <v>7603028.44</v>
      </c>
      <c r="I18" s="153" t="str">
        <f>IF(Contabilidad!$K18="EEUU","EXPORTACION",IF(Contabilidad!$K18="MEXICO","EXPORTACION",IF(Contabilidad!$K18="HOLANDA","EXPORTACION","VENTA NACIONAL")))</f>
        <v>VENTA NACIONAL</v>
      </c>
      <c r="J18" s="156" t="s">
        <v>130</v>
      </c>
      <c r="K18" s="153" t="s">
        <v>131</v>
      </c>
      <c r="L18" s="157" t="s">
        <v>71</v>
      </c>
    </row>
    <row r="19" ht="12.75" hidden="1" customHeight="1">
      <c r="A19" s="159" t="s">
        <v>132</v>
      </c>
      <c r="B19" s="44" t="s">
        <v>76</v>
      </c>
      <c r="C19" s="43">
        <v>2016.0</v>
      </c>
      <c r="D19" s="45">
        <v>2.1722938400000002E7</v>
      </c>
      <c r="E19" s="43" t="s">
        <v>133</v>
      </c>
      <c r="F19" s="43" t="s">
        <v>69</v>
      </c>
      <c r="G19" s="43" t="s">
        <v>57</v>
      </c>
      <c r="H19" s="46">
        <f t="shared" si="1"/>
        <v>8689175.36</v>
      </c>
      <c r="I19" s="43" t="str">
        <f>IF(Contabilidad!$K19="EEUU","EXPORTACION",IF(Contabilidad!$K19="MEXICO","EXPORTACION",IF(Contabilidad!$K19="HOLANDA","EXPORTACION","VENTA NACIONAL")))</f>
        <v>VENTA NACIONAL</v>
      </c>
      <c r="J19" s="160" t="s">
        <v>134</v>
      </c>
      <c r="K19" s="43" t="s">
        <v>98</v>
      </c>
      <c r="L19" s="161" t="s">
        <v>71</v>
      </c>
    </row>
    <row r="20" ht="12.75" hidden="1" customHeight="1">
      <c r="A20" s="151" t="s">
        <v>135</v>
      </c>
      <c r="B20" s="152" t="s">
        <v>76</v>
      </c>
      <c r="C20" s="153">
        <v>2016.0</v>
      </c>
      <c r="D20" s="154">
        <v>1.6292203799999999E7</v>
      </c>
      <c r="E20" s="153" t="s">
        <v>136</v>
      </c>
      <c r="F20" s="153" t="s">
        <v>56</v>
      </c>
      <c r="G20" s="153" t="s">
        <v>57</v>
      </c>
      <c r="H20" s="155">
        <f t="shared" si="1"/>
        <v>6516881.52</v>
      </c>
      <c r="I20" s="153" t="str">
        <f>IF(Contabilidad!$K20="EEUU","EXPORTACION",IF(Contabilidad!$K20="MEXICO","EXPORTACION",IF(Contabilidad!$K20="HOLANDA","EXPORTACION","VENTA NACIONAL")))</f>
        <v>VENTA NACIONAL</v>
      </c>
      <c r="J20" s="156" t="s">
        <v>137</v>
      </c>
      <c r="K20" s="153" t="s">
        <v>59</v>
      </c>
      <c r="L20" s="157" t="s">
        <v>60</v>
      </c>
    </row>
    <row r="21" ht="12.75" hidden="1" customHeight="1">
      <c r="A21" s="159" t="s">
        <v>138</v>
      </c>
      <c r="B21" s="44" t="s">
        <v>80</v>
      </c>
      <c r="C21" s="43">
        <v>2016.0</v>
      </c>
      <c r="D21" s="45">
        <v>5.77359372E7</v>
      </c>
      <c r="E21" s="43" t="s">
        <v>139</v>
      </c>
      <c r="F21" s="43" t="s">
        <v>69</v>
      </c>
      <c r="G21" s="43" t="s">
        <v>65</v>
      </c>
      <c r="H21" s="43">
        <f t="shared" si="1"/>
        <v>0</v>
      </c>
      <c r="I21" s="43" t="str">
        <f>IF(Contabilidad!$K21="EEUU","EXPORTACION",IF(Contabilidad!$K21="MEXICO","EXPORTACION",IF(Contabilidad!$K21="HOLANDA","EXPORTACION","VENTA NACIONAL")))</f>
        <v>EXPORTACION</v>
      </c>
      <c r="J21" s="160" t="s">
        <v>140</v>
      </c>
      <c r="K21" s="43" t="s">
        <v>75</v>
      </c>
      <c r="L21" s="161" t="s">
        <v>62</v>
      </c>
    </row>
    <row r="22" ht="12.75" hidden="1" customHeight="1">
      <c r="A22" s="151" t="s">
        <v>141</v>
      </c>
      <c r="B22" s="152" t="s">
        <v>80</v>
      </c>
      <c r="C22" s="153">
        <v>2016.0</v>
      </c>
      <c r="D22" s="154">
        <v>7216992.15</v>
      </c>
      <c r="E22" s="153" t="s">
        <v>142</v>
      </c>
      <c r="F22" s="153" t="s">
        <v>56</v>
      </c>
      <c r="G22" s="153" t="s">
        <v>57</v>
      </c>
      <c r="H22" s="155">
        <f t="shared" si="1"/>
        <v>2886796.86</v>
      </c>
      <c r="I22" s="153" t="str">
        <f>IF(Contabilidad!$K22="EEUU","EXPORTACION",IF(Contabilidad!$K22="MEXICO","EXPORTACION",IF(Contabilidad!$K22="HOLANDA","EXPORTACION","VENTA NACIONAL")))</f>
        <v>VENTA NACIONAL</v>
      </c>
      <c r="J22" s="156" t="s">
        <v>143</v>
      </c>
      <c r="K22" s="153" t="s">
        <v>144</v>
      </c>
      <c r="L22" s="157" t="s">
        <v>60</v>
      </c>
    </row>
    <row r="23" ht="12.75" hidden="1" customHeight="1">
      <c r="A23" s="159" t="s">
        <v>145</v>
      </c>
      <c r="B23" s="44" t="s">
        <v>80</v>
      </c>
      <c r="C23" s="43">
        <v>2016.0</v>
      </c>
      <c r="D23" s="45">
        <v>2.165097645E7</v>
      </c>
      <c r="E23" s="43" t="s">
        <v>146</v>
      </c>
      <c r="F23" s="43" t="s">
        <v>69</v>
      </c>
      <c r="G23" s="43" t="s">
        <v>57</v>
      </c>
      <c r="H23" s="46">
        <f t="shared" si="1"/>
        <v>8660390.58</v>
      </c>
      <c r="I23" s="43" t="str">
        <f>IF(Contabilidad!$K23="EEUU","EXPORTACION",IF(Contabilidad!$K23="MEXICO","EXPORTACION",IF(Contabilidad!$K23="HOLANDA","EXPORTACION","VENTA NACIONAL")))</f>
        <v>EXPORTACION</v>
      </c>
      <c r="J23" s="160" t="s">
        <v>147</v>
      </c>
      <c r="K23" s="43" t="s">
        <v>75</v>
      </c>
      <c r="L23" s="161" t="s">
        <v>60</v>
      </c>
    </row>
    <row r="24" ht="12.75" hidden="1" customHeight="1">
      <c r="A24" s="151" t="s">
        <v>148</v>
      </c>
      <c r="B24" s="152" t="s">
        <v>80</v>
      </c>
      <c r="C24" s="153">
        <v>2016.0</v>
      </c>
      <c r="D24" s="154">
        <v>4.33019529E7</v>
      </c>
      <c r="E24" s="153" t="s">
        <v>149</v>
      </c>
      <c r="F24" s="153" t="s">
        <v>56</v>
      </c>
      <c r="G24" s="153" t="s">
        <v>57</v>
      </c>
      <c r="H24" s="155">
        <f t="shared" si="1"/>
        <v>17320781.16</v>
      </c>
      <c r="I24" s="153" t="str">
        <f>IF(Contabilidad!$K24="EEUU","EXPORTACION",IF(Contabilidad!$K24="MEXICO","EXPORTACION",IF(Contabilidad!$K24="HOLANDA","EXPORTACION","VENTA NACIONAL")))</f>
        <v>VENTA NACIONAL</v>
      </c>
      <c r="J24" s="156" t="s">
        <v>150</v>
      </c>
      <c r="K24" s="153" t="s">
        <v>151</v>
      </c>
      <c r="L24" s="157" t="s">
        <v>81</v>
      </c>
    </row>
    <row r="25" ht="12.75" hidden="1" customHeight="1">
      <c r="A25" s="159" t="s">
        <v>152</v>
      </c>
      <c r="B25" s="44" t="s">
        <v>80</v>
      </c>
      <c r="C25" s="43">
        <v>2016.0</v>
      </c>
      <c r="D25" s="45">
        <v>1.44339843E7</v>
      </c>
      <c r="E25" s="43" t="s">
        <v>153</v>
      </c>
      <c r="F25" s="43" t="s">
        <v>69</v>
      </c>
      <c r="G25" s="43" t="s">
        <v>57</v>
      </c>
      <c r="H25" s="46">
        <f t="shared" si="1"/>
        <v>5773593.72</v>
      </c>
      <c r="I25" s="43" t="str">
        <f>IF(Contabilidad!$K25="EEUU","EXPORTACION",IF(Contabilidad!$K25="MEXICO","EXPORTACION",IF(Contabilidad!$K25="HOLANDA","EXPORTACION","VENTA NACIONAL")))</f>
        <v>VENTA NACIONAL</v>
      </c>
      <c r="J25" s="160" t="s">
        <v>154</v>
      </c>
      <c r="K25" s="43" t="s">
        <v>155</v>
      </c>
      <c r="L25" s="161" t="s">
        <v>60</v>
      </c>
    </row>
    <row r="26" ht="12.75" hidden="1" customHeight="1">
      <c r="A26" s="151" t="s">
        <v>156</v>
      </c>
      <c r="B26" s="152" t="s">
        <v>85</v>
      </c>
      <c r="C26" s="153">
        <v>2016.0</v>
      </c>
      <c r="D26" s="154">
        <v>7.08934955E7</v>
      </c>
      <c r="E26" s="153" t="s">
        <v>157</v>
      </c>
      <c r="F26" s="153" t="s">
        <v>69</v>
      </c>
      <c r="G26" s="153" t="s">
        <v>65</v>
      </c>
      <c r="H26" s="153">
        <f t="shared" si="1"/>
        <v>0</v>
      </c>
      <c r="I26" s="153" t="str">
        <f>IF(Contabilidad!$K26="EEUU","EXPORTACION",IF(Contabilidad!$K26="MEXICO","EXPORTACION",IF(Contabilidad!$K26="HOLANDA","EXPORTACION","VENTA NACIONAL")))</f>
        <v>EXPORTACION</v>
      </c>
      <c r="J26" s="156" t="s">
        <v>158</v>
      </c>
      <c r="K26" s="153" t="s">
        <v>67</v>
      </c>
      <c r="L26" s="157" t="s">
        <v>62</v>
      </c>
    </row>
    <row r="27" ht="12.75" hidden="1" customHeight="1">
      <c r="A27" s="159" t="s">
        <v>159</v>
      </c>
      <c r="B27" s="44" t="s">
        <v>85</v>
      </c>
      <c r="C27" s="43">
        <v>2016.0</v>
      </c>
      <c r="D27" s="45">
        <v>1.7014438919999998E7</v>
      </c>
      <c r="E27" s="43" t="s">
        <v>160</v>
      </c>
      <c r="F27" s="43" t="s">
        <v>69</v>
      </c>
      <c r="G27" s="43" t="s">
        <v>57</v>
      </c>
      <c r="H27" s="46">
        <f t="shared" si="1"/>
        <v>6805775.568</v>
      </c>
      <c r="I27" s="43" t="str">
        <f>IF(Contabilidad!$K27="EEUU","EXPORTACION",IF(Contabilidad!$K27="MEXICO","EXPORTACION",IF(Contabilidad!$K27="HOLANDA","EXPORTACION","VENTA NACIONAL")))</f>
        <v>VENTA NACIONAL</v>
      </c>
      <c r="J27" s="160" t="s">
        <v>161</v>
      </c>
      <c r="K27" s="43" t="s">
        <v>155</v>
      </c>
      <c r="L27" s="161" t="s">
        <v>60</v>
      </c>
    </row>
    <row r="28" ht="12.75" hidden="1" customHeight="1">
      <c r="A28" s="151" t="s">
        <v>162</v>
      </c>
      <c r="B28" s="152" t="s">
        <v>85</v>
      </c>
      <c r="C28" s="153">
        <v>2016.0</v>
      </c>
      <c r="D28" s="154">
        <v>1.8432308830000002E7</v>
      </c>
      <c r="E28" s="153" t="s">
        <v>163</v>
      </c>
      <c r="F28" s="153" t="s">
        <v>69</v>
      </c>
      <c r="G28" s="153" t="s">
        <v>65</v>
      </c>
      <c r="H28" s="153">
        <f t="shared" si="1"/>
        <v>0</v>
      </c>
      <c r="I28" s="153" t="str">
        <f>IF(Contabilidad!$K28="EEUU","EXPORTACION",IF(Contabilidad!$K28="MEXICO","EXPORTACION",IF(Contabilidad!$K28="HOLANDA","EXPORTACION","VENTA NACIONAL")))</f>
        <v>EXPORTACION</v>
      </c>
      <c r="J28" s="156" t="s">
        <v>164</v>
      </c>
      <c r="K28" s="153" t="s">
        <v>67</v>
      </c>
      <c r="L28" s="157" t="s">
        <v>81</v>
      </c>
    </row>
    <row r="29" ht="12.75" hidden="1" customHeight="1">
      <c r="A29" s="159" t="s">
        <v>165</v>
      </c>
      <c r="B29" s="44" t="s">
        <v>85</v>
      </c>
      <c r="C29" s="43">
        <v>2016.0</v>
      </c>
      <c r="D29" s="45">
        <v>2.8357398200000003E7</v>
      </c>
      <c r="E29" s="43" t="s">
        <v>166</v>
      </c>
      <c r="F29" s="43" t="s">
        <v>56</v>
      </c>
      <c r="G29" s="43" t="s">
        <v>65</v>
      </c>
      <c r="H29" s="43">
        <f t="shared" si="1"/>
        <v>0</v>
      </c>
      <c r="I29" s="43" t="str">
        <f>IF(Contabilidad!$K29="EEUU","EXPORTACION",IF(Contabilidad!$K29="MEXICO","EXPORTACION",IF(Contabilidad!$K29="HOLANDA","EXPORTACION","VENTA NACIONAL")))</f>
        <v>VENTA NACIONAL</v>
      </c>
      <c r="J29" s="160" t="s">
        <v>167</v>
      </c>
      <c r="K29" s="43" t="s">
        <v>155</v>
      </c>
      <c r="L29" s="161" t="s">
        <v>71</v>
      </c>
    </row>
    <row r="30" ht="12.75" hidden="1" customHeight="1">
      <c r="A30" s="151" t="s">
        <v>168</v>
      </c>
      <c r="B30" s="152" t="s">
        <v>85</v>
      </c>
      <c r="C30" s="153">
        <v>2016.0</v>
      </c>
      <c r="D30" s="154">
        <v>7089349.550000001</v>
      </c>
      <c r="E30" s="153" t="s">
        <v>169</v>
      </c>
      <c r="F30" s="153" t="s">
        <v>56</v>
      </c>
      <c r="G30" s="153" t="s">
        <v>57</v>
      </c>
      <c r="H30" s="155">
        <f t="shared" si="1"/>
        <v>2835739.82</v>
      </c>
      <c r="I30" s="153" t="str">
        <f>IF(Contabilidad!$K30="EEUU","EXPORTACION",IF(Contabilidad!$K30="MEXICO","EXPORTACION",IF(Contabilidad!$K30="HOLANDA","EXPORTACION","VENTA NACIONAL")))</f>
        <v>EXPORTACION</v>
      </c>
      <c r="J30" s="156" t="s">
        <v>170</v>
      </c>
      <c r="K30" s="153" t="s">
        <v>75</v>
      </c>
      <c r="L30" s="157" t="s">
        <v>71</v>
      </c>
    </row>
    <row r="31" ht="12.75" hidden="1" customHeight="1">
      <c r="A31" s="159" t="s">
        <v>171</v>
      </c>
      <c r="B31" s="44" t="s">
        <v>89</v>
      </c>
      <c r="C31" s="43">
        <v>2016.0</v>
      </c>
      <c r="D31" s="45">
        <v>2.776483E7</v>
      </c>
      <c r="E31" s="43" t="s">
        <v>172</v>
      </c>
      <c r="F31" s="43" t="s">
        <v>69</v>
      </c>
      <c r="G31" s="43" t="s">
        <v>65</v>
      </c>
      <c r="H31" s="43">
        <f t="shared" si="1"/>
        <v>0</v>
      </c>
      <c r="I31" s="43" t="str">
        <f>IF(Contabilidad!$K31="EEUU","EXPORTACION",IF(Contabilidad!$K31="MEXICO","EXPORTACION",IF(Contabilidad!$K31="HOLANDA","EXPORTACION","VENTA NACIONAL")))</f>
        <v>VENTA NACIONAL</v>
      </c>
      <c r="J31" s="160" t="s">
        <v>173</v>
      </c>
      <c r="K31" s="43" t="s">
        <v>59</v>
      </c>
      <c r="L31" s="161" t="s">
        <v>60</v>
      </c>
    </row>
    <row r="32" ht="12.75" hidden="1" customHeight="1">
      <c r="A32" s="151" t="s">
        <v>174</v>
      </c>
      <c r="B32" s="152" t="s">
        <v>89</v>
      </c>
      <c r="C32" s="153">
        <v>2016.0</v>
      </c>
      <c r="D32" s="154">
        <v>1.3882415E7</v>
      </c>
      <c r="E32" s="153" t="s">
        <v>175</v>
      </c>
      <c r="F32" s="153" t="s">
        <v>56</v>
      </c>
      <c r="G32" s="153" t="s">
        <v>65</v>
      </c>
      <c r="H32" s="153">
        <f t="shared" si="1"/>
        <v>0</v>
      </c>
      <c r="I32" s="153" t="str">
        <f>IF(Contabilidad!$K32="EEUU","EXPORTACION",IF(Contabilidad!$K32="MEXICO","EXPORTACION",IF(Contabilidad!$K32="HOLANDA","EXPORTACION","VENTA NACIONAL")))</f>
        <v>EXPORTACION</v>
      </c>
      <c r="J32" s="156" t="s">
        <v>176</v>
      </c>
      <c r="K32" s="153" t="s">
        <v>93</v>
      </c>
      <c r="L32" s="157" t="s">
        <v>71</v>
      </c>
    </row>
    <row r="33" ht="12.75" hidden="1" customHeight="1">
      <c r="A33" s="159" t="s">
        <v>177</v>
      </c>
      <c r="B33" s="44" t="s">
        <v>89</v>
      </c>
      <c r="C33" s="43">
        <v>2016.0</v>
      </c>
      <c r="D33" s="45">
        <v>6941207.5</v>
      </c>
      <c r="E33" s="43" t="s">
        <v>178</v>
      </c>
      <c r="F33" s="43" t="s">
        <v>69</v>
      </c>
      <c r="G33" s="43" t="s">
        <v>57</v>
      </c>
      <c r="H33" s="46">
        <f t="shared" si="1"/>
        <v>2776483</v>
      </c>
      <c r="I33" s="43" t="str">
        <f>IF(Contabilidad!$K33="EEUU","EXPORTACION",IF(Contabilidad!$K33="MEXICO","EXPORTACION",IF(Contabilidad!$K33="HOLANDA","EXPORTACION","VENTA NACIONAL")))</f>
        <v>EXPORTACION</v>
      </c>
      <c r="J33" s="160" t="s">
        <v>179</v>
      </c>
      <c r="K33" s="43" t="s">
        <v>67</v>
      </c>
      <c r="L33" s="161" t="s">
        <v>81</v>
      </c>
    </row>
    <row r="34" ht="12.75" hidden="1" customHeight="1">
      <c r="A34" s="151" t="s">
        <v>180</v>
      </c>
      <c r="B34" s="152" t="s">
        <v>89</v>
      </c>
      <c r="C34" s="153">
        <v>2016.0</v>
      </c>
      <c r="D34" s="154">
        <v>8329449.0</v>
      </c>
      <c r="E34" s="153" t="s">
        <v>181</v>
      </c>
      <c r="F34" s="153" t="s">
        <v>56</v>
      </c>
      <c r="G34" s="153" t="s">
        <v>57</v>
      </c>
      <c r="H34" s="155">
        <f t="shared" si="1"/>
        <v>3331779.6</v>
      </c>
      <c r="I34" s="153" t="str">
        <f>IF(Contabilidad!$K34="EEUU","EXPORTACION",IF(Contabilidad!$K34="MEXICO","EXPORTACION",IF(Contabilidad!$K34="HOLANDA","EXPORTACION","VENTA NACIONAL")))</f>
        <v>EXPORTACION</v>
      </c>
      <c r="J34" s="156" t="s">
        <v>182</v>
      </c>
      <c r="K34" s="153" t="s">
        <v>67</v>
      </c>
      <c r="L34" s="157" t="s">
        <v>71</v>
      </c>
    </row>
    <row r="35" ht="12.75" hidden="1" customHeight="1">
      <c r="A35" s="159" t="s">
        <v>183</v>
      </c>
      <c r="B35" s="44" t="s">
        <v>89</v>
      </c>
      <c r="C35" s="43">
        <v>2016.0</v>
      </c>
      <c r="D35" s="45">
        <v>1.9435381E7</v>
      </c>
      <c r="E35" s="43" t="s">
        <v>184</v>
      </c>
      <c r="F35" s="43" t="s">
        <v>69</v>
      </c>
      <c r="G35" s="43" t="s">
        <v>65</v>
      </c>
      <c r="H35" s="43">
        <f t="shared" si="1"/>
        <v>0</v>
      </c>
      <c r="I35" s="43" t="str">
        <f>IF(Contabilidad!$K35="EEUU","EXPORTACION",IF(Contabilidad!$K35="MEXICO","EXPORTACION",IF(Contabilidad!$K35="HOLANDA","EXPORTACION","VENTA NACIONAL")))</f>
        <v>EXPORTACION</v>
      </c>
      <c r="J35" s="160" t="s">
        <v>185</v>
      </c>
      <c r="K35" s="43" t="s">
        <v>93</v>
      </c>
      <c r="L35" s="161" t="s">
        <v>71</v>
      </c>
    </row>
    <row r="36" ht="12.75" hidden="1" customHeight="1">
      <c r="A36" s="151" t="s">
        <v>186</v>
      </c>
      <c r="B36" s="152" t="s">
        <v>89</v>
      </c>
      <c r="C36" s="153">
        <v>2016.0</v>
      </c>
      <c r="D36" s="154">
        <v>3.47060375E7</v>
      </c>
      <c r="E36" s="153" t="s">
        <v>187</v>
      </c>
      <c r="F36" s="153" t="s">
        <v>56</v>
      </c>
      <c r="G36" s="153" t="s">
        <v>65</v>
      </c>
      <c r="H36" s="153">
        <f t="shared" si="1"/>
        <v>0</v>
      </c>
      <c r="I36" s="153" t="str">
        <f>IF(Contabilidad!$K36="EEUU","EXPORTACION",IF(Contabilidad!$K36="MEXICO","EXPORTACION",IF(Contabilidad!$K36="HOLANDA","EXPORTACION","VENTA NACIONAL")))</f>
        <v>VENTA NACIONAL</v>
      </c>
      <c r="J36" s="156" t="s">
        <v>188</v>
      </c>
      <c r="K36" s="153" t="s">
        <v>144</v>
      </c>
      <c r="L36" s="157" t="s">
        <v>71</v>
      </c>
    </row>
    <row r="37" ht="12.75" hidden="1" customHeight="1">
      <c r="A37" s="159" t="s">
        <v>189</v>
      </c>
      <c r="B37" s="44" t="s">
        <v>89</v>
      </c>
      <c r="C37" s="43">
        <v>2016.0</v>
      </c>
      <c r="D37" s="45">
        <v>4164724.5</v>
      </c>
      <c r="E37" s="43" t="s">
        <v>190</v>
      </c>
      <c r="F37" s="43" t="s">
        <v>56</v>
      </c>
      <c r="G37" s="43" t="s">
        <v>65</v>
      </c>
      <c r="H37" s="43">
        <f t="shared" si="1"/>
        <v>0</v>
      </c>
      <c r="I37" s="43" t="str">
        <f>IF(Contabilidad!$K37="EEUU","EXPORTACION",IF(Contabilidad!$K37="MEXICO","EXPORTACION",IF(Contabilidad!$K37="HOLANDA","EXPORTACION","VENTA NACIONAL")))</f>
        <v>EXPORTACION</v>
      </c>
      <c r="J37" s="160" t="s">
        <v>191</v>
      </c>
      <c r="K37" s="43" t="s">
        <v>67</v>
      </c>
      <c r="L37" s="161" t="s">
        <v>60</v>
      </c>
    </row>
    <row r="38" ht="12.75" hidden="1" customHeight="1">
      <c r="A38" s="151" t="s">
        <v>192</v>
      </c>
      <c r="B38" s="152" t="s">
        <v>89</v>
      </c>
      <c r="C38" s="153">
        <v>2016.0</v>
      </c>
      <c r="D38" s="154">
        <v>2776483.0</v>
      </c>
      <c r="E38" s="153" t="s">
        <v>193</v>
      </c>
      <c r="F38" s="153" t="s">
        <v>56</v>
      </c>
      <c r="G38" s="153" t="s">
        <v>57</v>
      </c>
      <c r="H38" s="155">
        <f t="shared" si="1"/>
        <v>1110593.2</v>
      </c>
      <c r="I38" s="153" t="str">
        <f>IF(Contabilidad!$K38="EEUU","EXPORTACION",IF(Contabilidad!$K38="MEXICO","EXPORTACION",IF(Contabilidad!$K38="HOLANDA","EXPORTACION","VENTA NACIONAL")))</f>
        <v>VENTA NACIONAL</v>
      </c>
      <c r="J38" s="156" t="s">
        <v>194</v>
      </c>
      <c r="K38" s="153" t="s">
        <v>131</v>
      </c>
      <c r="L38" s="157" t="s">
        <v>71</v>
      </c>
    </row>
    <row r="39" ht="12.75" hidden="1" customHeight="1">
      <c r="A39" s="159" t="s">
        <v>195</v>
      </c>
      <c r="B39" s="44" t="s">
        <v>89</v>
      </c>
      <c r="C39" s="43">
        <v>2016.0</v>
      </c>
      <c r="D39" s="45">
        <v>2.08236225E7</v>
      </c>
      <c r="E39" s="43" t="s">
        <v>196</v>
      </c>
      <c r="F39" s="43" t="s">
        <v>69</v>
      </c>
      <c r="G39" s="43" t="s">
        <v>65</v>
      </c>
      <c r="H39" s="43">
        <f t="shared" si="1"/>
        <v>0</v>
      </c>
      <c r="I39" s="43" t="str">
        <f>IF(Contabilidad!$K39="EEUU","EXPORTACION",IF(Contabilidad!$K39="MEXICO","EXPORTACION",IF(Contabilidad!$K39="HOLANDA","EXPORTACION","VENTA NACIONAL")))</f>
        <v>EXPORTACION</v>
      </c>
      <c r="J39" s="160" t="s">
        <v>197</v>
      </c>
      <c r="K39" s="43" t="s">
        <v>93</v>
      </c>
      <c r="L39" s="161" t="s">
        <v>81</v>
      </c>
    </row>
    <row r="40" ht="12.75" hidden="1" customHeight="1">
      <c r="A40" s="151" t="s">
        <v>198</v>
      </c>
      <c r="B40" s="152" t="s">
        <v>94</v>
      </c>
      <c r="C40" s="153">
        <v>2016.0</v>
      </c>
      <c r="D40" s="154">
        <v>1.3719074600000001E7</v>
      </c>
      <c r="E40" s="153" t="s">
        <v>199</v>
      </c>
      <c r="F40" s="153" t="s">
        <v>56</v>
      </c>
      <c r="G40" s="153" t="s">
        <v>65</v>
      </c>
      <c r="H40" s="153">
        <f t="shared" si="1"/>
        <v>0</v>
      </c>
      <c r="I40" s="153" t="str">
        <f>IF(Contabilidad!$K40="EEUU","EXPORTACION",IF(Contabilidad!$K40="MEXICO","EXPORTACION",IF(Contabilidad!$K40="HOLANDA","EXPORTACION","VENTA NACIONAL")))</f>
        <v>VENTA NACIONAL</v>
      </c>
      <c r="J40" s="156" t="s">
        <v>200</v>
      </c>
      <c r="K40" s="153" t="s">
        <v>144</v>
      </c>
      <c r="L40" s="157" t="s">
        <v>81</v>
      </c>
    </row>
    <row r="41" ht="12.75" hidden="1" customHeight="1">
      <c r="A41" s="159" t="s">
        <v>201</v>
      </c>
      <c r="B41" s="44" t="s">
        <v>94</v>
      </c>
      <c r="C41" s="43">
        <v>2016.0</v>
      </c>
      <c r="D41" s="45">
        <v>2.05786119E7</v>
      </c>
      <c r="E41" s="43" t="s">
        <v>202</v>
      </c>
      <c r="F41" s="43" t="s">
        <v>56</v>
      </c>
      <c r="G41" s="43" t="s">
        <v>65</v>
      </c>
      <c r="H41" s="43">
        <f t="shared" si="1"/>
        <v>0</v>
      </c>
      <c r="I41" s="43" t="str">
        <f>IF(Contabilidad!$K41="EEUU","EXPORTACION",IF(Contabilidad!$K41="MEXICO","EXPORTACION",IF(Contabilidad!$K41="HOLANDA","EXPORTACION","VENTA NACIONAL")))</f>
        <v>VENTA NACIONAL</v>
      </c>
      <c r="J41" s="160" t="s">
        <v>203</v>
      </c>
      <c r="K41" s="43" t="s">
        <v>131</v>
      </c>
      <c r="L41" s="161" t="s">
        <v>81</v>
      </c>
    </row>
    <row r="42" ht="12.75" hidden="1" customHeight="1">
      <c r="A42" s="151" t="s">
        <v>204</v>
      </c>
      <c r="B42" s="152" t="s">
        <v>94</v>
      </c>
      <c r="C42" s="153">
        <v>2016.0</v>
      </c>
      <c r="D42" s="154">
        <v>6859537.300000001</v>
      </c>
      <c r="E42" s="153" t="s">
        <v>205</v>
      </c>
      <c r="F42" s="153" t="s">
        <v>69</v>
      </c>
      <c r="G42" s="153" t="s">
        <v>57</v>
      </c>
      <c r="H42" s="155">
        <f t="shared" si="1"/>
        <v>2743814.92</v>
      </c>
      <c r="I42" s="153" t="str">
        <f>IF(Contabilidad!$K42="EEUU","EXPORTACION",IF(Contabilidad!$K42="MEXICO","EXPORTACION",IF(Contabilidad!$K42="HOLANDA","EXPORTACION","VENTA NACIONAL")))</f>
        <v>VENTA NACIONAL</v>
      </c>
      <c r="J42" s="156" t="s">
        <v>206</v>
      </c>
      <c r="K42" s="153" t="s">
        <v>151</v>
      </c>
      <c r="L42" s="157" t="s">
        <v>60</v>
      </c>
    </row>
    <row r="43" ht="12.75" hidden="1" customHeight="1">
      <c r="A43" s="159" t="s">
        <v>207</v>
      </c>
      <c r="B43" s="44" t="s">
        <v>94</v>
      </c>
      <c r="C43" s="43">
        <v>2016.0</v>
      </c>
      <c r="D43" s="45">
        <v>9.603352219999999E7</v>
      </c>
      <c r="E43" s="43" t="s">
        <v>208</v>
      </c>
      <c r="F43" s="43" t="s">
        <v>56</v>
      </c>
      <c r="G43" s="43" t="s">
        <v>65</v>
      </c>
      <c r="H43" s="43">
        <f t="shared" si="1"/>
        <v>0</v>
      </c>
      <c r="I43" s="43" t="str">
        <f>IF(Contabilidad!$K43="EEUU","EXPORTACION",IF(Contabilidad!$K43="MEXICO","EXPORTACION",IF(Contabilidad!$K43="HOLANDA","EXPORTACION","VENTA NACIONAL")))</f>
        <v>EXPORTACION</v>
      </c>
      <c r="J43" s="160" t="s">
        <v>209</v>
      </c>
      <c r="K43" s="43" t="s">
        <v>93</v>
      </c>
      <c r="L43" s="161" t="s">
        <v>81</v>
      </c>
    </row>
    <row r="44" ht="12.75" hidden="1" customHeight="1">
      <c r="A44" s="151" t="s">
        <v>210</v>
      </c>
      <c r="B44" s="152" t="s">
        <v>99</v>
      </c>
      <c r="C44" s="153">
        <v>2016.0</v>
      </c>
      <c r="D44" s="154">
        <v>1.17626244E7</v>
      </c>
      <c r="E44" s="153" t="s">
        <v>211</v>
      </c>
      <c r="F44" s="153" t="s">
        <v>69</v>
      </c>
      <c r="G44" s="153" t="s">
        <v>57</v>
      </c>
      <c r="H44" s="155">
        <f t="shared" si="1"/>
        <v>4705049.76</v>
      </c>
      <c r="I44" s="153" t="str">
        <f>IF(Contabilidad!$K44="EEUU","EXPORTACION",IF(Contabilidad!$K44="MEXICO","EXPORTACION",IF(Contabilidad!$K44="HOLANDA","EXPORTACION","VENTA NACIONAL")))</f>
        <v>VENTA NACIONAL</v>
      </c>
      <c r="J44" s="156" t="s">
        <v>212</v>
      </c>
      <c r="K44" s="153" t="s">
        <v>131</v>
      </c>
      <c r="L44" s="157" t="s">
        <v>62</v>
      </c>
    </row>
    <row r="45" ht="12.75" hidden="1" customHeight="1">
      <c r="A45" s="159" t="s">
        <v>213</v>
      </c>
      <c r="B45" s="44" t="s">
        <v>99</v>
      </c>
      <c r="C45" s="43">
        <v>2016.0</v>
      </c>
      <c r="D45" s="45">
        <v>2940656.1</v>
      </c>
      <c r="E45" s="43" t="s">
        <v>214</v>
      </c>
      <c r="F45" s="43" t="s">
        <v>69</v>
      </c>
      <c r="G45" s="43" t="s">
        <v>65</v>
      </c>
      <c r="H45" s="43">
        <f t="shared" si="1"/>
        <v>0</v>
      </c>
      <c r="I45" s="43" t="str">
        <f>IF(Contabilidad!$K45="EEUU","EXPORTACION",IF(Contabilidad!$K45="MEXICO","EXPORTACION",IF(Contabilidad!$K45="HOLANDA","EXPORTACION","VENTA NACIONAL")))</f>
        <v>EXPORTACION</v>
      </c>
      <c r="J45" s="160" t="s">
        <v>215</v>
      </c>
      <c r="K45" s="43" t="s">
        <v>67</v>
      </c>
      <c r="L45" s="161" t="s">
        <v>62</v>
      </c>
    </row>
    <row r="46" ht="12.75" hidden="1" customHeight="1">
      <c r="A46" s="151" t="s">
        <v>216</v>
      </c>
      <c r="B46" s="152" t="s">
        <v>99</v>
      </c>
      <c r="C46" s="153">
        <v>2016.0</v>
      </c>
      <c r="D46" s="154">
        <v>2.9406561E7</v>
      </c>
      <c r="E46" s="153" t="s">
        <v>217</v>
      </c>
      <c r="F46" s="153" t="s">
        <v>56</v>
      </c>
      <c r="G46" s="153" t="s">
        <v>65</v>
      </c>
      <c r="H46" s="153">
        <f t="shared" si="1"/>
        <v>0</v>
      </c>
      <c r="I46" s="153" t="str">
        <f>IF(Contabilidad!$K46="EEUU","EXPORTACION",IF(Contabilidad!$K46="MEXICO","EXPORTACION",IF(Contabilidad!$K46="HOLANDA","EXPORTACION","VENTA NACIONAL")))</f>
        <v>EXPORTACION</v>
      </c>
      <c r="J46" s="156" t="s">
        <v>173</v>
      </c>
      <c r="K46" s="153" t="s">
        <v>75</v>
      </c>
      <c r="L46" s="157" t="s">
        <v>81</v>
      </c>
    </row>
    <row r="47" ht="12.75" hidden="1" customHeight="1">
      <c r="A47" s="159" t="s">
        <v>218</v>
      </c>
      <c r="B47" s="44" t="s">
        <v>99</v>
      </c>
      <c r="C47" s="43">
        <v>2016.0</v>
      </c>
      <c r="D47" s="45">
        <v>5.8813122E7</v>
      </c>
      <c r="E47" s="43" t="s">
        <v>219</v>
      </c>
      <c r="F47" s="43" t="s">
        <v>69</v>
      </c>
      <c r="G47" s="43" t="s">
        <v>65</v>
      </c>
      <c r="H47" s="43">
        <f t="shared" si="1"/>
        <v>0</v>
      </c>
      <c r="I47" s="43" t="str">
        <f>IF(Contabilidad!$K47="EEUU","EXPORTACION",IF(Contabilidad!$K47="MEXICO","EXPORTACION",IF(Contabilidad!$K47="HOLANDA","EXPORTACION","VENTA NACIONAL")))</f>
        <v>EXPORTACION</v>
      </c>
      <c r="J47" s="160" t="s">
        <v>220</v>
      </c>
      <c r="K47" s="43" t="s">
        <v>75</v>
      </c>
      <c r="L47" s="161" t="s">
        <v>71</v>
      </c>
    </row>
    <row r="48" ht="12.75" hidden="1" customHeight="1">
      <c r="A48" s="151" t="s">
        <v>221</v>
      </c>
      <c r="B48" s="152" t="s">
        <v>99</v>
      </c>
      <c r="C48" s="153">
        <v>2016.0</v>
      </c>
      <c r="D48" s="154">
        <v>4.41098415E7</v>
      </c>
      <c r="E48" s="153" t="s">
        <v>222</v>
      </c>
      <c r="F48" s="153" t="s">
        <v>69</v>
      </c>
      <c r="G48" s="153" t="s">
        <v>65</v>
      </c>
      <c r="H48" s="153">
        <f t="shared" si="1"/>
        <v>0</v>
      </c>
      <c r="I48" s="153" t="str">
        <f>IF(Contabilidad!$K48="EEUU","EXPORTACION",IF(Contabilidad!$K48="MEXICO","EXPORTACION",IF(Contabilidad!$K48="HOLANDA","EXPORTACION","VENTA NACIONAL")))</f>
        <v>VENTA NACIONAL</v>
      </c>
      <c r="J48" s="156" t="s">
        <v>223</v>
      </c>
      <c r="K48" s="153" t="s">
        <v>155</v>
      </c>
      <c r="L48" s="157" t="s">
        <v>60</v>
      </c>
    </row>
    <row r="49" ht="12.75" hidden="1" customHeight="1">
      <c r="A49" s="159" t="s">
        <v>224</v>
      </c>
      <c r="B49" s="44" t="s">
        <v>103</v>
      </c>
      <c r="C49" s="43">
        <v>2016.0</v>
      </c>
      <c r="D49" s="45">
        <v>3050031.1</v>
      </c>
      <c r="E49" s="43" t="s">
        <v>225</v>
      </c>
      <c r="F49" s="43" t="s">
        <v>56</v>
      </c>
      <c r="G49" s="43" t="s">
        <v>57</v>
      </c>
      <c r="H49" s="46">
        <f t="shared" si="1"/>
        <v>1220012.44</v>
      </c>
      <c r="I49" s="43" t="str">
        <f>IF(Contabilidad!$K49="EEUU","EXPORTACION",IF(Contabilidad!$K49="MEXICO","EXPORTACION",IF(Contabilidad!$K49="HOLANDA","EXPORTACION","VENTA NACIONAL")))</f>
        <v>VENTA NACIONAL</v>
      </c>
      <c r="J49" s="160" t="s">
        <v>226</v>
      </c>
      <c r="K49" s="43" t="s">
        <v>131</v>
      </c>
      <c r="L49" s="161" t="s">
        <v>71</v>
      </c>
    </row>
    <row r="50" ht="12.75" hidden="1" customHeight="1">
      <c r="A50" s="151" t="s">
        <v>227</v>
      </c>
      <c r="B50" s="152" t="s">
        <v>103</v>
      </c>
      <c r="C50" s="153">
        <v>2016.0</v>
      </c>
      <c r="D50" s="154">
        <v>4575046.649999999</v>
      </c>
      <c r="E50" s="153" t="s">
        <v>228</v>
      </c>
      <c r="F50" s="153" t="s">
        <v>69</v>
      </c>
      <c r="G50" s="153" t="s">
        <v>65</v>
      </c>
      <c r="H50" s="153">
        <f t="shared" si="1"/>
        <v>0</v>
      </c>
      <c r="I50" s="153" t="str">
        <f>IF(Contabilidad!$K50="EEUU","EXPORTACION",IF(Contabilidad!$K50="MEXICO","EXPORTACION",IF(Contabilidad!$K50="HOLANDA","EXPORTACION","VENTA NACIONAL")))</f>
        <v>VENTA NACIONAL</v>
      </c>
      <c r="J50" s="156" t="s">
        <v>229</v>
      </c>
      <c r="K50" s="153" t="s">
        <v>131</v>
      </c>
      <c r="L50" s="157" t="s">
        <v>71</v>
      </c>
    </row>
    <row r="51" ht="12.75" hidden="1" customHeight="1">
      <c r="A51" s="159" t="s">
        <v>230</v>
      </c>
      <c r="B51" s="44" t="s">
        <v>103</v>
      </c>
      <c r="C51" s="43">
        <v>2016.0</v>
      </c>
      <c r="D51" s="45">
        <v>7.62507775E7</v>
      </c>
      <c r="E51" s="43" t="s">
        <v>231</v>
      </c>
      <c r="F51" s="43" t="s">
        <v>69</v>
      </c>
      <c r="G51" s="43" t="s">
        <v>65</v>
      </c>
      <c r="H51" s="43">
        <f t="shared" si="1"/>
        <v>0</v>
      </c>
      <c r="I51" s="43" t="str">
        <f>IF(Contabilidad!$K51="EEUU","EXPORTACION",IF(Contabilidad!$K51="MEXICO","EXPORTACION",IF(Contabilidad!$K51="HOLANDA","EXPORTACION","VENTA NACIONAL")))</f>
        <v>EXPORTACION</v>
      </c>
      <c r="J51" s="162" t="s">
        <v>232</v>
      </c>
      <c r="K51" s="43" t="s">
        <v>67</v>
      </c>
      <c r="L51" s="161" t="s">
        <v>71</v>
      </c>
    </row>
    <row r="52" ht="12.75" hidden="1" customHeight="1">
      <c r="A52" s="151" t="s">
        <v>233</v>
      </c>
      <c r="B52" s="152" t="s">
        <v>103</v>
      </c>
      <c r="C52" s="153">
        <v>2016.0</v>
      </c>
      <c r="D52" s="154">
        <v>3.812538875E7</v>
      </c>
      <c r="E52" s="153" t="s">
        <v>234</v>
      </c>
      <c r="F52" s="153" t="s">
        <v>56</v>
      </c>
      <c r="G52" s="153" t="s">
        <v>57</v>
      </c>
      <c r="H52" s="155">
        <f t="shared" si="1"/>
        <v>15250155.5</v>
      </c>
      <c r="I52" s="153" t="str">
        <f>IF(Contabilidad!$K52="EEUU","EXPORTACION",IF(Contabilidad!$K52="MEXICO","EXPORTACION",IF(Contabilidad!$K52="HOLANDA","EXPORTACION","VENTA NACIONAL")))</f>
        <v>VENTA NACIONAL</v>
      </c>
      <c r="J52" s="156" t="s">
        <v>235</v>
      </c>
      <c r="K52" s="153" t="s">
        <v>59</v>
      </c>
      <c r="L52" s="157" t="s">
        <v>62</v>
      </c>
    </row>
    <row r="53" ht="12.75" hidden="1" customHeight="1">
      <c r="A53" s="159" t="s">
        <v>236</v>
      </c>
      <c r="B53" s="44" t="s">
        <v>103</v>
      </c>
      <c r="C53" s="43">
        <v>2016.0</v>
      </c>
      <c r="D53" s="45">
        <v>3.0500311E7</v>
      </c>
      <c r="E53" s="43" t="s">
        <v>237</v>
      </c>
      <c r="F53" s="43" t="s">
        <v>56</v>
      </c>
      <c r="G53" s="43" t="s">
        <v>57</v>
      </c>
      <c r="H53" s="46">
        <f t="shared" si="1"/>
        <v>12200124.4</v>
      </c>
      <c r="I53" s="43" t="str">
        <f>IF(Contabilidad!$K53="EEUU","EXPORTACION",IF(Contabilidad!$K53="MEXICO","EXPORTACION",IF(Contabilidad!$K53="HOLANDA","EXPORTACION","VENTA NACIONAL")))</f>
        <v>EXPORTACION</v>
      </c>
      <c r="J53" s="160" t="s">
        <v>238</v>
      </c>
      <c r="K53" s="43" t="s">
        <v>67</v>
      </c>
      <c r="L53" s="161" t="s">
        <v>71</v>
      </c>
    </row>
    <row r="54" ht="12.75" hidden="1" customHeight="1">
      <c r="A54" s="151" t="s">
        <v>239</v>
      </c>
      <c r="B54" s="152" t="s">
        <v>107</v>
      </c>
      <c r="C54" s="153">
        <v>2016.0</v>
      </c>
      <c r="D54" s="154">
        <v>4.3288855349999994E7</v>
      </c>
      <c r="E54" s="153" t="s">
        <v>240</v>
      </c>
      <c r="F54" s="153" t="s">
        <v>56</v>
      </c>
      <c r="G54" s="153" t="s">
        <v>65</v>
      </c>
      <c r="H54" s="153">
        <f t="shared" si="1"/>
        <v>0</v>
      </c>
      <c r="I54" s="153" t="str">
        <f>IF(Contabilidad!$K54="EEUU","EXPORTACION",IF(Contabilidad!$K54="MEXICO","EXPORTACION",IF(Contabilidad!$K54="HOLANDA","EXPORTACION","VENTA NACIONAL")))</f>
        <v>EXPORTACION</v>
      </c>
      <c r="J54" s="156" t="s">
        <v>241</v>
      </c>
      <c r="K54" s="153" t="s">
        <v>75</v>
      </c>
      <c r="L54" s="157" t="s">
        <v>62</v>
      </c>
    </row>
    <row r="55" ht="12.75" hidden="1" customHeight="1">
      <c r="A55" s="159" t="s">
        <v>242</v>
      </c>
      <c r="B55" s="44" t="s">
        <v>107</v>
      </c>
      <c r="C55" s="43">
        <v>2016.0</v>
      </c>
      <c r="D55" s="45">
        <v>2.836166385E7</v>
      </c>
      <c r="E55" s="43" t="s">
        <v>243</v>
      </c>
      <c r="F55" s="43" t="s">
        <v>69</v>
      </c>
      <c r="G55" s="43" t="s">
        <v>65</v>
      </c>
      <c r="H55" s="43">
        <f t="shared" si="1"/>
        <v>0</v>
      </c>
      <c r="I55" s="43" t="str">
        <f>IF(Contabilidad!$K55="EEUU","EXPORTACION",IF(Contabilidad!$K55="MEXICO","EXPORTACION",IF(Contabilidad!$K55="HOLANDA","EXPORTACION","VENTA NACIONAL")))</f>
        <v>VENTA NACIONAL</v>
      </c>
      <c r="J55" s="160" t="s">
        <v>244</v>
      </c>
      <c r="K55" s="43" t="s">
        <v>131</v>
      </c>
      <c r="L55" s="161" t="s">
        <v>71</v>
      </c>
    </row>
    <row r="56" ht="12.75" hidden="1" customHeight="1">
      <c r="A56" s="151" t="s">
        <v>245</v>
      </c>
      <c r="B56" s="152" t="s">
        <v>107</v>
      </c>
      <c r="C56" s="153">
        <v>2016.0</v>
      </c>
      <c r="D56" s="154">
        <v>3.134710215E7</v>
      </c>
      <c r="E56" s="153" t="s">
        <v>246</v>
      </c>
      <c r="F56" s="153" t="s">
        <v>56</v>
      </c>
      <c r="G56" s="153" t="s">
        <v>57</v>
      </c>
      <c r="H56" s="155">
        <f t="shared" si="1"/>
        <v>12538840.86</v>
      </c>
      <c r="I56" s="153" t="str">
        <f>IF(Contabilidad!$K56="EEUU","EXPORTACION",IF(Contabilidad!$K56="MEXICO","EXPORTACION",IF(Contabilidad!$K56="HOLANDA","EXPORTACION","VENTA NACIONAL")))</f>
        <v>VENTA NACIONAL</v>
      </c>
      <c r="J56" s="156" t="s">
        <v>247</v>
      </c>
      <c r="K56" s="153" t="s">
        <v>151</v>
      </c>
      <c r="L56" s="157" t="s">
        <v>81</v>
      </c>
    </row>
    <row r="57" ht="12.75" hidden="1" customHeight="1">
      <c r="A57" s="159" t="s">
        <v>248</v>
      </c>
      <c r="B57" s="44" t="s">
        <v>107</v>
      </c>
      <c r="C57" s="43">
        <v>2016.0</v>
      </c>
      <c r="D57" s="45">
        <v>4.627429365E7</v>
      </c>
      <c r="E57" s="43" t="s">
        <v>249</v>
      </c>
      <c r="F57" s="43" t="s">
        <v>56</v>
      </c>
      <c r="G57" s="43" t="s">
        <v>65</v>
      </c>
      <c r="H57" s="43">
        <f t="shared" si="1"/>
        <v>0</v>
      </c>
      <c r="I57" s="43" t="str">
        <f>IF(Contabilidad!$K57="EEUU","EXPORTACION",IF(Contabilidad!$K57="MEXICO","EXPORTACION",IF(Contabilidad!$K57="HOLANDA","EXPORTACION","VENTA NACIONAL")))</f>
        <v>EXPORTACION</v>
      </c>
      <c r="J57" s="160" t="s">
        <v>250</v>
      </c>
      <c r="K57" s="43" t="s">
        <v>75</v>
      </c>
      <c r="L57" s="161" t="s">
        <v>60</v>
      </c>
    </row>
    <row r="58" ht="12.75" hidden="1" customHeight="1">
      <c r="A58" s="151" t="s">
        <v>251</v>
      </c>
      <c r="B58" s="152" t="s">
        <v>111</v>
      </c>
      <c r="C58" s="153">
        <v>2016.0</v>
      </c>
      <c r="D58" s="154">
        <v>5.8318280800000004E7</v>
      </c>
      <c r="E58" s="153" t="s">
        <v>252</v>
      </c>
      <c r="F58" s="153" t="s">
        <v>69</v>
      </c>
      <c r="G58" s="153" t="s">
        <v>57</v>
      </c>
      <c r="H58" s="155">
        <f t="shared" si="1"/>
        <v>23327312.32</v>
      </c>
      <c r="I58" s="153" t="str">
        <f>IF(Contabilidad!$K58="EEUU","EXPORTACION",IF(Contabilidad!$K58="MEXICO","EXPORTACION",IF(Contabilidad!$K58="HOLANDA","EXPORTACION","VENTA NACIONAL")))</f>
        <v>EXPORTACION</v>
      </c>
      <c r="J58" s="156" t="s">
        <v>253</v>
      </c>
      <c r="K58" s="153" t="s">
        <v>93</v>
      </c>
      <c r="L58" s="157" t="s">
        <v>71</v>
      </c>
    </row>
    <row r="59" ht="12.75" hidden="1" customHeight="1">
      <c r="A59" s="159" t="s">
        <v>254</v>
      </c>
      <c r="B59" s="44" t="s">
        <v>111</v>
      </c>
      <c r="C59" s="43">
        <v>2016.0</v>
      </c>
      <c r="D59" s="45">
        <v>1.4579570200000001E7</v>
      </c>
      <c r="E59" s="43" t="s">
        <v>255</v>
      </c>
      <c r="F59" s="43" t="s">
        <v>69</v>
      </c>
      <c r="G59" s="43" t="s">
        <v>57</v>
      </c>
      <c r="H59" s="46">
        <f t="shared" si="1"/>
        <v>5831828.08</v>
      </c>
      <c r="I59" s="43" t="str">
        <f>IF(Contabilidad!$K59="EEUU","EXPORTACION",IF(Contabilidad!$K59="MEXICO","EXPORTACION",IF(Contabilidad!$K59="HOLANDA","EXPORTACION","VENTA NACIONAL")))</f>
        <v>EXPORTACION</v>
      </c>
      <c r="J59" s="160" t="s">
        <v>256</v>
      </c>
      <c r="K59" s="43" t="s">
        <v>93</v>
      </c>
      <c r="L59" s="161" t="s">
        <v>62</v>
      </c>
    </row>
    <row r="60" ht="12.75" hidden="1" customHeight="1">
      <c r="A60" s="151" t="s">
        <v>257</v>
      </c>
      <c r="B60" s="152" t="s">
        <v>111</v>
      </c>
      <c r="C60" s="153">
        <v>2016.0</v>
      </c>
      <c r="D60" s="154">
        <v>2.9159140400000002E7</v>
      </c>
      <c r="E60" s="153" t="s">
        <v>258</v>
      </c>
      <c r="F60" s="153" t="s">
        <v>69</v>
      </c>
      <c r="G60" s="153" t="s">
        <v>57</v>
      </c>
      <c r="H60" s="155">
        <f t="shared" si="1"/>
        <v>11663656.16</v>
      </c>
      <c r="I60" s="153" t="str">
        <f>IF(Contabilidad!$K60="EEUU","EXPORTACION",IF(Contabilidad!$K60="MEXICO","EXPORTACION",IF(Contabilidad!$K60="HOLANDA","EXPORTACION","VENTA NACIONAL")))</f>
        <v>VENTA NACIONAL</v>
      </c>
      <c r="J60" s="156" t="s">
        <v>259</v>
      </c>
      <c r="K60" s="153" t="s">
        <v>155</v>
      </c>
      <c r="L60" s="157" t="s">
        <v>62</v>
      </c>
    </row>
    <row r="61" ht="12.75" hidden="1" customHeight="1">
      <c r="A61" s="159" t="s">
        <v>260</v>
      </c>
      <c r="B61" s="44" t="s">
        <v>111</v>
      </c>
      <c r="C61" s="43">
        <v>2016.0</v>
      </c>
      <c r="D61" s="45">
        <v>2.332731232E7</v>
      </c>
      <c r="E61" s="43" t="s">
        <v>261</v>
      </c>
      <c r="F61" s="43" t="s">
        <v>69</v>
      </c>
      <c r="G61" s="43" t="s">
        <v>57</v>
      </c>
      <c r="H61" s="46">
        <f t="shared" si="1"/>
        <v>9330924.928</v>
      </c>
      <c r="I61" s="43" t="str">
        <f>IF(Contabilidad!$K61="EEUU","EXPORTACION",IF(Contabilidad!$K61="MEXICO","EXPORTACION",IF(Contabilidad!$K61="HOLANDA","EXPORTACION","VENTA NACIONAL")))</f>
        <v>EXPORTACION</v>
      </c>
      <c r="J61" s="160" t="s">
        <v>262</v>
      </c>
      <c r="K61" s="43" t="s">
        <v>67</v>
      </c>
      <c r="L61" s="161" t="s">
        <v>62</v>
      </c>
    </row>
    <row r="62" ht="12.75" hidden="1" customHeight="1">
      <c r="A62" s="151" t="s">
        <v>263</v>
      </c>
      <c r="B62" s="152" t="s">
        <v>111</v>
      </c>
      <c r="C62" s="153">
        <v>2016.0</v>
      </c>
      <c r="D62" s="154">
        <v>2.041139828E7</v>
      </c>
      <c r="E62" s="153" t="s">
        <v>264</v>
      </c>
      <c r="F62" s="153" t="s">
        <v>56</v>
      </c>
      <c r="G62" s="153" t="s">
        <v>57</v>
      </c>
      <c r="H62" s="155">
        <f t="shared" si="1"/>
        <v>8164559.312</v>
      </c>
      <c r="I62" s="153" t="str">
        <f>IF(Contabilidad!$K62="EEUU","EXPORTACION",IF(Contabilidad!$K62="MEXICO","EXPORTACION",IF(Contabilidad!$K62="HOLANDA","EXPORTACION","VENTA NACIONAL")))</f>
        <v>EXPORTACION</v>
      </c>
      <c r="J62" s="156" t="s">
        <v>265</v>
      </c>
      <c r="K62" s="153" t="s">
        <v>67</v>
      </c>
      <c r="L62" s="157" t="s">
        <v>81</v>
      </c>
    </row>
    <row r="63" ht="12.75" hidden="1" customHeight="1">
      <c r="A63" s="159" t="s">
        <v>266</v>
      </c>
      <c r="B63" s="44" t="s">
        <v>115</v>
      </c>
      <c r="C63" s="43">
        <v>2016.0</v>
      </c>
      <c r="D63" s="45">
        <v>6895198.050000001</v>
      </c>
      <c r="E63" s="43" t="s">
        <v>267</v>
      </c>
      <c r="F63" s="43" t="s">
        <v>56</v>
      </c>
      <c r="G63" s="43" t="s">
        <v>57</v>
      </c>
      <c r="H63" s="46">
        <f t="shared" si="1"/>
        <v>2758079.22</v>
      </c>
      <c r="I63" s="43" t="str">
        <f>IF(Contabilidad!$K63="EEUU","EXPORTACION",IF(Contabilidad!$K63="MEXICO","EXPORTACION",IF(Contabilidad!$K63="HOLANDA","EXPORTACION","VENTA NACIONAL")))</f>
        <v>EXPORTACION</v>
      </c>
      <c r="J63" s="160" t="s">
        <v>268</v>
      </c>
      <c r="K63" s="43" t="s">
        <v>67</v>
      </c>
      <c r="L63" s="161" t="s">
        <v>71</v>
      </c>
    </row>
    <row r="64" ht="12.75" hidden="1" customHeight="1">
      <c r="A64" s="151" t="s">
        <v>269</v>
      </c>
      <c r="B64" s="152" t="s">
        <v>115</v>
      </c>
      <c r="C64" s="153">
        <v>2016.0</v>
      </c>
      <c r="D64" s="154">
        <v>8274237.66</v>
      </c>
      <c r="E64" s="153" t="s">
        <v>270</v>
      </c>
      <c r="F64" s="153" t="s">
        <v>69</v>
      </c>
      <c r="G64" s="153" t="s">
        <v>57</v>
      </c>
      <c r="H64" s="155">
        <f t="shared" si="1"/>
        <v>3309695.064</v>
      </c>
      <c r="I64" s="153" t="str">
        <f>IF(Contabilidad!$K64="EEUU","EXPORTACION",IF(Contabilidad!$K64="MEXICO","EXPORTACION",IF(Contabilidad!$K64="HOLANDA","EXPORTACION","VENTA NACIONAL")))</f>
        <v>VENTA NACIONAL</v>
      </c>
      <c r="J64" s="156" t="s">
        <v>271</v>
      </c>
      <c r="K64" s="153" t="s">
        <v>98</v>
      </c>
      <c r="L64" s="157" t="s">
        <v>71</v>
      </c>
    </row>
    <row r="65" ht="12.75" hidden="1" customHeight="1">
      <c r="A65" s="159" t="s">
        <v>272</v>
      </c>
      <c r="B65" s="44" t="s">
        <v>115</v>
      </c>
      <c r="C65" s="43">
        <v>2016.0</v>
      </c>
      <c r="D65" s="45">
        <v>1.241135649E7</v>
      </c>
      <c r="E65" s="43" t="s">
        <v>273</v>
      </c>
      <c r="F65" s="43" t="s">
        <v>56</v>
      </c>
      <c r="G65" s="43" t="s">
        <v>57</v>
      </c>
      <c r="H65" s="46">
        <f t="shared" si="1"/>
        <v>4964542.596</v>
      </c>
      <c r="I65" s="43" t="str">
        <f>IF(Contabilidad!$K65="EEUU","EXPORTACION",IF(Contabilidad!$K65="MEXICO","EXPORTACION",IF(Contabilidad!$K65="HOLANDA","EXPORTACION","VENTA NACIONAL")))</f>
        <v>EXPORTACION</v>
      </c>
      <c r="J65" s="160" t="s">
        <v>274</v>
      </c>
      <c r="K65" s="43" t="s">
        <v>67</v>
      </c>
      <c r="L65" s="161" t="s">
        <v>71</v>
      </c>
    </row>
    <row r="66" ht="12.75" hidden="1" customHeight="1">
      <c r="A66" s="151" t="s">
        <v>275</v>
      </c>
      <c r="B66" s="152" t="s">
        <v>115</v>
      </c>
      <c r="C66" s="153">
        <v>2016.0</v>
      </c>
      <c r="D66" s="154">
        <v>5.5161584400000006E7</v>
      </c>
      <c r="E66" s="153" t="s">
        <v>276</v>
      </c>
      <c r="F66" s="153" t="s">
        <v>56</v>
      </c>
      <c r="G66" s="153" t="s">
        <v>57</v>
      </c>
      <c r="H66" s="155">
        <f t="shared" si="1"/>
        <v>22064633.76</v>
      </c>
      <c r="I66" s="153" t="str">
        <f>IF(Contabilidad!$K66="EEUU","EXPORTACION",IF(Contabilidad!$K66="MEXICO","EXPORTACION",IF(Contabilidad!$K66="HOLANDA","EXPORTACION","VENTA NACIONAL")))</f>
        <v>EXPORTACION</v>
      </c>
      <c r="J66" s="156" t="s">
        <v>277</v>
      </c>
      <c r="K66" s="153" t="s">
        <v>93</v>
      </c>
      <c r="L66" s="157" t="s">
        <v>71</v>
      </c>
    </row>
    <row r="67" ht="12.75" hidden="1" customHeight="1">
      <c r="A67" s="159" t="s">
        <v>278</v>
      </c>
      <c r="B67" s="44" t="s">
        <v>115</v>
      </c>
      <c r="C67" s="43">
        <v>2016.0</v>
      </c>
      <c r="D67" s="45">
        <v>2.895983181E7</v>
      </c>
      <c r="E67" s="43" t="s">
        <v>279</v>
      </c>
      <c r="F67" s="43" t="s">
        <v>69</v>
      </c>
      <c r="G67" s="43" t="s">
        <v>65</v>
      </c>
      <c r="H67" s="43">
        <f t="shared" si="1"/>
        <v>0</v>
      </c>
      <c r="I67" s="43" t="str">
        <f>IF(Contabilidad!$K67="EEUU","EXPORTACION",IF(Contabilidad!$K67="MEXICO","EXPORTACION",IF(Contabilidad!$K67="HOLANDA","EXPORTACION","VENTA NACIONAL")))</f>
        <v>VENTA NACIONAL</v>
      </c>
      <c r="J67" s="160" t="s">
        <v>280</v>
      </c>
      <c r="K67" s="43" t="s">
        <v>131</v>
      </c>
      <c r="L67" s="161" t="s">
        <v>60</v>
      </c>
    </row>
    <row r="68" ht="12.75" hidden="1" customHeight="1">
      <c r="A68" s="151" t="s">
        <v>281</v>
      </c>
      <c r="B68" s="152" t="s">
        <v>115</v>
      </c>
      <c r="C68" s="153">
        <v>2016.0</v>
      </c>
      <c r="D68" s="154">
        <v>2.620175259E7</v>
      </c>
      <c r="E68" s="153" t="s">
        <v>282</v>
      </c>
      <c r="F68" s="153" t="s">
        <v>69</v>
      </c>
      <c r="G68" s="153" t="s">
        <v>65</v>
      </c>
      <c r="H68" s="153">
        <f t="shared" si="1"/>
        <v>0</v>
      </c>
      <c r="I68" s="153" t="str">
        <f>IF(Contabilidad!$K68="EEUU","EXPORTACION",IF(Contabilidad!$K68="MEXICO","EXPORTACION",IF(Contabilidad!$K68="HOLANDA","EXPORTACION","VENTA NACIONAL")))</f>
        <v>EXPORTACION</v>
      </c>
      <c r="J68" s="156" t="s">
        <v>283</v>
      </c>
      <c r="K68" s="153" t="s">
        <v>75</v>
      </c>
      <c r="L68" s="157" t="s">
        <v>81</v>
      </c>
    </row>
    <row r="69" ht="12.75" hidden="1" customHeight="1">
      <c r="A69" s="159" t="s">
        <v>284</v>
      </c>
      <c r="B69" s="44" t="s">
        <v>54</v>
      </c>
      <c r="C69" s="43">
        <v>2017.0</v>
      </c>
      <c r="D69" s="45">
        <v>1.77529206E7</v>
      </c>
      <c r="E69" s="43" t="s">
        <v>285</v>
      </c>
      <c r="F69" s="43" t="s">
        <v>56</v>
      </c>
      <c r="G69" s="43" t="s">
        <v>65</v>
      </c>
      <c r="H69" s="43">
        <f t="shared" si="1"/>
        <v>0</v>
      </c>
      <c r="I69" s="43" t="str">
        <f>IF(Contabilidad!$K69="EEUU","EXPORTACION",IF(Contabilidad!$K69="MEXICO","EXPORTACION",IF(Contabilidad!$K69="HOLANDA","EXPORTACION","VENTA NACIONAL")))</f>
        <v>VENTA NACIONAL</v>
      </c>
      <c r="J69" s="160" t="s">
        <v>286</v>
      </c>
      <c r="K69" s="43" t="s">
        <v>59</v>
      </c>
      <c r="L69" s="161" t="s">
        <v>60</v>
      </c>
    </row>
    <row r="70" ht="12.75" hidden="1" customHeight="1">
      <c r="A70" s="151" t="s">
        <v>287</v>
      </c>
      <c r="B70" s="152" t="s">
        <v>54</v>
      </c>
      <c r="C70" s="153">
        <v>2017.0</v>
      </c>
      <c r="D70" s="154">
        <v>2.66293809E7</v>
      </c>
      <c r="E70" s="153" t="s">
        <v>288</v>
      </c>
      <c r="F70" s="153" t="s">
        <v>56</v>
      </c>
      <c r="G70" s="153" t="s">
        <v>65</v>
      </c>
      <c r="H70" s="153">
        <f t="shared" si="1"/>
        <v>0</v>
      </c>
      <c r="I70" s="153" t="str">
        <f>IF(Contabilidad!$K70="EEUU","EXPORTACION",IF(Contabilidad!$K70="MEXICO","EXPORTACION",IF(Contabilidad!$K70="HOLANDA","EXPORTACION","VENTA NACIONAL")))</f>
        <v>EXPORTACION</v>
      </c>
      <c r="J70" s="156" t="s">
        <v>289</v>
      </c>
      <c r="K70" s="153" t="s">
        <v>67</v>
      </c>
      <c r="L70" s="157" t="s">
        <v>81</v>
      </c>
    </row>
    <row r="71" ht="12.75" hidden="1" customHeight="1">
      <c r="A71" s="159" t="s">
        <v>290</v>
      </c>
      <c r="B71" s="44" t="s">
        <v>54</v>
      </c>
      <c r="C71" s="43">
        <v>2017.0</v>
      </c>
      <c r="D71" s="45">
        <v>4.260700944E7</v>
      </c>
      <c r="E71" s="43" t="s">
        <v>291</v>
      </c>
      <c r="F71" s="43" t="s">
        <v>69</v>
      </c>
      <c r="G71" s="43" t="s">
        <v>65</v>
      </c>
      <c r="H71" s="43">
        <f t="shared" si="1"/>
        <v>0</v>
      </c>
      <c r="I71" s="43" t="str">
        <f>IF(Contabilidad!$K71="EEUU","EXPORTACION",IF(Contabilidad!$K71="MEXICO","EXPORTACION",IF(Contabilidad!$K71="HOLANDA","EXPORTACION","VENTA NACIONAL")))</f>
        <v>EXPORTACION</v>
      </c>
      <c r="J71" s="160" t="s">
        <v>292</v>
      </c>
      <c r="K71" s="43" t="s">
        <v>67</v>
      </c>
      <c r="L71" s="161" t="s">
        <v>81</v>
      </c>
    </row>
    <row r="72" ht="12.75" hidden="1" customHeight="1">
      <c r="A72" s="151" t="s">
        <v>293</v>
      </c>
      <c r="B72" s="152" t="s">
        <v>54</v>
      </c>
      <c r="C72" s="153">
        <v>2017.0</v>
      </c>
      <c r="D72" s="154">
        <v>3.55058412E7</v>
      </c>
      <c r="E72" s="153" t="s">
        <v>294</v>
      </c>
      <c r="F72" s="153" t="s">
        <v>69</v>
      </c>
      <c r="G72" s="153" t="s">
        <v>65</v>
      </c>
      <c r="H72" s="153">
        <f t="shared" si="1"/>
        <v>0</v>
      </c>
      <c r="I72" s="153" t="str">
        <f>IF(Contabilidad!$K72="EEUU","EXPORTACION",IF(Contabilidad!$K72="MEXICO","EXPORTACION",IF(Contabilidad!$K72="HOLANDA","EXPORTACION","VENTA NACIONAL")))</f>
        <v>VENTA NACIONAL</v>
      </c>
      <c r="J72" s="156" t="s">
        <v>295</v>
      </c>
      <c r="K72" s="153" t="s">
        <v>98</v>
      </c>
      <c r="L72" s="157" t="s">
        <v>81</v>
      </c>
    </row>
    <row r="73" ht="12.75" hidden="1" customHeight="1">
      <c r="A73" s="159" t="s">
        <v>296</v>
      </c>
      <c r="B73" s="44" t="s">
        <v>54</v>
      </c>
      <c r="C73" s="43">
        <v>2017.0</v>
      </c>
      <c r="D73" s="45">
        <v>8876460.3</v>
      </c>
      <c r="E73" s="43" t="s">
        <v>297</v>
      </c>
      <c r="F73" s="43" t="s">
        <v>56</v>
      </c>
      <c r="G73" s="43" t="s">
        <v>57</v>
      </c>
      <c r="H73" s="46">
        <f t="shared" si="1"/>
        <v>3550584.12</v>
      </c>
      <c r="I73" s="43" t="str">
        <f>IF(Contabilidad!$K73="EEUU","EXPORTACION",IF(Contabilidad!$K73="MEXICO","EXPORTACION",IF(Contabilidad!$K73="HOLANDA","EXPORTACION","VENTA NACIONAL")))</f>
        <v>EXPORTACION</v>
      </c>
      <c r="J73" s="160" t="s">
        <v>298</v>
      </c>
      <c r="K73" s="43" t="s">
        <v>75</v>
      </c>
      <c r="L73" s="161" t="s">
        <v>62</v>
      </c>
    </row>
    <row r="74" ht="12.75" hidden="1" customHeight="1">
      <c r="A74" s="151" t="s">
        <v>299</v>
      </c>
      <c r="B74" s="152" t="s">
        <v>54</v>
      </c>
      <c r="C74" s="153">
        <v>2017.0</v>
      </c>
      <c r="D74" s="154">
        <v>4.615759356E7</v>
      </c>
      <c r="E74" s="153" t="s">
        <v>300</v>
      </c>
      <c r="F74" s="153" t="s">
        <v>56</v>
      </c>
      <c r="G74" s="153" t="s">
        <v>65</v>
      </c>
      <c r="H74" s="153">
        <f t="shared" si="1"/>
        <v>0</v>
      </c>
      <c r="I74" s="153" t="str">
        <f>IF(Contabilidad!$K74="EEUU","EXPORTACION",IF(Contabilidad!$K74="MEXICO","EXPORTACION",IF(Contabilidad!$K74="HOLANDA","EXPORTACION","VENTA NACIONAL")))</f>
        <v>VENTA NACIONAL</v>
      </c>
      <c r="J74" s="156" t="s">
        <v>301</v>
      </c>
      <c r="K74" s="153" t="s">
        <v>131</v>
      </c>
      <c r="L74" s="157" t="s">
        <v>71</v>
      </c>
    </row>
    <row r="75" ht="12.75" hidden="1" customHeight="1">
      <c r="A75" s="159" t="s">
        <v>302</v>
      </c>
      <c r="B75" s="44" t="s">
        <v>68</v>
      </c>
      <c r="C75" s="43">
        <v>2017.0</v>
      </c>
      <c r="D75" s="45">
        <v>1.1058158939999999E8</v>
      </c>
      <c r="E75" s="43" t="s">
        <v>303</v>
      </c>
      <c r="F75" s="43" t="s">
        <v>56</v>
      </c>
      <c r="G75" s="43" t="s">
        <v>57</v>
      </c>
      <c r="H75" s="46">
        <f t="shared" si="1"/>
        <v>44232635.76</v>
      </c>
      <c r="I75" s="43" t="str">
        <f>IF(Contabilidad!$K75="EEUU","EXPORTACION",IF(Contabilidad!$K75="MEXICO","EXPORTACION",IF(Contabilidad!$K75="HOLANDA","EXPORTACION","VENTA NACIONAL")))</f>
        <v>EXPORTACION</v>
      </c>
      <c r="J75" s="160" t="s">
        <v>304</v>
      </c>
      <c r="K75" s="43" t="s">
        <v>67</v>
      </c>
      <c r="L75" s="161" t="s">
        <v>71</v>
      </c>
    </row>
    <row r="76" ht="12.75" hidden="1" customHeight="1">
      <c r="A76" s="151" t="s">
        <v>305</v>
      </c>
      <c r="B76" s="152" t="s">
        <v>68</v>
      </c>
      <c r="C76" s="153">
        <v>2017.0</v>
      </c>
      <c r="D76" s="154">
        <v>9215132.450000001</v>
      </c>
      <c r="E76" s="153" t="s">
        <v>306</v>
      </c>
      <c r="F76" s="153" t="s">
        <v>69</v>
      </c>
      <c r="G76" s="153" t="s">
        <v>57</v>
      </c>
      <c r="H76" s="155">
        <f t="shared" si="1"/>
        <v>3686052.98</v>
      </c>
      <c r="I76" s="153" t="str">
        <f>IF(Contabilidad!$K76="EEUU","EXPORTACION",IF(Contabilidad!$K76="MEXICO","EXPORTACION",IF(Contabilidad!$K76="HOLANDA","EXPORTACION","VENTA NACIONAL")))</f>
        <v>VENTA NACIONAL</v>
      </c>
      <c r="J76" s="156" t="s">
        <v>307</v>
      </c>
      <c r="K76" s="153" t="s">
        <v>155</v>
      </c>
      <c r="L76" s="157" t="s">
        <v>81</v>
      </c>
    </row>
    <row r="77" ht="12.75" hidden="1" customHeight="1">
      <c r="A77" s="159" t="s">
        <v>308</v>
      </c>
      <c r="B77" s="44" t="s">
        <v>68</v>
      </c>
      <c r="C77" s="43">
        <v>2017.0</v>
      </c>
      <c r="D77" s="45">
        <v>2.7645397349999998E7</v>
      </c>
      <c r="E77" s="43" t="s">
        <v>309</v>
      </c>
      <c r="F77" s="43" t="s">
        <v>56</v>
      </c>
      <c r="G77" s="43" t="s">
        <v>65</v>
      </c>
      <c r="H77" s="43">
        <f t="shared" si="1"/>
        <v>0</v>
      </c>
      <c r="I77" s="43" t="str">
        <f>IF(Contabilidad!$K77="EEUU","EXPORTACION",IF(Contabilidad!$K77="MEXICO","EXPORTACION",IF(Contabilidad!$K77="HOLANDA","EXPORTACION","VENTA NACIONAL")))</f>
        <v>EXPORTACION</v>
      </c>
      <c r="J77" s="160" t="s">
        <v>310</v>
      </c>
      <c r="K77" s="43" t="s">
        <v>93</v>
      </c>
      <c r="L77" s="161" t="s">
        <v>60</v>
      </c>
    </row>
    <row r="78" ht="12.75" hidden="1" customHeight="1">
      <c r="A78" s="151" t="s">
        <v>311</v>
      </c>
      <c r="B78" s="152" t="s">
        <v>68</v>
      </c>
      <c r="C78" s="153">
        <v>2017.0</v>
      </c>
      <c r="D78" s="154">
        <v>3.6860529800000004E7</v>
      </c>
      <c r="E78" s="153" t="s">
        <v>312</v>
      </c>
      <c r="F78" s="153" t="s">
        <v>56</v>
      </c>
      <c r="G78" s="153" t="s">
        <v>57</v>
      </c>
      <c r="H78" s="155">
        <f t="shared" si="1"/>
        <v>14744211.92</v>
      </c>
      <c r="I78" s="153" t="str">
        <f>IF(Contabilidad!$K78="EEUU","EXPORTACION",IF(Contabilidad!$K78="MEXICO","EXPORTACION",IF(Contabilidad!$K78="HOLANDA","EXPORTACION","VENTA NACIONAL")))</f>
        <v>VENTA NACIONAL</v>
      </c>
      <c r="J78" s="156" t="s">
        <v>313</v>
      </c>
      <c r="K78" s="153" t="s">
        <v>144</v>
      </c>
      <c r="L78" s="157" t="s">
        <v>62</v>
      </c>
    </row>
    <row r="79" ht="12.75" hidden="1" customHeight="1">
      <c r="A79" s="159" t="s">
        <v>314</v>
      </c>
      <c r="B79" s="44" t="s">
        <v>76</v>
      </c>
      <c r="C79" s="43">
        <v>2017.0</v>
      </c>
      <c r="D79" s="45">
        <v>5.50856415E7</v>
      </c>
      <c r="E79" s="43" t="s">
        <v>315</v>
      </c>
      <c r="F79" s="43" t="s">
        <v>56</v>
      </c>
      <c r="G79" s="43" t="s">
        <v>65</v>
      </c>
      <c r="H79" s="43">
        <f t="shared" si="1"/>
        <v>0</v>
      </c>
      <c r="I79" s="43" t="str">
        <f>IF(Contabilidad!$K79="EEUU","EXPORTACION",IF(Contabilidad!$K79="MEXICO","EXPORTACION",IF(Contabilidad!$K79="HOLANDA","EXPORTACION","VENTA NACIONAL")))</f>
        <v>EXPORTACION</v>
      </c>
      <c r="J79" s="160" t="s">
        <v>316</v>
      </c>
      <c r="K79" s="43" t="s">
        <v>67</v>
      </c>
      <c r="L79" s="161" t="s">
        <v>60</v>
      </c>
    </row>
    <row r="80" ht="12.75" hidden="1" customHeight="1">
      <c r="A80" s="151" t="s">
        <v>317</v>
      </c>
      <c r="B80" s="152" t="s">
        <v>76</v>
      </c>
      <c r="C80" s="153">
        <v>2017.0</v>
      </c>
      <c r="D80" s="154">
        <v>1.46895044E7</v>
      </c>
      <c r="E80" s="153" t="s">
        <v>318</v>
      </c>
      <c r="F80" s="153" t="s">
        <v>69</v>
      </c>
      <c r="G80" s="153" t="s">
        <v>65</v>
      </c>
      <c r="H80" s="153">
        <f t="shared" si="1"/>
        <v>0</v>
      </c>
      <c r="I80" s="153" t="str">
        <f>IF(Contabilidad!$K80="EEUU","EXPORTACION",IF(Contabilidad!$K80="MEXICO","EXPORTACION",IF(Contabilidad!$K80="HOLANDA","EXPORTACION","VENTA NACIONAL")))</f>
        <v>VENTA NACIONAL</v>
      </c>
      <c r="J80" s="156" t="s">
        <v>319</v>
      </c>
      <c r="K80" s="153" t="s">
        <v>151</v>
      </c>
      <c r="L80" s="157" t="s">
        <v>71</v>
      </c>
    </row>
    <row r="81" ht="12.75" hidden="1" customHeight="1">
      <c r="A81" s="159" t="s">
        <v>320</v>
      </c>
      <c r="B81" s="44" t="s">
        <v>76</v>
      </c>
      <c r="C81" s="43">
        <v>2017.0</v>
      </c>
      <c r="D81" s="45">
        <v>3672376.1</v>
      </c>
      <c r="E81" s="43" t="s">
        <v>321</v>
      </c>
      <c r="F81" s="43" t="s">
        <v>69</v>
      </c>
      <c r="G81" s="43" t="s">
        <v>57</v>
      </c>
      <c r="H81" s="46">
        <f t="shared" si="1"/>
        <v>1468950.44</v>
      </c>
      <c r="I81" s="43" t="str">
        <f>IF(Contabilidad!$K81="EEUU","EXPORTACION",IF(Contabilidad!$K81="MEXICO","EXPORTACION",IF(Contabilidad!$K81="HOLANDA","EXPORTACION","VENTA NACIONAL")))</f>
        <v>VENTA NACIONAL</v>
      </c>
      <c r="J81" s="160" t="s">
        <v>322</v>
      </c>
      <c r="K81" s="43" t="s">
        <v>59</v>
      </c>
      <c r="L81" s="161" t="s">
        <v>60</v>
      </c>
    </row>
    <row r="82" ht="12.75" hidden="1" customHeight="1">
      <c r="A82" s="151" t="s">
        <v>323</v>
      </c>
      <c r="B82" s="152" t="s">
        <v>76</v>
      </c>
      <c r="C82" s="153">
        <v>2017.0</v>
      </c>
      <c r="D82" s="154">
        <v>9.18094025E7</v>
      </c>
      <c r="E82" s="153" t="s">
        <v>324</v>
      </c>
      <c r="F82" s="153" t="s">
        <v>56</v>
      </c>
      <c r="G82" s="153" t="s">
        <v>65</v>
      </c>
      <c r="H82" s="153">
        <f t="shared" si="1"/>
        <v>0</v>
      </c>
      <c r="I82" s="153" t="str">
        <f>IF(Contabilidad!$K82="EEUU","EXPORTACION",IF(Contabilidad!$K82="MEXICO","EXPORTACION",IF(Contabilidad!$K82="HOLANDA","EXPORTACION","VENTA NACIONAL")))</f>
        <v>EXPORTACION</v>
      </c>
      <c r="J82" s="156" t="s">
        <v>325</v>
      </c>
      <c r="K82" s="153" t="s">
        <v>67</v>
      </c>
      <c r="L82" s="157" t="s">
        <v>71</v>
      </c>
    </row>
    <row r="83" ht="12.75" hidden="1" customHeight="1">
      <c r="A83" s="159" t="s">
        <v>326</v>
      </c>
      <c r="B83" s="44" t="s">
        <v>76</v>
      </c>
      <c r="C83" s="43">
        <v>2017.0</v>
      </c>
      <c r="D83" s="45">
        <v>1.83618805E7</v>
      </c>
      <c r="E83" s="43" t="s">
        <v>327</v>
      </c>
      <c r="F83" s="43" t="s">
        <v>69</v>
      </c>
      <c r="G83" s="43" t="s">
        <v>57</v>
      </c>
      <c r="H83" s="46">
        <f t="shared" si="1"/>
        <v>7344752.2</v>
      </c>
      <c r="I83" s="43" t="str">
        <f>IF(Contabilidad!$K83="EEUU","EXPORTACION",IF(Contabilidad!$K83="MEXICO","EXPORTACION",IF(Contabilidad!$K83="HOLANDA","EXPORTACION","VENTA NACIONAL")))</f>
        <v>EXPORTACION</v>
      </c>
      <c r="J83" s="160" t="s">
        <v>328</v>
      </c>
      <c r="K83" s="43" t="s">
        <v>67</v>
      </c>
      <c r="L83" s="161" t="s">
        <v>81</v>
      </c>
    </row>
    <row r="84" ht="12.75" hidden="1" customHeight="1">
      <c r="A84" s="151" t="s">
        <v>329</v>
      </c>
      <c r="B84" s="152" t="s">
        <v>80</v>
      </c>
      <c r="C84" s="153">
        <v>2017.0</v>
      </c>
      <c r="D84" s="154">
        <v>8615065.05</v>
      </c>
      <c r="E84" s="153" t="s">
        <v>330</v>
      </c>
      <c r="F84" s="153" t="s">
        <v>69</v>
      </c>
      <c r="G84" s="153" t="s">
        <v>57</v>
      </c>
      <c r="H84" s="155">
        <f t="shared" si="1"/>
        <v>3446026.02</v>
      </c>
      <c r="I84" s="153" t="str">
        <f>IF(Contabilidad!$K84="EEUU","EXPORTACION",IF(Contabilidad!$K84="MEXICO","EXPORTACION",IF(Contabilidad!$K84="HOLANDA","EXPORTACION","VENTA NACIONAL")))</f>
        <v>EXPORTACION</v>
      </c>
      <c r="J84" s="156" t="s">
        <v>331</v>
      </c>
      <c r="K84" s="153" t="s">
        <v>67</v>
      </c>
      <c r="L84" s="157" t="s">
        <v>71</v>
      </c>
    </row>
    <row r="85" ht="12.75" hidden="1" customHeight="1">
      <c r="A85" s="159" t="s">
        <v>332</v>
      </c>
      <c r="B85" s="44" t="s">
        <v>80</v>
      </c>
      <c r="C85" s="43">
        <v>2017.0</v>
      </c>
      <c r="D85" s="45">
        <v>1.033807806E7</v>
      </c>
      <c r="E85" s="43" t="s">
        <v>333</v>
      </c>
      <c r="F85" s="43" t="s">
        <v>56</v>
      </c>
      <c r="G85" s="43" t="s">
        <v>65</v>
      </c>
      <c r="H85" s="43">
        <f t="shared" si="1"/>
        <v>0</v>
      </c>
      <c r="I85" s="43" t="str">
        <f>IF(Contabilidad!$K85="EEUU","EXPORTACION",IF(Contabilidad!$K85="MEXICO","EXPORTACION",IF(Contabilidad!$K85="HOLANDA","EXPORTACION","VENTA NACIONAL")))</f>
        <v>VENTA NACIONAL</v>
      </c>
      <c r="J85" s="160" t="s">
        <v>334</v>
      </c>
      <c r="K85" s="43" t="s">
        <v>155</v>
      </c>
      <c r="L85" s="161" t="s">
        <v>60</v>
      </c>
    </row>
    <row r="86" ht="12.75" hidden="1" customHeight="1">
      <c r="A86" s="151" t="s">
        <v>335</v>
      </c>
      <c r="B86" s="152" t="s">
        <v>80</v>
      </c>
      <c r="C86" s="153">
        <v>2017.0</v>
      </c>
      <c r="D86" s="154">
        <v>1.550711709E7</v>
      </c>
      <c r="E86" s="153" t="s">
        <v>336</v>
      </c>
      <c r="F86" s="153" t="s">
        <v>69</v>
      </c>
      <c r="G86" s="153" t="s">
        <v>57</v>
      </c>
      <c r="H86" s="155">
        <f t="shared" si="1"/>
        <v>6202846.836</v>
      </c>
      <c r="I86" s="153" t="str">
        <f>IF(Contabilidad!$K86="EEUU","EXPORTACION",IF(Contabilidad!$K86="MEXICO","EXPORTACION",IF(Contabilidad!$K86="HOLANDA","EXPORTACION","VENTA NACIONAL")))</f>
        <v>VENTA NACIONAL</v>
      </c>
      <c r="J86" s="156" t="s">
        <v>337</v>
      </c>
      <c r="K86" s="153" t="s">
        <v>131</v>
      </c>
      <c r="L86" s="157" t="s">
        <v>71</v>
      </c>
    </row>
    <row r="87" ht="12.75" hidden="1" customHeight="1">
      <c r="A87" s="159" t="s">
        <v>338</v>
      </c>
      <c r="B87" s="44" t="s">
        <v>80</v>
      </c>
      <c r="C87" s="43">
        <v>2017.0</v>
      </c>
      <c r="D87" s="45">
        <v>2.067615612E7</v>
      </c>
      <c r="E87" s="43" t="s">
        <v>339</v>
      </c>
      <c r="F87" s="43" t="s">
        <v>56</v>
      </c>
      <c r="G87" s="43" t="s">
        <v>57</v>
      </c>
      <c r="H87" s="46">
        <f t="shared" si="1"/>
        <v>8270462.448</v>
      </c>
      <c r="I87" s="43" t="str">
        <f>IF(Contabilidad!$K87="EEUU","EXPORTACION",IF(Contabilidad!$K87="MEXICO","EXPORTACION",IF(Contabilidad!$K87="HOLANDA","EXPORTACION","VENTA NACIONAL")))</f>
        <v>EXPORTACION</v>
      </c>
      <c r="J87" s="160" t="s">
        <v>340</v>
      </c>
      <c r="K87" s="43" t="s">
        <v>75</v>
      </c>
      <c r="L87" s="161" t="s">
        <v>71</v>
      </c>
    </row>
    <row r="88" ht="12.75" hidden="1" customHeight="1">
      <c r="A88" s="151" t="s">
        <v>341</v>
      </c>
      <c r="B88" s="152" t="s">
        <v>80</v>
      </c>
      <c r="C88" s="153">
        <v>2017.0</v>
      </c>
      <c r="D88" s="154">
        <v>3.101423418E7</v>
      </c>
      <c r="E88" s="153" t="s">
        <v>342</v>
      </c>
      <c r="F88" s="153" t="s">
        <v>56</v>
      </c>
      <c r="G88" s="153" t="s">
        <v>65</v>
      </c>
      <c r="H88" s="153">
        <f t="shared" si="1"/>
        <v>0</v>
      </c>
      <c r="I88" s="153" t="str">
        <f>IF(Contabilidad!$K88="EEUU","EXPORTACION",IF(Contabilidad!$K88="MEXICO","EXPORTACION",IF(Contabilidad!$K88="HOLANDA","EXPORTACION","VENTA NACIONAL")))</f>
        <v>VENTA NACIONAL</v>
      </c>
      <c r="J88" s="156" t="s">
        <v>343</v>
      </c>
      <c r="K88" s="153" t="s">
        <v>155</v>
      </c>
      <c r="L88" s="157" t="s">
        <v>62</v>
      </c>
    </row>
    <row r="89" ht="12.75" hidden="1" customHeight="1">
      <c r="A89" s="159" t="s">
        <v>344</v>
      </c>
      <c r="B89" s="44" t="s">
        <v>80</v>
      </c>
      <c r="C89" s="43">
        <v>2017.0</v>
      </c>
      <c r="D89" s="45">
        <v>1.72301301E7</v>
      </c>
      <c r="E89" s="43" t="s">
        <v>345</v>
      </c>
      <c r="F89" s="43" t="s">
        <v>69</v>
      </c>
      <c r="G89" s="43" t="s">
        <v>57</v>
      </c>
      <c r="H89" s="46">
        <f t="shared" si="1"/>
        <v>6892052.04</v>
      </c>
      <c r="I89" s="43" t="str">
        <f>IF(Contabilidad!$K89="EEUU","EXPORTACION",IF(Contabilidad!$K89="MEXICO","EXPORTACION",IF(Contabilidad!$K89="HOLANDA","EXPORTACION","VENTA NACIONAL")))</f>
        <v>EXPORTACION</v>
      </c>
      <c r="J89" s="160" t="s">
        <v>346</v>
      </c>
      <c r="K89" s="43" t="s">
        <v>67</v>
      </c>
      <c r="L89" s="161" t="s">
        <v>71</v>
      </c>
    </row>
    <row r="90" ht="12.75" hidden="1" customHeight="1">
      <c r="A90" s="151" t="s">
        <v>347</v>
      </c>
      <c r="B90" s="152" t="s">
        <v>80</v>
      </c>
      <c r="C90" s="153">
        <v>2017.0</v>
      </c>
      <c r="D90" s="154">
        <v>5.6859429330000006E7</v>
      </c>
      <c r="E90" s="153" t="s">
        <v>348</v>
      </c>
      <c r="F90" s="153" t="s">
        <v>69</v>
      </c>
      <c r="G90" s="153" t="s">
        <v>57</v>
      </c>
      <c r="H90" s="155">
        <f t="shared" si="1"/>
        <v>22743771.73</v>
      </c>
      <c r="I90" s="153" t="str">
        <f>IF(Contabilidad!$K90="EEUU","EXPORTACION",IF(Contabilidad!$K90="MEXICO","EXPORTACION",IF(Contabilidad!$K90="HOLANDA","EXPORTACION","VENTA NACIONAL")))</f>
        <v>VENTA NACIONAL</v>
      </c>
      <c r="J90" s="156" t="s">
        <v>349</v>
      </c>
      <c r="K90" s="153" t="s">
        <v>98</v>
      </c>
      <c r="L90" s="157" t="s">
        <v>71</v>
      </c>
    </row>
    <row r="91" ht="12.75" hidden="1" customHeight="1">
      <c r="A91" s="159" t="s">
        <v>350</v>
      </c>
      <c r="B91" s="44" t="s">
        <v>80</v>
      </c>
      <c r="C91" s="43">
        <v>2017.0</v>
      </c>
      <c r="D91" s="45">
        <v>1.206109107E7</v>
      </c>
      <c r="E91" s="43" t="s">
        <v>351</v>
      </c>
      <c r="F91" s="43" t="s">
        <v>69</v>
      </c>
      <c r="G91" s="43" t="s">
        <v>57</v>
      </c>
      <c r="H91" s="46">
        <f t="shared" si="1"/>
        <v>4824436.428</v>
      </c>
      <c r="I91" s="43" t="str">
        <f>IF(Contabilidad!$K91="EEUU","EXPORTACION",IF(Contabilidad!$K91="MEXICO","EXPORTACION",IF(Contabilidad!$K91="HOLANDA","EXPORTACION","VENTA NACIONAL")))</f>
        <v>EXPORTACION</v>
      </c>
      <c r="J91" s="160" t="s">
        <v>352</v>
      </c>
      <c r="K91" s="43" t="s">
        <v>67</v>
      </c>
      <c r="L91" s="161" t="s">
        <v>71</v>
      </c>
    </row>
    <row r="92" ht="12.75" hidden="1" customHeight="1">
      <c r="A92" s="151" t="s">
        <v>353</v>
      </c>
      <c r="B92" s="152" t="s">
        <v>85</v>
      </c>
      <c r="C92" s="153">
        <v>2017.0</v>
      </c>
      <c r="D92" s="154">
        <v>1.402296168E8</v>
      </c>
      <c r="E92" s="153" t="s">
        <v>354</v>
      </c>
      <c r="F92" s="153" t="s">
        <v>56</v>
      </c>
      <c r="G92" s="153" t="s">
        <v>65</v>
      </c>
      <c r="H92" s="153">
        <f t="shared" si="1"/>
        <v>0</v>
      </c>
      <c r="I92" s="153" t="str">
        <f>IF(Contabilidad!$K92="EEUU","EXPORTACION",IF(Contabilidad!$K92="MEXICO","EXPORTACION",IF(Contabilidad!$K92="HOLANDA","EXPORTACION","VENTA NACIONAL")))</f>
        <v>EXPORTACION</v>
      </c>
      <c r="J92" s="156" t="s">
        <v>355</v>
      </c>
      <c r="K92" s="153" t="s">
        <v>75</v>
      </c>
      <c r="L92" s="157" t="s">
        <v>62</v>
      </c>
    </row>
    <row r="93" ht="12.75" hidden="1" customHeight="1">
      <c r="A93" s="159" t="s">
        <v>356</v>
      </c>
      <c r="B93" s="44" t="s">
        <v>85</v>
      </c>
      <c r="C93" s="43">
        <v>2017.0</v>
      </c>
      <c r="D93" s="45">
        <v>7011480.84</v>
      </c>
      <c r="E93" s="43" t="s">
        <v>357</v>
      </c>
      <c r="F93" s="43" t="s">
        <v>69</v>
      </c>
      <c r="G93" s="43" t="s">
        <v>65</v>
      </c>
      <c r="H93" s="43">
        <f t="shared" si="1"/>
        <v>0</v>
      </c>
      <c r="I93" s="43" t="str">
        <f>IF(Contabilidad!$K93="EEUU","EXPORTACION",IF(Contabilidad!$K93="MEXICO","EXPORTACION",IF(Contabilidad!$K93="HOLANDA","EXPORTACION","VENTA NACIONAL")))</f>
        <v>VENTA NACIONAL</v>
      </c>
      <c r="J93" s="160" t="s">
        <v>358</v>
      </c>
      <c r="K93" s="43" t="s">
        <v>144</v>
      </c>
      <c r="L93" s="161" t="s">
        <v>60</v>
      </c>
    </row>
    <row r="94" ht="12.75" hidden="1" customHeight="1">
      <c r="A94" s="151" t="s">
        <v>359</v>
      </c>
      <c r="B94" s="152" t="s">
        <v>85</v>
      </c>
      <c r="C94" s="153">
        <v>2017.0</v>
      </c>
      <c r="D94" s="154">
        <v>1.051722126E7</v>
      </c>
      <c r="E94" s="153" t="s">
        <v>360</v>
      </c>
      <c r="F94" s="153" t="s">
        <v>56</v>
      </c>
      <c r="G94" s="153" t="s">
        <v>57</v>
      </c>
      <c r="H94" s="155">
        <f t="shared" si="1"/>
        <v>4206888.504</v>
      </c>
      <c r="I94" s="153" t="str">
        <f>IF(Contabilidad!$K94="EEUU","EXPORTACION",IF(Contabilidad!$K94="MEXICO","EXPORTACION",IF(Contabilidad!$K94="HOLANDA","EXPORTACION","VENTA NACIONAL")))</f>
        <v>EXPORTACION</v>
      </c>
      <c r="J94" s="156" t="s">
        <v>361</v>
      </c>
      <c r="K94" s="153" t="s">
        <v>67</v>
      </c>
      <c r="L94" s="157" t="s">
        <v>81</v>
      </c>
    </row>
    <row r="95" ht="12.75" hidden="1" customHeight="1">
      <c r="A95" s="159" t="s">
        <v>362</v>
      </c>
      <c r="B95" s="44" t="s">
        <v>85</v>
      </c>
      <c r="C95" s="43">
        <v>2017.0</v>
      </c>
      <c r="D95" s="45">
        <v>1.75287021E7</v>
      </c>
      <c r="E95" s="43" t="s">
        <v>363</v>
      </c>
      <c r="F95" s="43" t="s">
        <v>69</v>
      </c>
      <c r="G95" s="43" t="s">
        <v>65</v>
      </c>
      <c r="H95" s="43">
        <f t="shared" si="1"/>
        <v>0</v>
      </c>
      <c r="I95" s="43" t="str">
        <f>IF(Contabilidad!$K95="EEUU","EXPORTACION",IF(Contabilidad!$K95="MEXICO","EXPORTACION",IF(Contabilidad!$K95="HOLANDA","EXPORTACION","VENTA NACIONAL")))</f>
        <v>EXPORTACION</v>
      </c>
      <c r="J95" s="160" t="s">
        <v>364</v>
      </c>
      <c r="K95" s="43" t="s">
        <v>93</v>
      </c>
      <c r="L95" s="161" t="s">
        <v>81</v>
      </c>
    </row>
    <row r="96" ht="12.75" hidden="1" customHeight="1">
      <c r="A96" s="151" t="s">
        <v>365</v>
      </c>
      <c r="B96" s="152" t="s">
        <v>89</v>
      </c>
      <c r="C96" s="153">
        <v>2017.0</v>
      </c>
      <c r="D96" s="154">
        <v>1.974818196E7</v>
      </c>
      <c r="E96" s="153" t="s">
        <v>366</v>
      </c>
      <c r="F96" s="153" t="s">
        <v>69</v>
      </c>
      <c r="G96" s="153" t="s">
        <v>65</v>
      </c>
      <c r="H96" s="153">
        <f t="shared" si="1"/>
        <v>0</v>
      </c>
      <c r="I96" s="153" t="str">
        <f>IF(Contabilidad!$K96="EEUU","EXPORTACION",IF(Contabilidad!$K96="MEXICO","EXPORTACION",IF(Contabilidad!$K96="HOLANDA","EXPORTACION","VENTA NACIONAL")))</f>
        <v>EXPORTACION</v>
      </c>
      <c r="J96" s="156" t="s">
        <v>367</v>
      </c>
      <c r="K96" s="153" t="s">
        <v>67</v>
      </c>
      <c r="L96" s="157" t="s">
        <v>62</v>
      </c>
    </row>
    <row r="97" ht="12.75" hidden="1" customHeight="1">
      <c r="A97" s="159" t="s">
        <v>368</v>
      </c>
      <c r="B97" s="44" t="s">
        <v>89</v>
      </c>
      <c r="C97" s="43">
        <v>2017.0</v>
      </c>
      <c r="D97" s="45">
        <v>2.7976591110000003E7</v>
      </c>
      <c r="E97" s="43" t="s">
        <v>369</v>
      </c>
      <c r="F97" s="43" t="s">
        <v>56</v>
      </c>
      <c r="G97" s="43" t="s">
        <v>65</v>
      </c>
      <c r="H97" s="43">
        <f t="shared" si="1"/>
        <v>0</v>
      </c>
      <c r="I97" s="43" t="str">
        <f>IF(Contabilidad!$K97="EEUU","EXPORTACION",IF(Contabilidad!$K97="MEXICO","EXPORTACION",IF(Contabilidad!$K97="HOLANDA","EXPORTACION","VENTA NACIONAL")))</f>
        <v>EXPORTACION</v>
      </c>
      <c r="J97" s="160" t="s">
        <v>370</v>
      </c>
      <c r="K97" s="43" t="s">
        <v>93</v>
      </c>
      <c r="L97" s="161" t="s">
        <v>71</v>
      </c>
    </row>
    <row r="98" ht="12.75" hidden="1" customHeight="1">
      <c r="A98" s="151" t="s">
        <v>371</v>
      </c>
      <c r="B98" s="152" t="s">
        <v>89</v>
      </c>
      <c r="C98" s="153">
        <v>2017.0</v>
      </c>
      <c r="D98" s="154">
        <v>2.139386379E7</v>
      </c>
      <c r="E98" s="153" t="s">
        <v>372</v>
      </c>
      <c r="F98" s="153" t="s">
        <v>69</v>
      </c>
      <c r="G98" s="153" t="s">
        <v>57</v>
      </c>
      <c r="H98" s="155">
        <f t="shared" si="1"/>
        <v>8557545.516</v>
      </c>
      <c r="I98" s="153" t="str">
        <f>IF(Contabilidad!$K98="EEUU","EXPORTACION",IF(Contabilidad!$K98="MEXICO","EXPORTACION",IF(Contabilidad!$K98="HOLANDA","EXPORTACION","VENTA NACIONAL")))</f>
        <v>VENTA NACIONAL</v>
      </c>
      <c r="J98" s="156" t="s">
        <v>373</v>
      </c>
      <c r="K98" s="153" t="s">
        <v>144</v>
      </c>
      <c r="L98" s="157" t="s">
        <v>81</v>
      </c>
    </row>
    <row r="99" ht="12.75" hidden="1" customHeight="1">
      <c r="A99" s="159" t="s">
        <v>374</v>
      </c>
      <c r="B99" s="44" t="s">
        <v>89</v>
      </c>
      <c r="C99" s="43">
        <v>2017.0</v>
      </c>
      <c r="D99" s="45">
        <v>3.126795477E7</v>
      </c>
      <c r="E99" s="43" t="s">
        <v>375</v>
      </c>
      <c r="F99" s="43" t="s">
        <v>69</v>
      </c>
      <c r="G99" s="43" t="s">
        <v>57</v>
      </c>
      <c r="H99" s="46">
        <f t="shared" si="1"/>
        <v>12507181.91</v>
      </c>
      <c r="I99" s="43" t="str">
        <f>IF(Contabilidad!$K99="EEUU","EXPORTACION",IF(Contabilidad!$K99="MEXICO","EXPORTACION",IF(Contabilidad!$K99="HOLANDA","EXPORTACION","VENTA NACIONAL")))</f>
        <v>EXPORTACION</v>
      </c>
      <c r="J99" s="160" t="s">
        <v>376</v>
      </c>
      <c r="K99" s="43" t="s">
        <v>93</v>
      </c>
      <c r="L99" s="161" t="s">
        <v>60</v>
      </c>
    </row>
    <row r="100" ht="12.75" hidden="1" customHeight="1">
      <c r="A100" s="151" t="s">
        <v>377</v>
      </c>
      <c r="B100" s="152" t="s">
        <v>89</v>
      </c>
      <c r="C100" s="153">
        <v>2017.0</v>
      </c>
      <c r="D100" s="154">
        <v>3.620500026E7</v>
      </c>
      <c r="E100" s="153" t="s">
        <v>378</v>
      </c>
      <c r="F100" s="153" t="s">
        <v>56</v>
      </c>
      <c r="G100" s="153" t="s">
        <v>57</v>
      </c>
      <c r="H100" s="155">
        <f t="shared" si="1"/>
        <v>14482000.1</v>
      </c>
      <c r="I100" s="153" t="str">
        <f>IF(Contabilidad!$K100="EEUU","EXPORTACION",IF(Contabilidad!$K100="MEXICO","EXPORTACION",IF(Contabilidad!$K100="HOLANDA","EXPORTACION","VENTA NACIONAL")))</f>
        <v>EXPORTACION</v>
      </c>
      <c r="J100" s="156" t="s">
        <v>379</v>
      </c>
      <c r="K100" s="153" t="s">
        <v>75</v>
      </c>
      <c r="L100" s="157" t="s">
        <v>60</v>
      </c>
    </row>
    <row r="101" ht="12.75" hidden="1" customHeight="1">
      <c r="A101" s="159" t="s">
        <v>380</v>
      </c>
      <c r="B101" s="44" t="s">
        <v>89</v>
      </c>
      <c r="C101" s="43">
        <v>2017.0</v>
      </c>
      <c r="D101" s="45">
        <v>2.9622272939999998E7</v>
      </c>
      <c r="E101" s="43" t="s">
        <v>381</v>
      </c>
      <c r="F101" s="43" t="s">
        <v>69</v>
      </c>
      <c r="G101" s="43" t="s">
        <v>65</v>
      </c>
      <c r="H101" s="43">
        <f t="shared" si="1"/>
        <v>0</v>
      </c>
      <c r="I101" s="43" t="str">
        <f>IF(Contabilidad!$K101="EEUU","EXPORTACION",IF(Contabilidad!$K101="MEXICO","EXPORTACION",IF(Contabilidad!$K101="HOLANDA","EXPORTACION","VENTA NACIONAL")))</f>
        <v>EXPORTACION</v>
      </c>
      <c r="J101" s="160" t="s">
        <v>382</v>
      </c>
      <c r="K101" s="43" t="s">
        <v>93</v>
      </c>
      <c r="L101" s="161" t="s">
        <v>81</v>
      </c>
    </row>
    <row r="102" ht="12.75" hidden="1" customHeight="1">
      <c r="A102" s="151" t="s">
        <v>53</v>
      </c>
      <c r="B102" s="152" t="s">
        <v>94</v>
      </c>
      <c r="C102" s="153">
        <v>2017.0</v>
      </c>
      <c r="D102" s="154">
        <v>1.3329161360000001E8</v>
      </c>
      <c r="E102" s="153" t="s">
        <v>55</v>
      </c>
      <c r="F102" s="155" t="s">
        <v>56</v>
      </c>
      <c r="G102" s="153" t="s">
        <v>65</v>
      </c>
      <c r="H102" s="155">
        <f t="shared" si="1"/>
        <v>0</v>
      </c>
      <c r="I102" s="153" t="str">
        <f>IF(Contabilidad!$K102="EEUU","EXPORTACION",IF(Contabilidad!$K102="MEXICO","EXPORTACION",IF(Contabilidad!$K102="HOLANDA","EXPORTACION","VENTA NACIONAL")))</f>
        <v>VENTA NACIONAL</v>
      </c>
      <c r="J102" s="156" t="s">
        <v>58</v>
      </c>
      <c r="K102" s="153" t="s">
        <v>59</v>
      </c>
      <c r="L102" s="157" t="s">
        <v>62</v>
      </c>
    </row>
    <row r="103" ht="12.75" hidden="1" customHeight="1">
      <c r="A103" s="159" t="s">
        <v>63</v>
      </c>
      <c r="B103" s="44" t="s">
        <v>94</v>
      </c>
      <c r="C103" s="43">
        <v>2017.0</v>
      </c>
      <c r="D103" s="45">
        <v>1.6661451700000001E7</v>
      </c>
      <c r="E103" s="43" t="s">
        <v>64</v>
      </c>
      <c r="F103" s="46" t="s">
        <v>69</v>
      </c>
      <c r="G103" s="43" t="s">
        <v>65</v>
      </c>
      <c r="H103" s="46">
        <f t="shared" si="1"/>
        <v>0</v>
      </c>
      <c r="I103" s="43" t="str">
        <f>IF(Contabilidad!$K103="EEUU","EXPORTACION",IF(Contabilidad!$K103="MEXICO","EXPORTACION",IF(Contabilidad!$K103="HOLANDA","EXPORTACION","VENTA NACIONAL")))</f>
        <v>EXPORTACION</v>
      </c>
      <c r="J103" s="160" t="s">
        <v>66</v>
      </c>
      <c r="K103" s="43" t="s">
        <v>67</v>
      </c>
      <c r="L103" s="161" t="s">
        <v>71</v>
      </c>
    </row>
    <row r="104" ht="12.75" hidden="1" customHeight="1">
      <c r="A104" s="151" t="s">
        <v>72</v>
      </c>
      <c r="B104" s="152" t="s">
        <v>94</v>
      </c>
      <c r="C104" s="153">
        <v>2017.0</v>
      </c>
      <c r="D104" s="154">
        <v>6664580.68</v>
      </c>
      <c r="E104" s="153" t="s">
        <v>73</v>
      </c>
      <c r="F104" s="155" t="s">
        <v>56</v>
      </c>
      <c r="G104" s="153" t="s">
        <v>65</v>
      </c>
      <c r="H104" s="155">
        <f t="shared" si="1"/>
        <v>0</v>
      </c>
      <c r="I104" s="153" t="str">
        <f>IF(Contabilidad!$K104="EEUU","EXPORTACION",IF(Contabilidad!$K104="MEXICO","EXPORTACION",IF(Contabilidad!$K104="HOLANDA","EXPORTACION","VENTA NACIONAL")))</f>
        <v>EXPORTACION</v>
      </c>
      <c r="J104" s="156" t="s">
        <v>74</v>
      </c>
      <c r="K104" s="153" t="s">
        <v>75</v>
      </c>
      <c r="L104" s="157" t="s">
        <v>71</v>
      </c>
    </row>
    <row r="105" ht="12.75" hidden="1" customHeight="1">
      <c r="A105" s="159" t="s">
        <v>77</v>
      </c>
      <c r="B105" s="44" t="s">
        <v>94</v>
      </c>
      <c r="C105" s="43">
        <v>2017.0</v>
      </c>
      <c r="D105" s="45">
        <v>9996871.02</v>
      </c>
      <c r="E105" s="43" t="s">
        <v>78</v>
      </c>
      <c r="F105" s="46" t="s">
        <v>69</v>
      </c>
      <c r="G105" s="43" t="s">
        <v>57</v>
      </c>
      <c r="H105" s="46">
        <f t="shared" si="1"/>
        <v>3998748.408</v>
      </c>
      <c r="I105" s="43" t="str">
        <f>IF(Contabilidad!$K105="EEUU","EXPORTACION",IF(Contabilidad!$K105="MEXICO","EXPORTACION",IF(Contabilidad!$K105="HOLANDA","EXPORTACION","VENTA NACIONAL")))</f>
        <v>EXPORTACION</v>
      </c>
      <c r="J105" s="160" t="s">
        <v>79</v>
      </c>
      <c r="K105" s="43" t="s">
        <v>75</v>
      </c>
      <c r="L105" s="161" t="s">
        <v>71</v>
      </c>
    </row>
    <row r="106" ht="12.75" hidden="1" customHeight="1">
      <c r="A106" s="151" t="s">
        <v>82</v>
      </c>
      <c r="B106" s="152" t="s">
        <v>99</v>
      </c>
      <c r="C106" s="153">
        <v>2017.0</v>
      </c>
      <c r="D106" s="154">
        <v>5.06935578E7</v>
      </c>
      <c r="E106" s="153" t="s">
        <v>83</v>
      </c>
      <c r="F106" s="155" t="s">
        <v>69</v>
      </c>
      <c r="G106" s="153" t="s">
        <v>65</v>
      </c>
      <c r="H106" s="155">
        <f t="shared" si="1"/>
        <v>0</v>
      </c>
      <c r="I106" s="153" t="str">
        <f>IF(Contabilidad!$K106="EEUU","EXPORTACION",IF(Contabilidad!$K106="MEXICO","EXPORTACION",IF(Contabilidad!$K106="HOLANDA","EXPORTACION","VENTA NACIONAL")))</f>
        <v>EXPORTACION</v>
      </c>
      <c r="J106" s="156" t="s">
        <v>84</v>
      </c>
      <c r="K106" s="153" t="s">
        <v>75</v>
      </c>
      <c r="L106" s="157" t="s">
        <v>71</v>
      </c>
    </row>
    <row r="107" ht="12.75" hidden="1" customHeight="1">
      <c r="A107" s="159" t="s">
        <v>86</v>
      </c>
      <c r="B107" s="44" t="s">
        <v>99</v>
      </c>
      <c r="C107" s="43">
        <v>2017.0</v>
      </c>
      <c r="D107" s="45">
        <v>7.60403367E7</v>
      </c>
      <c r="E107" s="43" t="s">
        <v>87</v>
      </c>
      <c r="F107" s="46" t="s">
        <v>69</v>
      </c>
      <c r="G107" s="43" t="s">
        <v>65</v>
      </c>
      <c r="H107" s="46">
        <f t="shared" si="1"/>
        <v>0</v>
      </c>
      <c r="I107" s="43" t="str">
        <f>IF(Contabilidad!$K107="EEUU","EXPORTACION",IF(Contabilidad!$K107="MEXICO","EXPORTACION",IF(Contabilidad!$K107="HOLANDA","EXPORTACION","VENTA NACIONAL")))</f>
        <v>EXPORTACION</v>
      </c>
      <c r="J107" s="160" t="s">
        <v>88</v>
      </c>
      <c r="K107" s="43" t="s">
        <v>67</v>
      </c>
      <c r="L107" s="161" t="s">
        <v>62</v>
      </c>
    </row>
    <row r="108" ht="12.75" hidden="1" customHeight="1">
      <c r="A108" s="151" t="s">
        <v>90</v>
      </c>
      <c r="B108" s="152" t="s">
        <v>99</v>
      </c>
      <c r="C108" s="153">
        <v>2017.0</v>
      </c>
      <c r="D108" s="154">
        <v>4.22446315E7</v>
      </c>
      <c r="E108" s="153" t="s">
        <v>91</v>
      </c>
      <c r="F108" s="155" t="s">
        <v>56</v>
      </c>
      <c r="G108" s="153" t="s">
        <v>57</v>
      </c>
      <c r="H108" s="155">
        <f t="shared" si="1"/>
        <v>16897852.6</v>
      </c>
      <c r="I108" s="153" t="str">
        <f>IF(Contabilidad!$K108="EEUU","EXPORTACION",IF(Contabilidad!$K108="MEXICO","EXPORTACION",IF(Contabilidad!$K108="HOLANDA","EXPORTACION","VENTA NACIONAL")))</f>
        <v>EXPORTACION</v>
      </c>
      <c r="J108" s="156" t="s">
        <v>92</v>
      </c>
      <c r="K108" s="153" t="s">
        <v>93</v>
      </c>
      <c r="L108" s="157" t="s">
        <v>62</v>
      </c>
    </row>
    <row r="109" ht="12.75" hidden="1" customHeight="1">
      <c r="A109" s="159" t="s">
        <v>95</v>
      </c>
      <c r="B109" s="44" t="s">
        <v>103</v>
      </c>
      <c r="C109" s="43">
        <v>2017.0</v>
      </c>
      <c r="D109" s="45">
        <v>2.015608584E7</v>
      </c>
      <c r="E109" s="43" t="s">
        <v>96</v>
      </c>
      <c r="F109" s="46" t="s">
        <v>56</v>
      </c>
      <c r="G109" s="43" t="s">
        <v>57</v>
      </c>
      <c r="H109" s="46">
        <f t="shared" si="1"/>
        <v>8062434.336</v>
      </c>
      <c r="I109" s="43" t="str">
        <f>IF(Contabilidad!$K109="EEUU","EXPORTACION",IF(Contabilidad!$K109="MEXICO","EXPORTACION",IF(Contabilidad!$K109="HOLANDA","EXPORTACION","VENTA NACIONAL")))</f>
        <v>VENTA NACIONAL</v>
      </c>
      <c r="J109" s="160" t="s">
        <v>97</v>
      </c>
      <c r="K109" s="43" t="s">
        <v>98</v>
      </c>
      <c r="L109" s="161" t="s">
        <v>62</v>
      </c>
    </row>
    <row r="110" ht="12.75" hidden="1" customHeight="1">
      <c r="A110" s="151" t="s">
        <v>100</v>
      </c>
      <c r="B110" s="152" t="s">
        <v>103</v>
      </c>
      <c r="C110" s="153">
        <v>2017.0</v>
      </c>
      <c r="D110" s="154">
        <v>3.35934764E7</v>
      </c>
      <c r="E110" s="153" t="s">
        <v>101</v>
      </c>
      <c r="F110" s="155" t="s">
        <v>56</v>
      </c>
      <c r="G110" s="153" t="s">
        <v>57</v>
      </c>
      <c r="H110" s="155">
        <f t="shared" si="1"/>
        <v>13437390.56</v>
      </c>
      <c r="I110" s="153" t="str">
        <f>IF(Contabilidad!$K110="EEUU","EXPORTACION",IF(Contabilidad!$K110="MEXICO","EXPORTACION",IF(Contabilidad!$K110="HOLANDA","EXPORTACION","VENTA NACIONAL")))</f>
        <v>EXPORTACION</v>
      </c>
      <c r="J110" s="156" t="s">
        <v>102</v>
      </c>
      <c r="K110" s="153" t="s">
        <v>93</v>
      </c>
      <c r="L110" s="157" t="s">
        <v>62</v>
      </c>
    </row>
    <row r="111" ht="12.75" hidden="1" customHeight="1">
      <c r="A111" s="159" t="s">
        <v>104</v>
      </c>
      <c r="B111" s="44" t="s">
        <v>103</v>
      </c>
      <c r="C111" s="43">
        <v>2017.0</v>
      </c>
      <c r="D111" s="45">
        <v>3.0234128759999998E7</v>
      </c>
      <c r="E111" s="43" t="s">
        <v>105</v>
      </c>
      <c r="F111" s="46" t="s">
        <v>56</v>
      </c>
      <c r="G111" s="43" t="s">
        <v>57</v>
      </c>
      <c r="H111" s="46">
        <f t="shared" si="1"/>
        <v>12093651.5</v>
      </c>
      <c r="I111" s="43" t="str">
        <f>IF(Contabilidad!$K111="EEUU","EXPORTACION",IF(Contabilidad!$K111="MEXICO","EXPORTACION",IF(Contabilidad!$K111="HOLANDA","EXPORTACION","VENTA NACIONAL")))</f>
        <v>EXPORTACION</v>
      </c>
      <c r="J111" s="160" t="s">
        <v>106</v>
      </c>
      <c r="K111" s="43" t="s">
        <v>75</v>
      </c>
      <c r="L111" s="161" t="s">
        <v>71</v>
      </c>
    </row>
    <row r="112" ht="12.75" hidden="1" customHeight="1">
      <c r="A112" s="151" t="s">
        <v>108</v>
      </c>
      <c r="B112" s="152" t="s">
        <v>103</v>
      </c>
      <c r="C112" s="153">
        <v>2017.0</v>
      </c>
      <c r="D112" s="154">
        <v>5.8788583699999996E7</v>
      </c>
      <c r="E112" s="153" t="s">
        <v>109</v>
      </c>
      <c r="F112" s="155" t="s">
        <v>56</v>
      </c>
      <c r="G112" s="153" t="s">
        <v>65</v>
      </c>
      <c r="H112" s="155">
        <f t="shared" si="1"/>
        <v>0</v>
      </c>
      <c r="I112" s="153" t="str">
        <f>IF(Contabilidad!$K112="EEUU","EXPORTACION",IF(Contabilidad!$K112="MEXICO","EXPORTACION",IF(Contabilidad!$K112="HOLANDA","EXPORTACION","VENTA NACIONAL")))</f>
        <v>EXPORTACION</v>
      </c>
      <c r="J112" s="156" t="s">
        <v>110</v>
      </c>
      <c r="K112" s="153" t="s">
        <v>67</v>
      </c>
      <c r="L112" s="157" t="s">
        <v>62</v>
      </c>
    </row>
    <row r="113" ht="12.75" hidden="1" customHeight="1">
      <c r="A113" s="159" t="s">
        <v>112</v>
      </c>
      <c r="B113" s="44" t="s">
        <v>103</v>
      </c>
      <c r="C113" s="43">
        <v>2017.0</v>
      </c>
      <c r="D113" s="45">
        <v>2.51951073E7</v>
      </c>
      <c r="E113" s="43" t="s">
        <v>113</v>
      </c>
      <c r="F113" s="46" t="s">
        <v>69</v>
      </c>
      <c r="G113" s="43" t="s">
        <v>65</v>
      </c>
      <c r="H113" s="46">
        <f t="shared" si="1"/>
        <v>0</v>
      </c>
      <c r="I113" s="43" t="str">
        <f>IF(Contabilidad!$K113="EEUU","EXPORTACION",IF(Contabilidad!$K113="MEXICO","EXPORTACION",IF(Contabilidad!$K113="HOLANDA","EXPORTACION","VENTA NACIONAL")))</f>
        <v>EXPORTACION</v>
      </c>
      <c r="J113" s="160" t="s">
        <v>114</v>
      </c>
      <c r="K113" s="43" t="s">
        <v>93</v>
      </c>
      <c r="L113" s="161" t="s">
        <v>62</v>
      </c>
    </row>
    <row r="114" ht="12.75" hidden="1" customHeight="1">
      <c r="A114" s="151" t="s">
        <v>116</v>
      </c>
      <c r="B114" s="152" t="s">
        <v>107</v>
      </c>
      <c r="C114" s="153">
        <v>2017.0</v>
      </c>
      <c r="D114" s="154">
        <v>1.27553696E7</v>
      </c>
      <c r="E114" s="153" t="s">
        <v>117</v>
      </c>
      <c r="F114" s="155" t="s">
        <v>56</v>
      </c>
      <c r="G114" s="153" t="s">
        <v>65</v>
      </c>
      <c r="H114" s="155">
        <f t="shared" si="1"/>
        <v>0</v>
      </c>
      <c r="I114" s="153" t="str">
        <f>IF(Contabilidad!$K114="EEUU","EXPORTACION",IF(Contabilidad!$K114="MEXICO","EXPORTACION",IF(Contabilidad!$K114="HOLANDA","EXPORTACION","VENTA NACIONAL")))</f>
        <v>EXPORTACION</v>
      </c>
      <c r="J114" s="156" t="s">
        <v>118</v>
      </c>
      <c r="K114" s="153" t="s">
        <v>75</v>
      </c>
      <c r="L114" s="157" t="s">
        <v>62</v>
      </c>
    </row>
    <row r="115" ht="12.75" hidden="1" customHeight="1">
      <c r="A115" s="159" t="s">
        <v>119</v>
      </c>
      <c r="B115" s="44" t="s">
        <v>107</v>
      </c>
      <c r="C115" s="43">
        <v>2017.0</v>
      </c>
      <c r="D115" s="45">
        <v>3188842.4</v>
      </c>
      <c r="E115" s="43" t="s">
        <v>120</v>
      </c>
      <c r="F115" s="46" t="s">
        <v>56</v>
      </c>
      <c r="G115" s="43" t="s">
        <v>57</v>
      </c>
      <c r="H115" s="46">
        <f t="shared" si="1"/>
        <v>1275536.96</v>
      </c>
      <c r="I115" s="43" t="str">
        <f>IF(Contabilidad!$K115="EEUU","EXPORTACION",IF(Contabilidad!$K115="MEXICO","EXPORTACION",IF(Contabilidad!$K115="HOLANDA","EXPORTACION","VENTA NACIONAL")))</f>
        <v>EXPORTACION</v>
      </c>
      <c r="J115" s="160" t="s">
        <v>121</v>
      </c>
      <c r="K115" s="43" t="s">
        <v>75</v>
      </c>
      <c r="L115" s="161" t="s">
        <v>62</v>
      </c>
    </row>
    <row r="116" ht="12.75" hidden="1" customHeight="1">
      <c r="A116" s="151" t="s">
        <v>122</v>
      </c>
      <c r="B116" s="152" t="s">
        <v>107</v>
      </c>
      <c r="C116" s="153">
        <v>2017.0</v>
      </c>
      <c r="D116" s="154">
        <v>4783263.6</v>
      </c>
      <c r="E116" s="153" t="s">
        <v>123</v>
      </c>
      <c r="F116" s="155" t="s">
        <v>56</v>
      </c>
      <c r="G116" s="153" t="s">
        <v>57</v>
      </c>
      <c r="H116" s="155">
        <f t="shared" si="1"/>
        <v>1913305.44</v>
      </c>
      <c r="I116" s="153" t="str">
        <f>IF(Contabilidad!$K116="EEUU","EXPORTACION",IF(Contabilidad!$K116="MEXICO","EXPORTACION",IF(Contabilidad!$K116="HOLANDA","EXPORTACION","VENTA NACIONAL")))</f>
        <v>EXPORTACION</v>
      </c>
      <c r="J116" s="156" t="s">
        <v>124</v>
      </c>
      <c r="K116" s="153" t="s">
        <v>67</v>
      </c>
      <c r="L116" s="157" t="s">
        <v>71</v>
      </c>
    </row>
    <row r="117" ht="12.75" hidden="1" customHeight="1">
      <c r="A117" s="159" t="s">
        <v>125</v>
      </c>
      <c r="B117" s="44" t="s">
        <v>107</v>
      </c>
      <c r="C117" s="43">
        <v>2017.0</v>
      </c>
      <c r="D117" s="45">
        <v>1.11609484E7</v>
      </c>
      <c r="E117" s="43" t="s">
        <v>126</v>
      </c>
      <c r="F117" s="46" t="s">
        <v>56</v>
      </c>
      <c r="G117" s="43" t="s">
        <v>57</v>
      </c>
      <c r="H117" s="46">
        <f t="shared" si="1"/>
        <v>4464379.36</v>
      </c>
      <c r="I117" s="43" t="str">
        <f>IF(Contabilidad!$K117="EEUU","EXPORTACION",IF(Contabilidad!$K117="MEXICO","EXPORTACION",IF(Contabilidad!$K117="HOLANDA","EXPORTACION","VENTA NACIONAL")))</f>
        <v>EXPORTACION</v>
      </c>
      <c r="J117" s="160" t="s">
        <v>127</v>
      </c>
      <c r="K117" s="43" t="s">
        <v>75</v>
      </c>
      <c r="L117" s="161" t="s">
        <v>62</v>
      </c>
    </row>
    <row r="118" ht="12.75" hidden="1" customHeight="1">
      <c r="A118" s="151" t="s">
        <v>128</v>
      </c>
      <c r="B118" s="152" t="s">
        <v>107</v>
      </c>
      <c r="C118" s="153">
        <v>2017.0</v>
      </c>
      <c r="D118" s="154">
        <v>3.02940028E7</v>
      </c>
      <c r="E118" s="153" t="s">
        <v>129</v>
      </c>
      <c r="F118" s="155" t="s">
        <v>69</v>
      </c>
      <c r="G118" s="153" t="s">
        <v>65</v>
      </c>
      <c r="H118" s="155">
        <f t="shared" si="1"/>
        <v>0</v>
      </c>
      <c r="I118" s="153" t="str">
        <f>IF(Contabilidad!$K118="EEUU","EXPORTACION",IF(Contabilidad!$K118="MEXICO","EXPORTACION",IF(Contabilidad!$K118="HOLANDA","EXPORTACION","VENTA NACIONAL")))</f>
        <v>VENTA NACIONAL</v>
      </c>
      <c r="J118" s="156" t="s">
        <v>130</v>
      </c>
      <c r="K118" s="153" t="s">
        <v>131</v>
      </c>
      <c r="L118" s="157" t="s">
        <v>62</v>
      </c>
    </row>
    <row r="119" ht="12.75" hidden="1" customHeight="1">
      <c r="A119" s="159" t="s">
        <v>132</v>
      </c>
      <c r="B119" s="44" t="s">
        <v>107</v>
      </c>
      <c r="C119" s="43">
        <v>2017.0</v>
      </c>
      <c r="D119" s="45">
        <v>2.3916318E7</v>
      </c>
      <c r="E119" s="43" t="s">
        <v>133</v>
      </c>
      <c r="F119" s="46" t="s">
        <v>56</v>
      </c>
      <c r="G119" s="43" t="s">
        <v>57</v>
      </c>
      <c r="H119" s="46">
        <f t="shared" si="1"/>
        <v>9566527.2</v>
      </c>
      <c r="I119" s="43" t="str">
        <f>IF(Contabilidad!$K119="EEUU","EXPORTACION",IF(Contabilidad!$K119="MEXICO","EXPORTACION",IF(Contabilidad!$K119="HOLANDA","EXPORTACION","VENTA NACIONAL")))</f>
        <v>VENTA NACIONAL</v>
      </c>
      <c r="J119" s="160" t="s">
        <v>134</v>
      </c>
      <c r="K119" s="43" t="s">
        <v>98</v>
      </c>
      <c r="L119" s="161" t="s">
        <v>71</v>
      </c>
    </row>
    <row r="120" ht="12.75" hidden="1" customHeight="1">
      <c r="A120" s="151" t="s">
        <v>135</v>
      </c>
      <c r="B120" s="152" t="s">
        <v>107</v>
      </c>
      <c r="C120" s="153">
        <v>2017.0</v>
      </c>
      <c r="D120" s="154">
        <v>3.986053E7</v>
      </c>
      <c r="E120" s="153" t="s">
        <v>136</v>
      </c>
      <c r="F120" s="155" t="s">
        <v>69</v>
      </c>
      <c r="G120" s="153" t="s">
        <v>57</v>
      </c>
      <c r="H120" s="155">
        <f t="shared" si="1"/>
        <v>15944212</v>
      </c>
      <c r="I120" s="153" t="str">
        <f>IF(Contabilidad!$K120="EEUU","EXPORTACION",IF(Contabilidad!$K120="MEXICO","EXPORTACION",IF(Contabilidad!$K120="HOLANDA","EXPORTACION","VENTA NACIONAL")))</f>
        <v>VENTA NACIONAL</v>
      </c>
      <c r="J120" s="156" t="s">
        <v>137</v>
      </c>
      <c r="K120" s="153" t="s">
        <v>59</v>
      </c>
      <c r="L120" s="157" t="s">
        <v>62</v>
      </c>
    </row>
    <row r="121" ht="12.75" hidden="1" customHeight="1">
      <c r="A121" s="159" t="s">
        <v>138</v>
      </c>
      <c r="B121" s="44" t="s">
        <v>107</v>
      </c>
      <c r="C121" s="43">
        <v>2017.0</v>
      </c>
      <c r="D121" s="45">
        <v>3.34828452E7</v>
      </c>
      <c r="E121" s="43" t="s">
        <v>139</v>
      </c>
      <c r="F121" s="46" t="s">
        <v>56</v>
      </c>
      <c r="G121" s="43" t="s">
        <v>57</v>
      </c>
      <c r="H121" s="46">
        <f t="shared" si="1"/>
        <v>13393138.08</v>
      </c>
      <c r="I121" s="43" t="str">
        <f>IF(Contabilidad!$K121="EEUU","EXPORTACION",IF(Contabilidad!$K121="MEXICO","EXPORTACION",IF(Contabilidad!$K121="HOLANDA","EXPORTACION","VENTA NACIONAL")))</f>
        <v>EXPORTACION</v>
      </c>
      <c r="J121" s="160" t="s">
        <v>140</v>
      </c>
      <c r="K121" s="43" t="s">
        <v>75</v>
      </c>
      <c r="L121" s="161" t="s">
        <v>71</v>
      </c>
    </row>
    <row r="122" ht="12.75" hidden="1" customHeight="1">
      <c r="A122" s="151" t="s">
        <v>141</v>
      </c>
      <c r="B122" s="152" t="s">
        <v>111</v>
      </c>
      <c r="C122" s="153">
        <v>2017.0</v>
      </c>
      <c r="D122" s="154">
        <v>3.29902026E7</v>
      </c>
      <c r="E122" s="153" t="s">
        <v>142</v>
      </c>
      <c r="F122" s="155" t="s">
        <v>56</v>
      </c>
      <c r="G122" s="153" t="s">
        <v>65</v>
      </c>
      <c r="H122" s="155">
        <f t="shared" si="1"/>
        <v>0</v>
      </c>
      <c r="I122" s="153" t="str">
        <f>IF(Contabilidad!$K122="EEUU","EXPORTACION",IF(Contabilidad!$K122="MEXICO","EXPORTACION",IF(Contabilidad!$K122="HOLANDA","EXPORTACION","VENTA NACIONAL")))</f>
        <v>VENTA NACIONAL</v>
      </c>
      <c r="J122" s="156" t="s">
        <v>143</v>
      </c>
      <c r="K122" s="153" t="s">
        <v>144</v>
      </c>
      <c r="L122" s="157" t="s">
        <v>71</v>
      </c>
    </row>
    <row r="123" ht="12.75" hidden="1" customHeight="1">
      <c r="A123" s="159" t="s">
        <v>145</v>
      </c>
      <c r="B123" s="44" t="s">
        <v>111</v>
      </c>
      <c r="C123" s="43">
        <v>2017.0</v>
      </c>
      <c r="D123" s="45">
        <v>4.94853039E7</v>
      </c>
      <c r="E123" s="43" t="s">
        <v>146</v>
      </c>
      <c r="F123" s="46" t="s">
        <v>69</v>
      </c>
      <c r="G123" s="43" t="s">
        <v>57</v>
      </c>
      <c r="H123" s="46">
        <f t="shared" si="1"/>
        <v>19794121.56</v>
      </c>
      <c r="I123" s="43" t="str">
        <f>IF(Contabilidad!$K123="EEUU","EXPORTACION",IF(Contabilidad!$K123="MEXICO","EXPORTACION",IF(Contabilidad!$K123="HOLANDA","EXPORTACION","VENTA NACIONAL")))</f>
        <v>EXPORTACION</v>
      </c>
      <c r="J123" s="160" t="s">
        <v>147</v>
      </c>
      <c r="K123" s="43" t="s">
        <v>75</v>
      </c>
      <c r="L123" s="161" t="s">
        <v>71</v>
      </c>
    </row>
    <row r="124" ht="12.75" hidden="1" customHeight="1">
      <c r="A124" s="151" t="s">
        <v>148</v>
      </c>
      <c r="B124" s="152" t="s">
        <v>111</v>
      </c>
      <c r="C124" s="153">
        <v>2017.0</v>
      </c>
      <c r="D124" s="154">
        <v>6.59804052E7</v>
      </c>
      <c r="E124" s="153" t="s">
        <v>149</v>
      </c>
      <c r="F124" s="155" t="s">
        <v>56</v>
      </c>
      <c r="G124" s="153" t="s">
        <v>57</v>
      </c>
      <c r="H124" s="155">
        <f t="shared" si="1"/>
        <v>26392162.08</v>
      </c>
      <c r="I124" s="153" t="str">
        <f>IF(Contabilidad!$K124="EEUU","EXPORTACION",IF(Contabilidad!$K124="MEXICO","EXPORTACION",IF(Contabilidad!$K124="HOLANDA","EXPORTACION","VENTA NACIONAL")))</f>
        <v>VENTA NACIONAL</v>
      </c>
      <c r="J124" s="156" t="s">
        <v>150</v>
      </c>
      <c r="K124" s="153" t="s">
        <v>151</v>
      </c>
      <c r="L124" s="157" t="s">
        <v>62</v>
      </c>
    </row>
    <row r="125" ht="12.75" hidden="1" customHeight="1">
      <c r="A125" s="159" t="s">
        <v>152</v>
      </c>
      <c r="B125" s="44" t="s">
        <v>111</v>
      </c>
      <c r="C125" s="43">
        <v>2017.0</v>
      </c>
      <c r="D125" s="45">
        <v>1.64951013E7</v>
      </c>
      <c r="E125" s="43" t="s">
        <v>153</v>
      </c>
      <c r="F125" s="46" t="s">
        <v>69</v>
      </c>
      <c r="G125" s="43" t="s">
        <v>65</v>
      </c>
      <c r="H125" s="46">
        <f t="shared" si="1"/>
        <v>0</v>
      </c>
      <c r="I125" s="43" t="str">
        <f>IF(Contabilidad!$K125="EEUU","EXPORTACION",IF(Contabilidad!$K125="MEXICO","EXPORTACION",IF(Contabilidad!$K125="HOLANDA","EXPORTACION","VENTA NACIONAL")))</f>
        <v>VENTA NACIONAL</v>
      </c>
      <c r="J125" s="160" t="s">
        <v>154</v>
      </c>
      <c r="K125" s="43" t="s">
        <v>155</v>
      </c>
      <c r="L125" s="161" t="s">
        <v>62</v>
      </c>
    </row>
    <row r="126" ht="12.75" hidden="1" customHeight="1">
      <c r="A126" s="151" t="s">
        <v>156</v>
      </c>
      <c r="B126" s="152" t="s">
        <v>115</v>
      </c>
      <c r="C126" s="153">
        <v>2017.0</v>
      </c>
      <c r="D126" s="154">
        <v>1.6664442700000001E7</v>
      </c>
      <c r="E126" s="153" t="s">
        <v>157</v>
      </c>
      <c r="F126" s="155" t="s">
        <v>56</v>
      </c>
      <c r="G126" s="153" t="s">
        <v>57</v>
      </c>
      <c r="H126" s="155">
        <f t="shared" si="1"/>
        <v>6665777.08</v>
      </c>
      <c r="I126" s="153" t="str">
        <f>IF(Contabilidad!$K126="EEUU","EXPORTACION",IF(Contabilidad!$K126="MEXICO","EXPORTACION",IF(Contabilidad!$K126="HOLANDA","EXPORTACION","VENTA NACIONAL")))</f>
        <v>EXPORTACION</v>
      </c>
      <c r="J126" s="156" t="s">
        <v>158</v>
      </c>
      <c r="K126" s="153" t="s">
        <v>67</v>
      </c>
      <c r="L126" s="157" t="s">
        <v>71</v>
      </c>
    </row>
    <row r="127" ht="12.75" hidden="1" customHeight="1">
      <c r="A127" s="159" t="s">
        <v>159</v>
      </c>
      <c r="B127" s="44" t="s">
        <v>115</v>
      </c>
      <c r="C127" s="43">
        <v>2017.0</v>
      </c>
      <c r="D127" s="45">
        <v>4999332.81</v>
      </c>
      <c r="E127" s="43" t="s">
        <v>160</v>
      </c>
      <c r="F127" s="46" t="s">
        <v>56</v>
      </c>
      <c r="G127" s="43" t="s">
        <v>57</v>
      </c>
      <c r="H127" s="46">
        <f t="shared" si="1"/>
        <v>1999733.124</v>
      </c>
      <c r="I127" s="43" t="str">
        <f>IF(Contabilidad!$K127="EEUU","EXPORTACION",IF(Contabilidad!$K127="MEXICO","EXPORTACION",IF(Contabilidad!$K127="HOLANDA","EXPORTACION","VENTA NACIONAL")))</f>
        <v>VENTA NACIONAL</v>
      </c>
      <c r="J127" s="160" t="s">
        <v>161</v>
      </c>
      <c r="K127" s="43" t="s">
        <v>155</v>
      </c>
      <c r="L127" s="161" t="s">
        <v>62</v>
      </c>
    </row>
    <row r="128" ht="12.75" hidden="1" customHeight="1">
      <c r="A128" s="151" t="s">
        <v>162</v>
      </c>
      <c r="B128" s="152" t="s">
        <v>115</v>
      </c>
      <c r="C128" s="153">
        <v>2017.0</v>
      </c>
      <c r="D128" s="154">
        <v>1.166510989E7</v>
      </c>
      <c r="E128" s="153" t="s">
        <v>163</v>
      </c>
      <c r="F128" s="155" t="s">
        <v>69</v>
      </c>
      <c r="G128" s="153" t="s">
        <v>57</v>
      </c>
      <c r="H128" s="155">
        <f t="shared" si="1"/>
        <v>4666043.956</v>
      </c>
      <c r="I128" s="153" t="str">
        <f>IF(Contabilidad!$K128="EEUU","EXPORTACION",IF(Contabilidad!$K128="MEXICO","EXPORTACION",IF(Contabilidad!$K128="HOLANDA","EXPORTACION","VENTA NACIONAL")))</f>
        <v>EXPORTACION</v>
      </c>
      <c r="J128" s="156" t="s">
        <v>164</v>
      </c>
      <c r="K128" s="153" t="s">
        <v>67</v>
      </c>
      <c r="L128" s="157" t="s">
        <v>62</v>
      </c>
    </row>
    <row r="129" ht="12.75" hidden="1" customHeight="1">
      <c r="A129" s="159" t="s">
        <v>165</v>
      </c>
      <c r="B129" s="44" t="s">
        <v>115</v>
      </c>
      <c r="C129" s="43">
        <v>2017.0</v>
      </c>
      <c r="D129" s="45">
        <v>3.166244113E7</v>
      </c>
      <c r="E129" s="43" t="s">
        <v>166</v>
      </c>
      <c r="F129" s="46" t="s">
        <v>69</v>
      </c>
      <c r="G129" s="43" t="s">
        <v>57</v>
      </c>
      <c r="H129" s="46">
        <f t="shared" si="1"/>
        <v>12664976.45</v>
      </c>
      <c r="I129" s="43" t="str">
        <f>IF(Contabilidad!$K129="EEUU","EXPORTACION",IF(Contabilidad!$K129="MEXICO","EXPORTACION",IF(Contabilidad!$K129="HOLANDA","EXPORTACION","VENTA NACIONAL")))</f>
        <v>VENTA NACIONAL</v>
      </c>
      <c r="J129" s="160" t="s">
        <v>167</v>
      </c>
      <c r="K129" s="43" t="s">
        <v>155</v>
      </c>
      <c r="L129" s="161" t="s">
        <v>71</v>
      </c>
    </row>
    <row r="130" ht="12.75" hidden="1" customHeight="1">
      <c r="A130" s="151" t="s">
        <v>168</v>
      </c>
      <c r="B130" s="152" t="s">
        <v>115</v>
      </c>
      <c r="C130" s="153">
        <v>2017.0</v>
      </c>
      <c r="D130" s="154">
        <v>4.166110675E7</v>
      </c>
      <c r="E130" s="153" t="s">
        <v>169</v>
      </c>
      <c r="F130" s="155" t="s">
        <v>56</v>
      </c>
      <c r="G130" s="153" t="s">
        <v>57</v>
      </c>
      <c r="H130" s="155">
        <f t="shared" si="1"/>
        <v>16664442.7</v>
      </c>
      <c r="I130" s="153" t="str">
        <f>IF(Contabilidad!$K130="EEUU","EXPORTACION",IF(Contabilidad!$K130="MEXICO","EXPORTACION",IF(Contabilidad!$K130="HOLANDA","EXPORTACION","VENTA NACIONAL")))</f>
        <v>EXPORTACION</v>
      </c>
      <c r="J130" s="156" t="s">
        <v>170</v>
      </c>
      <c r="K130" s="153" t="s">
        <v>75</v>
      </c>
      <c r="L130" s="157" t="s">
        <v>71</v>
      </c>
    </row>
    <row r="131" ht="12.75" hidden="1" customHeight="1">
      <c r="A131" s="159" t="s">
        <v>171</v>
      </c>
      <c r="B131" s="44" t="s">
        <v>115</v>
      </c>
      <c r="C131" s="43">
        <v>2017.0</v>
      </c>
      <c r="D131" s="45">
        <v>2.499666405E7</v>
      </c>
      <c r="E131" s="43" t="s">
        <v>172</v>
      </c>
      <c r="F131" s="46" t="s">
        <v>69</v>
      </c>
      <c r="G131" s="43" t="s">
        <v>57</v>
      </c>
      <c r="H131" s="46">
        <f t="shared" si="1"/>
        <v>9998665.62</v>
      </c>
      <c r="I131" s="43" t="str">
        <f>IF(Contabilidad!$K131="EEUU","EXPORTACION",IF(Contabilidad!$K131="MEXICO","EXPORTACION",IF(Contabilidad!$K131="HOLANDA","EXPORTACION","VENTA NACIONAL")))</f>
        <v>VENTA NACIONAL</v>
      </c>
      <c r="J131" s="160" t="s">
        <v>173</v>
      </c>
      <c r="K131" s="43" t="s">
        <v>59</v>
      </c>
      <c r="L131" s="161" t="s">
        <v>62</v>
      </c>
    </row>
    <row r="132" ht="12.75" hidden="1" customHeight="1">
      <c r="A132" s="151" t="s">
        <v>174</v>
      </c>
      <c r="B132" s="152" t="s">
        <v>115</v>
      </c>
      <c r="C132" s="153">
        <v>2017.0</v>
      </c>
      <c r="D132" s="154">
        <v>3.499532967E7</v>
      </c>
      <c r="E132" s="153" t="s">
        <v>175</v>
      </c>
      <c r="F132" s="155" t="s">
        <v>56</v>
      </c>
      <c r="G132" s="153" t="s">
        <v>65</v>
      </c>
      <c r="H132" s="155">
        <f t="shared" si="1"/>
        <v>0</v>
      </c>
      <c r="I132" s="153" t="str">
        <f>IF(Contabilidad!$K132="EEUU","EXPORTACION",IF(Contabilidad!$K132="MEXICO","EXPORTACION",IF(Contabilidad!$K132="HOLANDA","EXPORTACION","VENTA NACIONAL")))</f>
        <v>EXPORTACION</v>
      </c>
      <c r="J132" s="156" t="s">
        <v>176</v>
      </c>
      <c r="K132" s="153" t="s">
        <v>93</v>
      </c>
      <c r="L132" s="157" t="s">
        <v>71</v>
      </c>
    </row>
    <row r="133" ht="12.75" hidden="1" customHeight="1">
      <c r="A133" s="159" t="s">
        <v>177</v>
      </c>
      <c r="B133" s="44" t="s">
        <v>54</v>
      </c>
      <c r="C133" s="43">
        <v>2018.0</v>
      </c>
      <c r="D133" s="45">
        <v>6.49172475E7</v>
      </c>
      <c r="E133" s="43" t="s">
        <v>178</v>
      </c>
      <c r="F133" s="46" t="s">
        <v>69</v>
      </c>
      <c r="G133" s="43" t="s">
        <v>65</v>
      </c>
      <c r="H133" s="46">
        <f t="shared" si="1"/>
        <v>0</v>
      </c>
      <c r="I133" s="43" t="str">
        <f>IF(Contabilidad!$K133="EEUU","EXPORTACION",IF(Contabilidad!$K133="MEXICO","EXPORTACION",IF(Contabilidad!$K133="HOLANDA","EXPORTACION","VENTA NACIONAL")))</f>
        <v>EXPORTACION</v>
      </c>
      <c r="J133" s="160" t="s">
        <v>179</v>
      </c>
      <c r="K133" s="43" t="s">
        <v>67</v>
      </c>
      <c r="L133" s="161" t="s">
        <v>81</v>
      </c>
    </row>
    <row r="134" ht="12.75" hidden="1" customHeight="1">
      <c r="A134" s="151" t="s">
        <v>180</v>
      </c>
      <c r="B134" s="152" t="s">
        <v>54</v>
      </c>
      <c r="C134" s="153">
        <v>2018.0</v>
      </c>
      <c r="D134" s="154">
        <v>1.081954125E8</v>
      </c>
      <c r="E134" s="153" t="s">
        <v>181</v>
      </c>
      <c r="F134" s="155" t="s">
        <v>56</v>
      </c>
      <c r="G134" s="153" t="s">
        <v>65</v>
      </c>
      <c r="H134" s="155">
        <f t="shared" si="1"/>
        <v>0</v>
      </c>
      <c r="I134" s="153" t="str">
        <f>IF(Contabilidad!$K134="EEUU","EXPORTACION",IF(Contabilidad!$K134="MEXICO","EXPORTACION",IF(Contabilidad!$K134="HOLANDA","EXPORTACION","VENTA NACIONAL")))</f>
        <v>EXPORTACION</v>
      </c>
      <c r="J134" s="156" t="s">
        <v>182</v>
      </c>
      <c r="K134" s="153" t="s">
        <v>67</v>
      </c>
      <c r="L134" s="157" t="s">
        <v>71</v>
      </c>
    </row>
    <row r="135" ht="12.75" hidden="1" customHeight="1">
      <c r="A135" s="159" t="s">
        <v>183</v>
      </c>
      <c r="B135" s="44" t="s">
        <v>54</v>
      </c>
      <c r="C135" s="43">
        <v>2018.0</v>
      </c>
      <c r="D135" s="45">
        <v>2.16390825E7</v>
      </c>
      <c r="E135" s="43" t="s">
        <v>184</v>
      </c>
      <c r="F135" s="46" t="s">
        <v>56</v>
      </c>
      <c r="G135" s="43" t="s">
        <v>65</v>
      </c>
      <c r="H135" s="46">
        <f t="shared" si="1"/>
        <v>0</v>
      </c>
      <c r="I135" s="43" t="str">
        <f>IF(Contabilidad!$K135="EEUU","EXPORTACION",IF(Contabilidad!$K135="MEXICO","EXPORTACION",IF(Contabilidad!$K135="HOLANDA","EXPORTACION","VENTA NACIONAL")))</f>
        <v>EXPORTACION</v>
      </c>
      <c r="J135" s="160" t="s">
        <v>185</v>
      </c>
      <c r="K135" s="43" t="s">
        <v>93</v>
      </c>
      <c r="L135" s="161" t="s">
        <v>71</v>
      </c>
    </row>
    <row r="136" ht="12.75" hidden="1" customHeight="1">
      <c r="A136" s="151" t="s">
        <v>186</v>
      </c>
      <c r="B136" s="152" t="s">
        <v>54</v>
      </c>
      <c r="C136" s="153">
        <v>2018.0</v>
      </c>
      <c r="D136" s="154">
        <v>4327816.5</v>
      </c>
      <c r="E136" s="153" t="s">
        <v>187</v>
      </c>
      <c r="F136" s="155" t="s">
        <v>56</v>
      </c>
      <c r="G136" s="153" t="s">
        <v>57</v>
      </c>
      <c r="H136" s="155">
        <f t="shared" si="1"/>
        <v>1731126.6</v>
      </c>
      <c r="I136" s="153" t="str">
        <f>IF(Contabilidad!$K136="EEUU","EXPORTACION",IF(Contabilidad!$K136="MEXICO","EXPORTACION",IF(Contabilidad!$K136="HOLANDA","EXPORTACION","VENTA NACIONAL")))</f>
        <v>VENTA NACIONAL</v>
      </c>
      <c r="J136" s="156" t="s">
        <v>188</v>
      </c>
      <c r="K136" s="153" t="s">
        <v>144</v>
      </c>
      <c r="L136" s="157" t="s">
        <v>71</v>
      </c>
    </row>
    <row r="137" ht="12.75" hidden="1" customHeight="1">
      <c r="A137" s="159" t="s">
        <v>189</v>
      </c>
      <c r="B137" s="44" t="s">
        <v>54</v>
      </c>
      <c r="C137" s="43">
        <v>2018.0</v>
      </c>
      <c r="D137" s="45">
        <v>1.7311266E7</v>
      </c>
      <c r="E137" s="43" t="s">
        <v>190</v>
      </c>
      <c r="F137" s="46" t="s">
        <v>69</v>
      </c>
      <c r="G137" s="43" t="s">
        <v>57</v>
      </c>
      <c r="H137" s="46">
        <f t="shared" si="1"/>
        <v>6924506.4</v>
      </c>
      <c r="I137" s="43" t="str">
        <f>IF(Contabilidad!$K137="EEUU","EXPORTACION",IF(Contabilidad!$K137="MEXICO","EXPORTACION",IF(Contabilidad!$K137="HOLANDA","EXPORTACION","VENTA NACIONAL")))</f>
        <v>EXPORTACION</v>
      </c>
      <c r="J137" s="160" t="s">
        <v>191</v>
      </c>
      <c r="K137" s="43" t="s">
        <v>67</v>
      </c>
      <c r="L137" s="161" t="s">
        <v>71</v>
      </c>
    </row>
    <row r="138" ht="12.75" hidden="1" customHeight="1">
      <c r="A138" s="151" t="s">
        <v>192</v>
      </c>
      <c r="B138" s="152" t="s">
        <v>68</v>
      </c>
      <c r="C138" s="153">
        <v>2018.0</v>
      </c>
      <c r="D138" s="154">
        <v>4.3129052800000004E7</v>
      </c>
      <c r="E138" s="153" t="s">
        <v>193</v>
      </c>
      <c r="F138" s="155" t="s">
        <v>56</v>
      </c>
      <c r="G138" s="153" t="s">
        <v>65</v>
      </c>
      <c r="H138" s="155">
        <f t="shared" si="1"/>
        <v>0</v>
      </c>
      <c r="I138" s="153" t="str">
        <f>IF(Contabilidad!$K138="EEUU","EXPORTACION",IF(Contabilidad!$K138="MEXICO","EXPORTACION",IF(Contabilidad!$K138="HOLANDA","EXPORTACION","VENTA NACIONAL")))</f>
        <v>VENTA NACIONAL</v>
      </c>
      <c r="J138" s="156" t="s">
        <v>194</v>
      </c>
      <c r="K138" s="153" t="s">
        <v>131</v>
      </c>
      <c r="L138" s="157" t="s">
        <v>81</v>
      </c>
    </row>
    <row r="139" ht="12.75" hidden="1" customHeight="1">
      <c r="A139" s="159" t="s">
        <v>195</v>
      </c>
      <c r="B139" s="44" t="s">
        <v>68</v>
      </c>
      <c r="C139" s="43">
        <v>2018.0</v>
      </c>
      <c r="D139" s="45">
        <v>6.4693579199999996E7</v>
      </c>
      <c r="E139" s="43" t="s">
        <v>196</v>
      </c>
      <c r="F139" s="46" t="s">
        <v>56</v>
      </c>
      <c r="G139" s="43" t="s">
        <v>65</v>
      </c>
      <c r="H139" s="46">
        <f t="shared" si="1"/>
        <v>0</v>
      </c>
      <c r="I139" s="43" t="str">
        <f>IF(Contabilidad!$K139="EEUU","EXPORTACION",IF(Contabilidad!$K139="MEXICO","EXPORTACION",IF(Contabilidad!$K139="HOLANDA","EXPORTACION","VENTA NACIONAL")))</f>
        <v>EXPORTACION</v>
      </c>
      <c r="J139" s="160" t="s">
        <v>197</v>
      </c>
      <c r="K139" s="43" t="s">
        <v>93</v>
      </c>
      <c r="L139" s="161" t="s">
        <v>60</v>
      </c>
    </row>
    <row r="140" ht="12.75" hidden="1" customHeight="1">
      <c r="A140" s="151" t="s">
        <v>198</v>
      </c>
      <c r="B140" s="152" t="s">
        <v>68</v>
      </c>
      <c r="C140" s="153">
        <v>2018.0</v>
      </c>
      <c r="D140" s="154">
        <v>8.625810560000001E7</v>
      </c>
      <c r="E140" s="153" t="s">
        <v>199</v>
      </c>
      <c r="F140" s="155" t="s">
        <v>56</v>
      </c>
      <c r="G140" s="153" t="s">
        <v>57</v>
      </c>
      <c r="H140" s="155">
        <f t="shared" si="1"/>
        <v>34503242.24</v>
      </c>
      <c r="I140" s="153" t="str">
        <f>IF(Contabilidad!$K140="EEUU","EXPORTACION",IF(Contabilidad!$K140="MEXICO","EXPORTACION",IF(Contabilidad!$K140="HOLANDA","EXPORTACION","VENTA NACIONAL")))</f>
        <v>VENTA NACIONAL</v>
      </c>
      <c r="J140" s="156" t="s">
        <v>200</v>
      </c>
      <c r="K140" s="153" t="s">
        <v>144</v>
      </c>
      <c r="L140" s="157" t="s">
        <v>60</v>
      </c>
    </row>
    <row r="141" ht="12.75" hidden="1" customHeight="1">
      <c r="A141" s="159" t="s">
        <v>201</v>
      </c>
      <c r="B141" s="44" t="s">
        <v>68</v>
      </c>
      <c r="C141" s="43">
        <v>2018.0</v>
      </c>
      <c r="D141" s="45">
        <v>6469357.92</v>
      </c>
      <c r="E141" s="43" t="s">
        <v>202</v>
      </c>
      <c r="F141" s="46" t="s">
        <v>69</v>
      </c>
      <c r="G141" s="43" t="s">
        <v>57</v>
      </c>
      <c r="H141" s="46">
        <f t="shared" si="1"/>
        <v>2587743.168</v>
      </c>
      <c r="I141" s="43" t="str">
        <f>IF(Contabilidad!$K141="EEUU","EXPORTACION",IF(Contabilidad!$K141="MEXICO","EXPORTACION",IF(Contabilidad!$K141="HOLANDA","EXPORTACION","VENTA NACIONAL")))</f>
        <v>VENTA NACIONAL</v>
      </c>
      <c r="J141" s="160" t="s">
        <v>203</v>
      </c>
      <c r="K141" s="43" t="s">
        <v>131</v>
      </c>
      <c r="L141" s="161" t="s">
        <v>60</v>
      </c>
    </row>
    <row r="142" ht="12.75" hidden="1" customHeight="1">
      <c r="A142" s="151" t="s">
        <v>204</v>
      </c>
      <c r="B142" s="152" t="s">
        <v>68</v>
      </c>
      <c r="C142" s="153">
        <v>2018.0</v>
      </c>
      <c r="D142" s="154">
        <v>1.5095168480000002E7</v>
      </c>
      <c r="E142" s="153" t="s">
        <v>205</v>
      </c>
      <c r="F142" s="155" t="s">
        <v>56</v>
      </c>
      <c r="G142" s="153" t="s">
        <v>57</v>
      </c>
      <c r="H142" s="155">
        <f t="shared" si="1"/>
        <v>6038067.392</v>
      </c>
      <c r="I142" s="153" t="str">
        <f>IF(Contabilidad!$K142="EEUU","EXPORTACION",IF(Contabilidad!$K142="MEXICO","EXPORTACION",IF(Contabilidad!$K142="HOLANDA","EXPORTACION","VENTA NACIONAL")))</f>
        <v>VENTA NACIONAL</v>
      </c>
      <c r="J142" s="156" t="s">
        <v>206</v>
      </c>
      <c r="K142" s="153" t="s">
        <v>151</v>
      </c>
      <c r="L142" s="157" t="s">
        <v>62</v>
      </c>
    </row>
    <row r="143" ht="12.75" hidden="1" customHeight="1">
      <c r="A143" s="159" t="s">
        <v>207</v>
      </c>
      <c r="B143" s="44" t="s">
        <v>76</v>
      </c>
      <c r="C143" s="43">
        <v>2018.0</v>
      </c>
      <c r="D143" s="45">
        <v>2.302754718E7</v>
      </c>
      <c r="E143" s="43" t="s">
        <v>208</v>
      </c>
      <c r="F143" s="46" t="s">
        <v>56</v>
      </c>
      <c r="G143" s="43" t="s">
        <v>65</v>
      </c>
      <c r="H143" s="46">
        <f t="shared" si="1"/>
        <v>0</v>
      </c>
      <c r="I143" s="43" t="str">
        <f>IF(Contabilidad!$K143="EEUU","EXPORTACION",IF(Contabilidad!$K143="MEXICO","EXPORTACION",IF(Contabilidad!$K143="HOLANDA","EXPORTACION","VENTA NACIONAL")))</f>
        <v>EXPORTACION</v>
      </c>
      <c r="J143" s="160" t="s">
        <v>209</v>
      </c>
      <c r="K143" s="43" t="s">
        <v>93</v>
      </c>
      <c r="L143" s="161" t="s">
        <v>62</v>
      </c>
    </row>
    <row r="144" ht="12.75" hidden="1" customHeight="1">
      <c r="A144" s="151" t="s">
        <v>210</v>
      </c>
      <c r="B144" s="152" t="s">
        <v>76</v>
      </c>
      <c r="C144" s="153">
        <v>2018.0</v>
      </c>
      <c r="D144" s="154">
        <v>1.256048028E8</v>
      </c>
      <c r="E144" s="153" t="s">
        <v>211</v>
      </c>
      <c r="F144" s="155" t="s">
        <v>56</v>
      </c>
      <c r="G144" s="153" t="s">
        <v>57</v>
      </c>
      <c r="H144" s="155">
        <f t="shared" si="1"/>
        <v>50241921.12</v>
      </c>
      <c r="I144" s="153" t="str">
        <f>IF(Contabilidad!$K144="EEUU","EXPORTACION",IF(Contabilidad!$K144="MEXICO","EXPORTACION",IF(Contabilidad!$K144="HOLANDA","EXPORTACION","VENTA NACIONAL")))</f>
        <v>VENTA NACIONAL</v>
      </c>
      <c r="J144" s="156" t="s">
        <v>212</v>
      </c>
      <c r="K144" s="153" t="s">
        <v>131</v>
      </c>
      <c r="L144" s="157" t="s">
        <v>71</v>
      </c>
    </row>
    <row r="145" ht="12.75" hidden="1" customHeight="1">
      <c r="A145" s="159" t="s">
        <v>213</v>
      </c>
      <c r="B145" s="44" t="s">
        <v>76</v>
      </c>
      <c r="C145" s="43">
        <v>2018.0</v>
      </c>
      <c r="D145" s="45">
        <v>4.18682676E7</v>
      </c>
      <c r="E145" s="43" t="s">
        <v>214</v>
      </c>
      <c r="F145" s="46" t="s">
        <v>56</v>
      </c>
      <c r="G145" s="43" t="s">
        <v>65</v>
      </c>
      <c r="H145" s="46">
        <f t="shared" si="1"/>
        <v>0</v>
      </c>
      <c r="I145" s="43" t="str">
        <f>IF(Contabilidad!$K145="EEUU","EXPORTACION",IF(Contabilidad!$K145="MEXICO","EXPORTACION",IF(Contabilidad!$K145="HOLANDA","EXPORTACION","VENTA NACIONAL")))</f>
        <v>EXPORTACION</v>
      </c>
      <c r="J145" s="160" t="s">
        <v>215</v>
      </c>
      <c r="K145" s="43" t="s">
        <v>67</v>
      </c>
      <c r="L145" s="161" t="s">
        <v>62</v>
      </c>
    </row>
    <row r="146" ht="12.75" hidden="1" customHeight="1">
      <c r="A146" s="151" t="s">
        <v>216</v>
      </c>
      <c r="B146" s="152" t="s">
        <v>76</v>
      </c>
      <c r="C146" s="153">
        <v>2018.0</v>
      </c>
      <c r="D146" s="154">
        <v>1.8840720419999998E7</v>
      </c>
      <c r="E146" s="153" t="s">
        <v>217</v>
      </c>
      <c r="F146" s="155" t="s">
        <v>69</v>
      </c>
      <c r="G146" s="153" t="s">
        <v>57</v>
      </c>
      <c r="H146" s="155">
        <f t="shared" si="1"/>
        <v>7536288.168</v>
      </c>
      <c r="I146" s="153" t="str">
        <f>IF(Contabilidad!$K146="EEUU","EXPORTACION",IF(Contabilidad!$K146="MEXICO","EXPORTACION",IF(Contabilidad!$K146="HOLANDA","EXPORTACION","VENTA NACIONAL")))</f>
        <v>EXPORTACION</v>
      </c>
      <c r="J146" s="156" t="s">
        <v>173</v>
      </c>
      <c r="K146" s="153" t="s">
        <v>75</v>
      </c>
      <c r="L146" s="157" t="s">
        <v>81</v>
      </c>
    </row>
    <row r="147" ht="12.75" hidden="1" customHeight="1">
      <c r="A147" s="159" t="s">
        <v>218</v>
      </c>
      <c r="B147" s="44" t="s">
        <v>80</v>
      </c>
      <c r="C147" s="43">
        <v>2018.0</v>
      </c>
      <c r="D147" s="45">
        <v>9665576.950000001</v>
      </c>
      <c r="E147" s="43" t="s">
        <v>219</v>
      </c>
      <c r="F147" s="46" t="s">
        <v>56</v>
      </c>
      <c r="G147" s="43" t="s">
        <v>65</v>
      </c>
      <c r="H147" s="46">
        <f t="shared" si="1"/>
        <v>0</v>
      </c>
      <c r="I147" s="43" t="str">
        <f>IF(Contabilidad!$K147="EEUU","EXPORTACION",IF(Contabilidad!$K147="MEXICO","EXPORTACION",IF(Contabilidad!$K147="HOLANDA","EXPORTACION","VENTA NACIONAL")))</f>
        <v>EXPORTACION</v>
      </c>
      <c r="J147" s="160" t="s">
        <v>220</v>
      </c>
      <c r="K147" s="43" t="s">
        <v>75</v>
      </c>
      <c r="L147" s="161" t="s">
        <v>60</v>
      </c>
    </row>
    <row r="148" ht="12.75" hidden="1" customHeight="1">
      <c r="A148" s="151" t="s">
        <v>221</v>
      </c>
      <c r="B148" s="152" t="s">
        <v>80</v>
      </c>
      <c r="C148" s="153">
        <v>2018.0</v>
      </c>
      <c r="D148" s="154">
        <v>5799346.17</v>
      </c>
      <c r="E148" s="153" t="s">
        <v>222</v>
      </c>
      <c r="F148" s="155" t="s">
        <v>69</v>
      </c>
      <c r="G148" s="153" t="s">
        <v>65</v>
      </c>
      <c r="H148" s="155">
        <f t="shared" si="1"/>
        <v>0</v>
      </c>
      <c r="I148" s="153" t="str">
        <f>IF(Contabilidad!$K148="EEUU","EXPORTACION",IF(Contabilidad!$K148="MEXICO","EXPORTACION",IF(Contabilidad!$K148="HOLANDA","EXPORTACION","VENTA NACIONAL")))</f>
        <v>VENTA NACIONAL</v>
      </c>
      <c r="J148" s="156" t="s">
        <v>223</v>
      </c>
      <c r="K148" s="153" t="s">
        <v>155</v>
      </c>
      <c r="L148" s="157" t="s">
        <v>62</v>
      </c>
    </row>
    <row r="149" ht="12.75" hidden="1" customHeight="1">
      <c r="A149" s="159" t="s">
        <v>224</v>
      </c>
      <c r="B149" s="44" t="s">
        <v>80</v>
      </c>
      <c r="C149" s="43">
        <v>2018.0</v>
      </c>
      <c r="D149" s="45">
        <v>1.353180773E7</v>
      </c>
      <c r="E149" s="43" t="s">
        <v>225</v>
      </c>
      <c r="F149" s="46" t="s">
        <v>56</v>
      </c>
      <c r="G149" s="43" t="s">
        <v>57</v>
      </c>
      <c r="H149" s="46">
        <f t="shared" si="1"/>
        <v>5412723.092</v>
      </c>
      <c r="I149" s="43" t="str">
        <f>IF(Contabilidad!$K149="EEUU","EXPORTACION",IF(Contabilidad!$K149="MEXICO","EXPORTACION",IF(Contabilidad!$K149="HOLANDA","EXPORTACION","VENTA NACIONAL")))</f>
        <v>VENTA NACIONAL</v>
      </c>
      <c r="J149" s="160" t="s">
        <v>226</v>
      </c>
      <c r="K149" s="43" t="s">
        <v>131</v>
      </c>
      <c r="L149" s="161" t="s">
        <v>71</v>
      </c>
    </row>
    <row r="150" ht="12.75" hidden="1" customHeight="1">
      <c r="A150" s="151" t="s">
        <v>227</v>
      </c>
      <c r="B150" s="152" t="s">
        <v>80</v>
      </c>
      <c r="C150" s="153">
        <v>2018.0</v>
      </c>
      <c r="D150" s="154">
        <v>2.8996730849999998E7</v>
      </c>
      <c r="E150" s="153" t="s">
        <v>228</v>
      </c>
      <c r="F150" s="155" t="s">
        <v>69</v>
      </c>
      <c r="G150" s="153" t="s">
        <v>57</v>
      </c>
      <c r="H150" s="155">
        <f t="shared" si="1"/>
        <v>11598692.34</v>
      </c>
      <c r="I150" s="153" t="str">
        <f>IF(Contabilidad!$K150="EEUU","EXPORTACION",IF(Contabilidad!$K150="MEXICO","EXPORTACION",IF(Contabilidad!$K150="HOLANDA","EXPORTACION","VENTA NACIONAL")))</f>
        <v>VENTA NACIONAL</v>
      </c>
      <c r="J150" s="156" t="s">
        <v>229</v>
      </c>
      <c r="K150" s="153" t="s">
        <v>131</v>
      </c>
      <c r="L150" s="157" t="s">
        <v>62</v>
      </c>
    </row>
    <row r="151" ht="12.75" hidden="1" customHeight="1">
      <c r="A151" s="159" t="s">
        <v>230</v>
      </c>
      <c r="B151" s="44" t="s">
        <v>80</v>
      </c>
      <c r="C151" s="43">
        <v>2018.0</v>
      </c>
      <c r="D151" s="45">
        <v>5.7993461699999996E7</v>
      </c>
      <c r="E151" s="43" t="s">
        <v>231</v>
      </c>
      <c r="F151" s="46" t="s">
        <v>69</v>
      </c>
      <c r="G151" s="43" t="s">
        <v>65</v>
      </c>
      <c r="H151" s="46">
        <f t="shared" si="1"/>
        <v>0</v>
      </c>
      <c r="I151" s="43" t="str">
        <f>IF(Contabilidad!$K151="EEUU","EXPORTACION",IF(Contabilidad!$K151="MEXICO","EXPORTACION",IF(Contabilidad!$K151="HOLANDA","EXPORTACION","VENTA NACIONAL")))</f>
        <v>EXPORTACION</v>
      </c>
      <c r="J151" s="162" t="s">
        <v>232</v>
      </c>
      <c r="K151" s="43" t="s">
        <v>67</v>
      </c>
      <c r="L151" s="161" t="s">
        <v>62</v>
      </c>
    </row>
    <row r="152" ht="12.75" hidden="1" customHeight="1">
      <c r="A152" s="151" t="s">
        <v>233</v>
      </c>
      <c r="B152" s="152" t="s">
        <v>80</v>
      </c>
      <c r="C152" s="153">
        <v>2018.0</v>
      </c>
      <c r="D152" s="154">
        <v>7.732461560000001E7</v>
      </c>
      <c r="E152" s="153" t="s">
        <v>234</v>
      </c>
      <c r="F152" s="155" t="s">
        <v>69</v>
      </c>
      <c r="G152" s="153" t="s">
        <v>57</v>
      </c>
      <c r="H152" s="155">
        <f t="shared" si="1"/>
        <v>30929846.24</v>
      </c>
      <c r="I152" s="153" t="str">
        <f>IF(Contabilidad!$K152="EEUU","EXPORTACION",IF(Contabilidad!$K152="MEXICO","EXPORTACION",IF(Contabilidad!$K152="HOLANDA","EXPORTACION","VENTA NACIONAL")))</f>
        <v>VENTA NACIONAL</v>
      </c>
      <c r="J152" s="156" t="s">
        <v>235</v>
      </c>
      <c r="K152" s="153" t="s">
        <v>59</v>
      </c>
      <c r="L152" s="157" t="s">
        <v>62</v>
      </c>
    </row>
    <row r="153" ht="12.75" hidden="1" customHeight="1">
      <c r="A153" s="159" t="s">
        <v>236</v>
      </c>
      <c r="B153" s="44" t="s">
        <v>383</v>
      </c>
      <c r="C153" s="43">
        <v>2018.0</v>
      </c>
      <c r="D153" s="45">
        <v>1.23060114E8</v>
      </c>
      <c r="E153" s="43" t="s">
        <v>237</v>
      </c>
      <c r="F153" s="46" t="s">
        <v>56</v>
      </c>
      <c r="G153" s="43" t="s">
        <v>57</v>
      </c>
      <c r="H153" s="46">
        <f t="shared" si="1"/>
        <v>49224045.6</v>
      </c>
      <c r="I153" s="43" t="str">
        <f>IF(Contabilidad!$K153="EEUU","EXPORTACION",IF(Contabilidad!$K153="MEXICO","EXPORTACION",IF(Contabilidad!$K153="HOLANDA","EXPORTACION","VENTA NACIONAL")))</f>
        <v>EXPORTACION</v>
      </c>
      <c r="J153" s="160" t="s">
        <v>238</v>
      </c>
      <c r="K153" s="43" t="s">
        <v>67</v>
      </c>
      <c r="L153" s="161" t="s">
        <v>60</v>
      </c>
    </row>
    <row r="154" ht="12.75" hidden="1" customHeight="1">
      <c r="A154" s="151" t="s">
        <v>239</v>
      </c>
      <c r="B154" s="152" t="s">
        <v>85</v>
      </c>
      <c r="C154" s="153">
        <v>2018.0</v>
      </c>
      <c r="D154" s="154">
        <v>1.02550095E7</v>
      </c>
      <c r="E154" s="153" t="s">
        <v>240</v>
      </c>
      <c r="F154" s="155" t="s">
        <v>56</v>
      </c>
      <c r="G154" s="153" t="s">
        <v>57</v>
      </c>
      <c r="H154" s="155">
        <f t="shared" si="1"/>
        <v>4102003.8</v>
      </c>
      <c r="I154" s="153" t="str">
        <f>IF(Contabilidad!$K154="EEUU","EXPORTACION",IF(Contabilidad!$K154="MEXICO","EXPORTACION",IF(Contabilidad!$K154="HOLANDA","EXPORTACION","VENTA NACIONAL")))</f>
        <v>EXPORTACION</v>
      </c>
      <c r="J154" s="156" t="s">
        <v>241</v>
      </c>
      <c r="K154" s="153" t="s">
        <v>75</v>
      </c>
      <c r="L154" s="157" t="s">
        <v>71</v>
      </c>
    </row>
    <row r="155" ht="12.75" hidden="1" customHeight="1">
      <c r="A155" s="159" t="s">
        <v>242</v>
      </c>
      <c r="B155" s="44" t="s">
        <v>85</v>
      </c>
      <c r="C155" s="43">
        <v>2018.0</v>
      </c>
      <c r="D155" s="45">
        <v>3.07650285E7</v>
      </c>
      <c r="E155" s="43" t="s">
        <v>243</v>
      </c>
      <c r="F155" s="46" t="s">
        <v>56</v>
      </c>
      <c r="G155" s="43" t="s">
        <v>57</v>
      </c>
      <c r="H155" s="46">
        <f t="shared" si="1"/>
        <v>12306011.4</v>
      </c>
      <c r="I155" s="43" t="str">
        <f>IF(Contabilidad!$K155="EEUU","EXPORTACION",IF(Contabilidad!$K155="MEXICO","EXPORTACION",IF(Contabilidad!$K155="HOLANDA","EXPORTACION","VENTA NACIONAL")))</f>
        <v>VENTA NACIONAL</v>
      </c>
      <c r="J155" s="160" t="s">
        <v>244</v>
      </c>
      <c r="K155" s="43" t="s">
        <v>131</v>
      </c>
      <c r="L155" s="161" t="s">
        <v>81</v>
      </c>
    </row>
    <row r="156" ht="12.75" hidden="1" customHeight="1">
      <c r="A156" s="151" t="s">
        <v>245</v>
      </c>
      <c r="B156" s="152" t="s">
        <v>85</v>
      </c>
      <c r="C156" s="153">
        <v>2018.0</v>
      </c>
      <c r="D156" s="154">
        <v>4.1020038E7</v>
      </c>
      <c r="E156" s="153" t="s">
        <v>246</v>
      </c>
      <c r="F156" s="155" t="s">
        <v>69</v>
      </c>
      <c r="G156" s="153" t="s">
        <v>65</v>
      </c>
      <c r="H156" s="155">
        <f t="shared" si="1"/>
        <v>0</v>
      </c>
      <c r="I156" s="153" t="str">
        <f>IF(Contabilidad!$K156="EEUU","EXPORTACION",IF(Contabilidad!$K156="MEXICO","EXPORTACION",IF(Contabilidad!$K156="HOLANDA","EXPORTACION","VENTA NACIONAL")))</f>
        <v>VENTA NACIONAL</v>
      </c>
      <c r="J156" s="156" t="s">
        <v>247</v>
      </c>
      <c r="K156" s="153" t="s">
        <v>151</v>
      </c>
      <c r="L156" s="157" t="s">
        <v>71</v>
      </c>
    </row>
    <row r="157" ht="12.75" hidden="1" customHeight="1">
      <c r="A157" s="159" t="s">
        <v>248</v>
      </c>
      <c r="B157" s="44" t="s">
        <v>89</v>
      </c>
      <c r="C157" s="43">
        <v>2018.0</v>
      </c>
      <c r="D157" s="45">
        <v>1.519900788E7</v>
      </c>
      <c r="E157" s="43" t="s">
        <v>249</v>
      </c>
      <c r="F157" s="46" t="s">
        <v>56</v>
      </c>
      <c r="G157" s="43" t="s">
        <v>57</v>
      </c>
      <c r="H157" s="46">
        <f t="shared" si="1"/>
        <v>6079603.152</v>
      </c>
      <c r="I157" s="43" t="str">
        <f>IF(Contabilidad!$K157="EEUU","EXPORTACION",IF(Contabilidad!$K157="MEXICO","EXPORTACION",IF(Contabilidad!$K157="HOLANDA","EXPORTACION","VENTA NACIONAL")))</f>
        <v>EXPORTACION</v>
      </c>
      <c r="J157" s="160" t="s">
        <v>250</v>
      </c>
      <c r="K157" s="43" t="s">
        <v>75</v>
      </c>
      <c r="L157" s="161" t="s">
        <v>71</v>
      </c>
    </row>
    <row r="158" ht="12.75" hidden="1" customHeight="1">
      <c r="A158" s="151" t="s">
        <v>251</v>
      </c>
      <c r="B158" s="152" t="s">
        <v>89</v>
      </c>
      <c r="C158" s="153">
        <v>2018.0</v>
      </c>
      <c r="D158" s="154">
        <v>6513860.52</v>
      </c>
      <c r="E158" s="153" t="s">
        <v>252</v>
      </c>
      <c r="F158" s="155" t="s">
        <v>69</v>
      </c>
      <c r="G158" s="153" t="s">
        <v>65</v>
      </c>
      <c r="H158" s="155">
        <f t="shared" si="1"/>
        <v>0</v>
      </c>
      <c r="I158" s="153" t="str">
        <f>IF(Contabilidad!$K158="EEUU","EXPORTACION",IF(Contabilidad!$K158="MEXICO","EXPORTACION",IF(Contabilidad!$K158="HOLANDA","EXPORTACION","VENTA NACIONAL")))</f>
        <v>EXPORTACION</v>
      </c>
      <c r="J158" s="156" t="s">
        <v>253</v>
      </c>
      <c r="K158" s="153" t="s">
        <v>93</v>
      </c>
      <c r="L158" s="157" t="s">
        <v>60</v>
      </c>
    </row>
    <row r="159" ht="12.75" hidden="1" customHeight="1">
      <c r="A159" s="159" t="s">
        <v>254</v>
      </c>
      <c r="B159" s="44" t="s">
        <v>89</v>
      </c>
      <c r="C159" s="43">
        <v>2018.0</v>
      </c>
      <c r="D159" s="45">
        <v>3.2569302599999998E7</v>
      </c>
      <c r="E159" s="43" t="s">
        <v>255</v>
      </c>
      <c r="F159" s="46" t="s">
        <v>69</v>
      </c>
      <c r="G159" s="43" t="s">
        <v>65</v>
      </c>
      <c r="H159" s="46">
        <f t="shared" si="1"/>
        <v>0</v>
      </c>
      <c r="I159" s="43" t="str">
        <f>IF(Contabilidad!$K159="EEUU","EXPORTACION",IF(Contabilidad!$K159="MEXICO","EXPORTACION",IF(Contabilidad!$K159="HOLANDA","EXPORTACION","VENTA NACIONAL")))</f>
        <v>EXPORTACION</v>
      </c>
      <c r="J159" s="160" t="s">
        <v>256</v>
      </c>
      <c r="K159" s="43" t="s">
        <v>93</v>
      </c>
      <c r="L159" s="161" t="s">
        <v>81</v>
      </c>
    </row>
    <row r="160" ht="12.75" hidden="1" customHeight="1">
      <c r="A160" s="151" t="s">
        <v>257</v>
      </c>
      <c r="B160" s="152" t="s">
        <v>89</v>
      </c>
      <c r="C160" s="153">
        <v>2018.0</v>
      </c>
      <c r="D160" s="154">
        <v>5.4282171E7</v>
      </c>
      <c r="E160" s="153" t="s">
        <v>258</v>
      </c>
      <c r="F160" s="155" t="s">
        <v>56</v>
      </c>
      <c r="G160" s="153" t="s">
        <v>65</v>
      </c>
      <c r="H160" s="155">
        <f t="shared" si="1"/>
        <v>0</v>
      </c>
      <c r="I160" s="153" t="str">
        <f>IF(Contabilidad!$K160="EEUU","EXPORTACION",IF(Contabilidad!$K160="MEXICO","EXPORTACION",IF(Contabilidad!$K160="HOLANDA","EXPORTACION","VENTA NACIONAL")))</f>
        <v>VENTA NACIONAL</v>
      </c>
      <c r="J160" s="156" t="s">
        <v>259</v>
      </c>
      <c r="K160" s="153" t="s">
        <v>155</v>
      </c>
      <c r="L160" s="157" t="s">
        <v>71</v>
      </c>
    </row>
    <row r="161" ht="12.75" hidden="1" customHeight="1">
      <c r="A161" s="159" t="s">
        <v>260</v>
      </c>
      <c r="B161" s="44" t="s">
        <v>89</v>
      </c>
      <c r="C161" s="43">
        <v>2018.0</v>
      </c>
      <c r="D161" s="45">
        <v>8.685147360000001E7</v>
      </c>
      <c r="E161" s="43" t="s">
        <v>261</v>
      </c>
      <c r="F161" s="46" t="s">
        <v>69</v>
      </c>
      <c r="G161" s="43" t="s">
        <v>65</v>
      </c>
      <c r="H161" s="46">
        <f t="shared" si="1"/>
        <v>0</v>
      </c>
      <c r="I161" s="43" t="str">
        <f>IF(Contabilidad!$K161="EEUU","EXPORTACION",IF(Contabilidad!$K161="MEXICO","EXPORTACION",IF(Contabilidad!$K161="HOLANDA","EXPORTACION","VENTA NACIONAL")))</f>
        <v>EXPORTACION</v>
      </c>
      <c r="J161" s="160" t="s">
        <v>262</v>
      </c>
      <c r="K161" s="43" t="s">
        <v>67</v>
      </c>
      <c r="L161" s="161" t="s">
        <v>62</v>
      </c>
    </row>
    <row r="162" ht="12.75" hidden="1" customHeight="1">
      <c r="A162" s="151" t="s">
        <v>263</v>
      </c>
      <c r="B162" s="152" t="s">
        <v>89</v>
      </c>
      <c r="C162" s="153">
        <v>2018.0</v>
      </c>
      <c r="D162" s="154">
        <v>2.1712868400000002E7</v>
      </c>
      <c r="E162" s="153" t="s">
        <v>264</v>
      </c>
      <c r="F162" s="155" t="s">
        <v>69</v>
      </c>
      <c r="G162" s="153" t="s">
        <v>65</v>
      </c>
      <c r="H162" s="155">
        <f t="shared" si="1"/>
        <v>0</v>
      </c>
      <c r="I162" s="153" t="str">
        <f>IF(Contabilidad!$K162="EEUU","EXPORTACION",IF(Contabilidad!$K162="MEXICO","EXPORTACION",IF(Contabilidad!$K162="HOLANDA","EXPORTACION","VENTA NACIONAL")))</f>
        <v>EXPORTACION</v>
      </c>
      <c r="J162" s="156" t="s">
        <v>265</v>
      </c>
      <c r="K162" s="153" t="s">
        <v>67</v>
      </c>
      <c r="L162" s="157" t="s">
        <v>62</v>
      </c>
    </row>
    <row r="163" ht="12.75" hidden="1" customHeight="1">
      <c r="A163" s="159" t="s">
        <v>266</v>
      </c>
      <c r="B163" s="44" t="s">
        <v>94</v>
      </c>
      <c r="C163" s="43">
        <v>2018.0</v>
      </c>
      <c r="D163" s="45">
        <v>6.56435253E7</v>
      </c>
      <c r="E163" s="43" t="s">
        <v>267</v>
      </c>
      <c r="F163" s="46" t="s">
        <v>56</v>
      </c>
      <c r="G163" s="43" t="s">
        <v>57</v>
      </c>
      <c r="H163" s="46">
        <f t="shared" si="1"/>
        <v>26257410.12</v>
      </c>
      <c r="I163" s="43" t="str">
        <f>IF(Contabilidad!$K163="EEUU","EXPORTACION",IF(Contabilidad!$K163="MEXICO","EXPORTACION",IF(Contabilidad!$K163="HOLANDA","EXPORTACION","VENTA NACIONAL")))</f>
        <v>EXPORTACION</v>
      </c>
      <c r="J163" s="160" t="s">
        <v>268</v>
      </c>
      <c r="K163" s="43" t="s">
        <v>67</v>
      </c>
      <c r="L163" s="161" t="s">
        <v>60</v>
      </c>
    </row>
    <row r="164" ht="12.75" hidden="1" customHeight="1">
      <c r="A164" s="151" t="s">
        <v>269</v>
      </c>
      <c r="B164" s="152" t="s">
        <v>94</v>
      </c>
      <c r="C164" s="153">
        <v>2018.0</v>
      </c>
      <c r="D164" s="154">
        <v>1.094058755E7</v>
      </c>
      <c r="E164" s="153" t="s">
        <v>270</v>
      </c>
      <c r="F164" s="155" t="s">
        <v>56</v>
      </c>
      <c r="G164" s="153" t="s">
        <v>57</v>
      </c>
      <c r="H164" s="155">
        <f t="shared" si="1"/>
        <v>4376235.02</v>
      </c>
      <c r="I164" s="153" t="str">
        <f>IF(Contabilidad!$K164="EEUU","EXPORTACION",IF(Contabilidad!$K164="MEXICO","EXPORTACION",IF(Contabilidad!$K164="HOLANDA","EXPORTACION","VENTA NACIONAL")))</f>
        <v>VENTA NACIONAL</v>
      </c>
      <c r="J164" s="156" t="s">
        <v>271</v>
      </c>
      <c r="K164" s="153" t="s">
        <v>98</v>
      </c>
      <c r="L164" s="157" t="s">
        <v>62</v>
      </c>
    </row>
    <row r="165" ht="12.75" hidden="1" customHeight="1">
      <c r="A165" s="159" t="s">
        <v>272</v>
      </c>
      <c r="B165" s="44" t="s">
        <v>94</v>
      </c>
      <c r="C165" s="43">
        <v>2018.0</v>
      </c>
      <c r="D165" s="45">
        <v>3.282176265E7</v>
      </c>
      <c r="E165" s="43" t="s">
        <v>273</v>
      </c>
      <c r="F165" s="46" t="s">
        <v>69</v>
      </c>
      <c r="G165" s="43" t="s">
        <v>65</v>
      </c>
      <c r="H165" s="46">
        <f t="shared" si="1"/>
        <v>0</v>
      </c>
      <c r="I165" s="43" t="str">
        <f>IF(Contabilidad!$K165="EEUU","EXPORTACION",IF(Contabilidad!$K165="MEXICO","EXPORTACION",IF(Contabilidad!$K165="HOLANDA","EXPORTACION","VENTA NACIONAL")))</f>
        <v>EXPORTACION</v>
      </c>
      <c r="J165" s="160" t="s">
        <v>274</v>
      </c>
      <c r="K165" s="43" t="s">
        <v>67</v>
      </c>
      <c r="L165" s="161" t="s">
        <v>71</v>
      </c>
    </row>
    <row r="166" ht="12.75" hidden="1" customHeight="1">
      <c r="A166" s="151" t="s">
        <v>275</v>
      </c>
      <c r="B166" s="152" t="s">
        <v>94</v>
      </c>
      <c r="C166" s="153">
        <v>2018.0</v>
      </c>
      <c r="D166" s="154">
        <v>4.157423269E7</v>
      </c>
      <c r="E166" s="153" t="s">
        <v>276</v>
      </c>
      <c r="F166" s="155" t="s">
        <v>69</v>
      </c>
      <c r="G166" s="153" t="s">
        <v>57</v>
      </c>
      <c r="H166" s="155">
        <f t="shared" si="1"/>
        <v>16629693.08</v>
      </c>
      <c r="I166" s="153" t="str">
        <f>IF(Contabilidad!$K166="EEUU","EXPORTACION",IF(Contabilidad!$K166="MEXICO","EXPORTACION",IF(Contabilidad!$K166="HOLANDA","EXPORTACION","VENTA NACIONAL")))</f>
        <v>EXPORTACION</v>
      </c>
      <c r="J166" s="156" t="s">
        <v>277</v>
      </c>
      <c r="K166" s="153" t="s">
        <v>93</v>
      </c>
      <c r="L166" s="157" t="s">
        <v>71</v>
      </c>
    </row>
    <row r="167" ht="12.75" hidden="1" customHeight="1">
      <c r="A167" s="159" t="s">
        <v>278</v>
      </c>
      <c r="B167" s="44" t="s">
        <v>94</v>
      </c>
      <c r="C167" s="43">
        <v>2018.0</v>
      </c>
      <c r="D167" s="45">
        <v>4.595046771E7</v>
      </c>
      <c r="E167" s="43" t="s">
        <v>279</v>
      </c>
      <c r="F167" s="46" t="s">
        <v>56</v>
      </c>
      <c r="G167" s="43" t="s">
        <v>65</v>
      </c>
      <c r="H167" s="46">
        <f t="shared" si="1"/>
        <v>0</v>
      </c>
      <c r="I167" s="43" t="str">
        <f>IF(Contabilidad!$K167="EEUU","EXPORTACION",IF(Contabilidad!$K167="MEXICO","EXPORTACION",IF(Contabilidad!$K167="HOLANDA","EXPORTACION","VENTA NACIONAL")))</f>
        <v>VENTA NACIONAL</v>
      </c>
      <c r="J167" s="160" t="s">
        <v>280</v>
      </c>
      <c r="K167" s="43" t="s">
        <v>131</v>
      </c>
      <c r="L167" s="161" t="s">
        <v>60</v>
      </c>
    </row>
    <row r="168" ht="12.75" hidden="1" customHeight="1">
      <c r="A168" s="151" t="s">
        <v>281</v>
      </c>
      <c r="B168" s="152" t="s">
        <v>94</v>
      </c>
      <c r="C168" s="153">
        <v>2018.0</v>
      </c>
      <c r="D168" s="154">
        <v>2.18811751E7</v>
      </c>
      <c r="E168" s="153" t="s">
        <v>282</v>
      </c>
      <c r="F168" s="155" t="s">
        <v>69</v>
      </c>
      <c r="G168" s="153" t="s">
        <v>65</v>
      </c>
      <c r="H168" s="155">
        <f t="shared" si="1"/>
        <v>0</v>
      </c>
      <c r="I168" s="153" t="str">
        <f>IF(Contabilidad!$K168="EEUU","EXPORTACION",IF(Contabilidad!$K168="MEXICO","EXPORTACION",IF(Contabilidad!$K168="HOLANDA","EXPORTACION","VENTA NACIONAL")))</f>
        <v>EXPORTACION</v>
      </c>
      <c r="J168" s="156" t="s">
        <v>283</v>
      </c>
      <c r="K168" s="153" t="s">
        <v>75</v>
      </c>
      <c r="L168" s="157" t="s">
        <v>81</v>
      </c>
    </row>
    <row r="169" ht="12.75" hidden="1" customHeight="1">
      <c r="A169" s="159" t="s">
        <v>284</v>
      </c>
      <c r="B169" s="44" t="s">
        <v>99</v>
      </c>
      <c r="C169" s="43">
        <v>2018.0</v>
      </c>
      <c r="D169" s="45">
        <v>1.99899648E7</v>
      </c>
      <c r="E169" s="43" t="s">
        <v>285</v>
      </c>
      <c r="F169" s="46" t="s">
        <v>56</v>
      </c>
      <c r="G169" s="43" t="s">
        <v>57</v>
      </c>
      <c r="H169" s="46">
        <f t="shared" si="1"/>
        <v>7995985.92</v>
      </c>
      <c r="I169" s="43" t="str">
        <f>IF(Contabilidad!$K169="EEUU","EXPORTACION",IF(Contabilidad!$K169="MEXICO","EXPORTACION",IF(Contabilidad!$K169="HOLANDA","EXPORTACION","VENTA NACIONAL")))</f>
        <v>VENTA NACIONAL</v>
      </c>
      <c r="J169" s="160" t="s">
        <v>286</v>
      </c>
      <c r="K169" s="43" t="s">
        <v>59</v>
      </c>
      <c r="L169" s="161" t="s">
        <v>71</v>
      </c>
    </row>
    <row r="170" ht="12.75" hidden="1" customHeight="1">
      <c r="A170" s="151" t="s">
        <v>287</v>
      </c>
      <c r="B170" s="152" t="s">
        <v>99</v>
      </c>
      <c r="C170" s="153">
        <v>2018.0</v>
      </c>
      <c r="D170" s="154">
        <v>3.99799296E7</v>
      </c>
      <c r="E170" s="153" t="s">
        <v>288</v>
      </c>
      <c r="F170" s="155" t="s">
        <v>56</v>
      </c>
      <c r="G170" s="153" t="s">
        <v>65</v>
      </c>
      <c r="H170" s="155">
        <f t="shared" si="1"/>
        <v>0</v>
      </c>
      <c r="I170" s="153" t="str">
        <f>IF(Contabilidad!$K170="EEUU","EXPORTACION",IF(Contabilidad!$K170="MEXICO","EXPORTACION",IF(Contabilidad!$K170="HOLANDA","EXPORTACION","VENTA NACIONAL")))</f>
        <v>EXPORTACION</v>
      </c>
      <c r="J170" s="156" t="s">
        <v>289</v>
      </c>
      <c r="K170" s="153" t="s">
        <v>67</v>
      </c>
      <c r="L170" s="157" t="s">
        <v>62</v>
      </c>
    </row>
    <row r="171" ht="12.75" hidden="1" customHeight="1">
      <c r="A171" s="159" t="s">
        <v>290</v>
      </c>
      <c r="B171" s="44" t="s">
        <v>99</v>
      </c>
      <c r="C171" s="43">
        <v>2018.0</v>
      </c>
      <c r="D171" s="45">
        <v>5.99698944E7</v>
      </c>
      <c r="E171" s="43" t="s">
        <v>291</v>
      </c>
      <c r="F171" s="46" t="s">
        <v>56</v>
      </c>
      <c r="G171" s="43" t="s">
        <v>65</v>
      </c>
      <c r="H171" s="46">
        <f t="shared" si="1"/>
        <v>0</v>
      </c>
      <c r="I171" s="43" t="str">
        <f>IF(Contabilidad!$K171="EEUU","EXPORTACION",IF(Contabilidad!$K171="MEXICO","EXPORTACION",IF(Contabilidad!$K171="HOLANDA","EXPORTACION","VENTA NACIONAL")))</f>
        <v>EXPORTACION</v>
      </c>
      <c r="J171" s="160" t="s">
        <v>292</v>
      </c>
      <c r="K171" s="43" t="s">
        <v>67</v>
      </c>
      <c r="L171" s="161" t="s">
        <v>62</v>
      </c>
    </row>
    <row r="172" ht="12.75" hidden="1" customHeight="1">
      <c r="A172" s="151" t="s">
        <v>293</v>
      </c>
      <c r="B172" s="152" t="s">
        <v>99</v>
      </c>
      <c r="C172" s="153">
        <v>2018.0</v>
      </c>
      <c r="D172" s="154">
        <v>9994982.4</v>
      </c>
      <c r="E172" s="153" t="s">
        <v>294</v>
      </c>
      <c r="F172" s="155" t="s">
        <v>56</v>
      </c>
      <c r="G172" s="153" t="s">
        <v>65</v>
      </c>
      <c r="H172" s="155">
        <f t="shared" si="1"/>
        <v>0</v>
      </c>
      <c r="I172" s="153" t="str">
        <f>IF(Contabilidad!$K172="EEUU","EXPORTACION",IF(Contabilidad!$K172="MEXICO","EXPORTACION",IF(Contabilidad!$K172="HOLANDA","EXPORTACION","VENTA NACIONAL")))</f>
        <v>VENTA NACIONAL</v>
      </c>
      <c r="J172" s="156" t="s">
        <v>295</v>
      </c>
      <c r="K172" s="153" t="s">
        <v>98</v>
      </c>
      <c r="L172" s="157" t="s">
        <v>60</v>
      </c>
    </row>
    <row r="173" ht="12.75" hidden="1" customHeight="1">
      <c r="A173" s="159" t="s">
        <v>296</v>
      </c>
      <c r="B173" s="44" t="s">
        <v>99</v>
      </c>
      <c r="C173" s="43">
        <v>2018.0</v>
      </c>
      <c r="D173" s="45">
        <v>7995985.92</v>
      </c>
      <c r="E173" s="43" t="s">
        <v>297</v>
      </c>
      <c r="F173" s="46" t="s">
        <v>69</v>
      </c>
      <c r="G173" s="43" t="s">
        <v>65</v>
      </c>
      <c r="H173" s="46">
        <f t="shared" si="1"/>
        <v>0</v>
      </c>
      <c r="I173" s="43" t="str">
        <f>IF(Contabilidad!$K173="EEUU","EXPORTACION",IF(Contabilidad!$K173="MEXICO","EXPORTACION",IF(Contabilidad!$K173="HOLANDA","EXPORTACION","VENTA NACIONAL")))</f>
        <v>EXPORTACION</v>
      </c>
      <c r="J173" s="160" t="s">
        <v>298</v>
      </c>
      <c r="K173" s="43" t="s">
        <v>75</v>
      </c>
      <c r="L173" s="161" t="s">
        <v>71</v>
      </c>
    </row>
    <row r="174" ht="12.75" hidden="1" customHeight="1">
      <c r="A174" s="151" t="s">
        <v>299</v>
      </c>
      <c r="B174" s="152" t="s">
        <v>99</v>
      </c>
      <c r="C174" s="153">
        <v>2018.0</v>
      </c>
      <c r="D174" s="154">
        <v>6.196889088E7</v>
      </c>
      <c r="E174" s="153" t="s">
        <v>300</v>
      </c>
      <c r="F174" s="155" t="s">
        <v>69</v>
      </c>
      <c r="G174" s="153" t="s">
        <v>65</v>
      </c>
      <c r="H174" s="155">
        <f t="shared" si="1"/>
        <v>0</v>
      </c>
      <c r="I174" s="153" t="str">
        <f>IF(Contabilidad!$K174="EEUU","EXPORTACION",IF(Contabilidad!$K174="MEXICO","EXPORTACION",IF(Contabilidad!$K174="HOLANDA","EXPORTACION","VENTA NACIONAL")))</f>
        <v>VENTA NACIONAL</v>
      </c>
      <c r="J174" s="156" t="s">
        <v>301</v>
      </c>
      <c r="K174" s="153" t="s">
        <v>131</v>
      </c>
      <c r="L174" s="157" t="s">
        <v>62</v>
      </c>
    </row>
    <row r="175" ht="12.75" hidden="1" customHeight="1">
      <c r="A175" s="159" t="s">
        <v>302</v>
      </c>
      <c r="B175" s="44" t="s">
        <v>103</v>
      </c>
      <c r="C175" s="43">
        <v>2018.0</v>
      </c>
      <c r="D175" s="45">
        <v>8.61766572E7</v>
      </c>
      <c r="E175" s="43" t="s">
        <v>303</v>
      </c>
      <c r="F175" s="46" t="s">
        <v>69</v>
      </c>
      <c r="G175" s="43" t="s">
        <v>65</v>
      </c>
      <c r="H175" s="46">
        <f t="shared" si="1"/>
        <v>0</v>
      </c>
      <c r="I175" s="43" t="str">
        <f>IF(Contabilidad!$K175="EEUU","EXPORTACION",IF(Contabilidad!$K175="MEXICO","EXPORTACION",IF(Contabilidad!$K175="HOLANDA","EXPORTACION","VENTA NACIONAL")))</f>
        <v>EXPORTACION</v>
      </c>
      <c r="J175" s="160" t="s">
        <v>304</v>
      </c>
      <c r="K175" s="43" t="s">
        <v>67</v>
      </c>
      <c r="L175" s="161" t="s">
        <v>71</v>
      </c>
    </row>
    <row r="176" ht="12.75" hidden="1" customHeight="1">
      <c r="A176" s="151" t="s">
        <v>305</v>
      </c>
      <c r="B176" s="152" t="s">
        <v>103</v>
      </c>
      <c r="C176" s="153">
        <v>2018.0</v>
      </c>
      <c r="D176" s="154">
        <v>6463249.29</v>
      </c>
      <c r="E176" s="153" t="s">
        <v>306</v>
      </c>
      <c r="F176" s="155" t="s">
        <v>69</v>
      </c>
      <c r="G176" s="153" t="s">
        <v>57</v>
      </c>
      <c r="H176" s="155">
        <f t="shared" si="1"/>
        <v>2585299.716</v>
      </c>
      <c r="I176" s="153" t="str">
        <f>IF(Contabilidad!$K176="EEUU","EXPORTACION",IF(Contabilidad!$K176="MEXICO","EXPORTACION",IF(Contabilidad!$K176="HOLANDA","EXPORTACION","VENTA NACIONAL")))</f>
        <v>VENTA NACIONAL</v>
      </c>
      <c r="J176" s="156" t="s">
        <v>307</v>
      </c>
      <c r="K176" s="153" t="s">
        <v>155</v>
      </c>
      <c r="L176" s="157" t="s">
        <v>71</v>
      </c>
    </row>
    <row r="177" ht="12.75" hidden="1" customHeight="1">
      <c r="A177" s="159" t="s">
        <v>308</v>
      </c>
      <c r="B177" s="44" t="s">
        <v>103</v>
      </c>
      <c r="C177" s="43">
        <v>2018.0</v>
      </c>
      <c r="D177" s="45">
        <v>1.5080915010000002E7</v>
      </c>
      <c r="E177" s="43" t="s">
        <v>309</v>
      </c>
      <c r="F177" s="46" t="s">
        <v>56</v>
      </c>
      <c r="G177" s="43" t="s">
        <v>57</v>
      </c>
      <c r="H177" s="46">
        <f t="shared" si="1"/>
        <v>6032366.004</v>
      </c>
      <c r="I177" s="43" t="str">
        <f>IF(Contabilidad!$K177="EEUU","EXPORTACION",IF(Contabilidad!$K177="MEXICO","EXPORTACION",IF(Contabilidad!$K177="HOLANDA","EXPORTACION","VENTA NACIONAL")))</f>
        <v>EXPORTACION</v>
      </c>
      <c r="J177" s="160" t="s">
        <v>310</v>
      </c>
      <c r="K177" s="43" t="s">
        <v>93</v>
      </c>
      <c r="L177" s="161" t="s">
        <v>81</v>
      </c>
    </row>
    <row r="178" ht="12.75" hidden="1" customHeight="1">
      <c r="A178" s="151" t="s">
        <v>311</v>
      </c>
      <c r="B178" s="152" t="s">
        <v>103</v>
      </c>
      <c r="C178" s="153">
        <v>2018.0</v>
      </c>
      <c r="D178" s="154">
        <v>4.30883286E7</v>
      </c>
      <c r="E178" s="153" t="s">
        <v>312</v>
      </c>
      <c r="F178" s="155" t="s">
        <v>56</v>
      </c>
      <c r="G178" s="153" t="s">
        <v>65</v>
      </c>
      <c r="H178" s="155">
        <f t="shared" si="1"/>
        <v>0</v>
      </c>
      <c r="I178" s="153" t="str">
        <f>IF(Contabilidad!$K178="EEUU","EXPORTACION",IF(Contabilidad!$K178="MEXICO","EXPORTACION",IF(Contabilidad!$K178="HOLANDA","EXPORTACION","VENTA NACIONAL")))</f>
        <v>VENTA NACIONAL</v>
      </c>
      <c r="J178" s="156" t="s">
        <v>313</v>
      </c>
      <c r="K178" s="153" t="s">
        <v>144</v>
      </c>
      <c r="L178" s="157" t="s">
        <v>62</v>
      </c>
    </row>
    <row r="179" ht="12.75" hidden="1" customHeight="1">
      <c r="A179" s="159" t="s">
        <v>314</v>
      </c>
      <c r="B179" s="44" t="s">
        <v>103</v>
      </c>
      <c r="C179" s="43">
        <v>2018.0</v>
      </c>
      <c r="D179" s="45">
        <v>2.800741359E7</v>
      </c>
      <c r="E179" s="43" t="s">
        <v>315</v>
      </c>
      <c r="F179" s="46" t="s">
        <v>69</v>
      </c>
      <c r="G179" s="43" t="s">
        <v>57</v>
      </c>
      <c r="H179" s="46">
        <f t="shared" si="1"/>
        <v>11202965.44</v>
      </c>
      <c r="I179" s="43" t="str">
        <f>IF(Contabilidad!$K179="EEUU","EXPORTACION",IF(Contabilidad!$K179="MEXICO","EXPORTACION",IF(Contabilidad!$K179="HOLANDA","EXPORTACION","VENTA NACIONAL")))</f>
        <v>EXPORTACION</v>
      </c>
      <c r="J179" s="160" t="s">
        <v>316</v>
      </c>
      <c r="K179" s="43" t="s">
        <v>67</v>
      </c>
      <c r="L179" s="161" t="s">
        <v>81</v>
      </c>
    </row>
    <row r="180" ht="12.75" hidden="1" customHeight="1">
      <c r="A180" s="151" t="s">
        <v>317</v>
      </c>
      <c r="B180" s="152" t="s">
        <v>103</v>
      </c>
      <c r="C180" s="153">
        <v>2018.0</v>
      </c>
      <c r="D180" s="154">
        <v>3.662507931E7</v>
      </c>
      <c r="E180" s="153" t="s">
        <v>318</v>
      </c>
      <c r="F180" s="155" t="s">
        <v>69</v>
      </c>
      <c r="G180" s="153" t="s">
        <v>57</v>
      </c>
      <c r="H180" s="155">
        <f t="shared" si="1"/>
        <v>14650031.72</v>
      </c>
      <c r="I180" s="153" t="str">
        <f>IF(Contabilidad!$K180="EEUU","EXPORTACION",IF(Contabilidad!$K180="MEXICO","EXPORTACION",IF(Contabilidad!$K180="HOLANDA","EXPORTACION","VENTA NACIONAL")))</f>
        <v>VENTA NACIONAL</v>
      </c>
      <c r="J180" s="156" t="s">
        <v>319</v>
      </c>
      <c r="K180" s="153" t="s">
        <v>151</v>
      </c>
      <c r="L180" s="157" t="s">
        <v>60</v>
      </c>
    </row>
    <row r="181" ht="12.75" hidden="1" customHeight="1">
      <c r="A181" s="159" t="s">
        <v>320</v>
      </c>
      <c r="B181" s="44" t="s">
        <v>107</v>
      </c>
      <c r="C181" s="43">
        <v>2018.0</v>
      </c>
      <c r="D181" s="45">
        <v>8656694.64</v>
      </c>
      <c r="E181" s="43" t="s">
        <v>321</v>
      </c>
      <c r="F181" s="46" t="s">
        <v>69</v>
      </c>
      <c r="G181" s="43" t="s">
        <v>65</v>
      </c>
      <c r="H181" s="46">
        <f t="shared" si="1"/>
        <v>0</v>
      </c>
      <c r="I181" s="43" t="str">
        <f>IF(Contabilidad!$K181="EEUU","EXPORTACION",IF(Contabilidad!$K181="MEXICO","EXPORTACION",IF(Contabilidad!$K181="HOLANDA","EXPORTACION","VENTA NACIONAL")))</f>
        <v>VENTA NACIONAL</v>
      </c>
      <c r="J181" s="160" t="s">
        <v>322</v>
      </c>
      <c r="K181" s="43" t="s">
        <v>59</v>
      </c>
      <c r="L181" s="161" t="s">
        <v>71</v>
      </c>
    </row>
    <row r="182" ht="12.75" hidden="1" customHeight="1">
      <c r="A182" s="151" t="s">
        <v>323</v>
      </c>
      <c r="B182" s="152" t="s">
        <v>107</v>
      </c>
      <c r="C182" s="153">
        <v>2018.0</v>
      </c>
      <c r="D182" s="154">
        <v>1.2985041959999999E7</v>
      </c>
      <c r="E182" s="153" t="s">
        <v>324</v>
      </c>
      <c r="F182" s="155" t="s">
        <v>56</v>
      </c>
      <c r="G182" s="153" t="s">
        <v>57</v>
      </c>
      <c r="H182" s="155">
        <f t="shared" si="1"/>
        <v>5194016.784</v>
      </c>
      <c r="I182" s="153" t="str">
        <f>IF(Contabilidad!$K182="EEUU","EXPORTACION",IF(Contabilidad!$K182="MEXICO","EXPORTACION",IF(Contabilidad!$K182="HOLANDA","EXPORTACION","VENTA NACIONAL")))</f>
        <v>EXPORTACION</v>
      </c>
      <c r="J182" s="156" t="s">
        <v>325</v>
      </c>
      <c r="K182" s="153" t="s">
        <v>67</v>
      </c>
      <c r="L182" s="157" t="s">
        <v>60</v>
      </c>
    </row>
    <row r="183" ht="12.75" hidden="1" customHeight="1">
      <c r="A183" s="159" t="s">
        <v>326</v>
      </c>
      <c r="B183" s="44" t="s">
        <v>107</v>
      </c>
      <c r="C183" s="43">
        <v>2018.0</v>
      </c>
      <c r="D183" s="45">
        <v>4.32834732E7</v>
      </c>
      <c r="E183" s="43" t="s">
        <v>327</v>
      </c>
      <c r="F183" s="46" t="s">
        <v>69</v>
      </c>
      <c r="G183" s="43" t="s">
        <v>65</v>
      </c>
      <c r="H183" s="46">
        <f t="shared" si="1"/>
        <v>0</v>
      </c>
      <c r="I183" s="43" t="str">
        <f>IF(Contabilidad!$K183="EEUU","EXPORTACION",IF(Contabilidad!$K183="MEXICO","EXPORTACION",IF(Contabilidad!$K183="HOLANDA","EXPORTACION","VENTA NACIONAL")))</f>
        <v>EXPORTACION</v>
      </c>
      <c r="J183" s="160" t="s">
        <v>328</v>
      </c>
      <c r="K183" s="43" t="s">
        <v>67</v>
      </c>
      <c r="L183" s="161" t="s">
        <v>71</v>
      </c>
    </row>
    <row r="184" ht="12.75" hidden="1" customHeight="1">
      <c r="A184" s="151" t="s">
        <v>329</v>
      </c>
      <c r="B184" s="152" t="s">
        <v>107</v>
      </c>
      <c r="C184" s="153">
        <v>2018.0</v>
      </c>
      <c r="D184" s="154">
        <v>3.24626049E7</v>
      </c>
      <c r="E184" s="153" t="s">
        <v>330</v>
      </c>
      <c r="F184" s="155" t="s">
        <v>56</v>
      </c>
      <c r="G184" s="153" t="s">
        <v>65</v>
      </c>
      <c r="H184" s="155">
        <f t="shared" si="1"/>
        <v>0</v>
      </c>
      <c r="I184" s="153" t="str">
        <f>IF(Contabilidad!$K184="EEUU","EXPORTACION",IF(Contabilidad!$K184="MEXICO","EXPORTACION",IF(Contabilidad!$K184="HOLANDA","EXPORTACION","VENTA NACIONAL")))</f>
        <v>EXPORTACION</v>
      </c>
      <c r="J184" s="156" t="s">
        <v>331</v>
      </c>
      <c r="K184" s="153" t="s">
        <v>67</v>
      </c>
      <c r="L184" s="157" t="s">
        <v>81</v>
      </c>
    </row>
    <row r="185" ht="12.75" hidden="1" customHeight="1">
      <c r="A185" s="159" t="s">
        <v>332</v>
      </c>
      <c r="B185" s="44" t="s">
        <v>107</v>
      </c>
      <c r="C185" s="43">
        <v>2018.0</v>
      </c>
      <c r="D185" s="45">
        <v>5.41043415E7</v>
      </c>
      <c r="E185" s="43" t="s">
        <v>333</v>
      </c>
      <c r="F185" s="46" t="s">
        <v>69</v>
      </c>
      <c r="G185" s="43" t="s">
        <v>65</v>
      </c>
      <c r="H185" s="46">
        <f t="shared" si="1"/>
        <v>0</v>
      </c>
      <c r="I185" s="43" t="str">
        <f>IF(Contabilidad!$K185="EEUU","EXPORTACION",IF(Contabilidad!$K185="MEXICO","EXPORTACION",IF(Contabilidad!$K185="HOLANDA","EXPORTACION","VENTA NACIONAL")))</f>
        <v>VENTA NACIONAL</v>
      </c>
      <c r="J185" s="160" t="s">
        <v>334</v>
      </c>
      <c r="K185" s="43" t="s">
        <v>155</v>
      </c>
      <c r="L185" s="161" t="s">
        <v>81</v>
      </c>
    </row>
    <row r="186" ht="12.75" hidden="1" customHeight="1">
      <c r="A186" s="151" t="s">
        <v>335</v>
      </c>
      <c r="B186" s="152" t="s">
        <v>107</v>
      </c>
      <c r="C186" s="153">
        <v>2018.0</v>
      </c>
      <c r="D186" s="154">
        <v>6.49252098E7</v>
      </c>
      <c r="E186" s="153" t="s">
        <v>336</v>
      </c>
      <c r="F186" s="155" t="s">
        <v>56</v>
      </c>
      <c r="G186" s="153" t="s">
        <v>57</v>
      </c>
      <c r="H186" s="155">
        <f t="shared" si="1"/>
        <v>25970083.92</v>
      </c>
      <c r="I186" s="153" t="str">
        <f>IF(Contabilidad!$K186="EEUU","EXPORTACION",IF(Contabilidad!$K186="MEXICO","EXPORTACION",IF(Contabilidad!$K186="HOLANDA","EXPORTACION","VENTA NACIONAL")))</f>
        <v>VENTA NACIONAL</v>
      </c>
      <c r="J186" s="156" t="s">
        <v>337</v>
      </c>
      <c r="K186" s="153" t="s">
        <v>131</v>
      </c>
      <c r="L186" s="157" t="s">
        <v>81</v>
      </c>
    </row>
    <row r="187" ht="12.75" hidden="1" customHeight="1">
      <c r="A187" s="159" t="s">
        <v>338</v>
      </c>
      <c r="B187" s="44" t="s">
        <v>111</v>
      </c>
      <c r="C187" s="43">
        <v>2018.0</v>
      </c>
      <c r="D187" s="45">
        <v>2.555087964E7</v>
      </c>
      <c r="E187" s="43" t="s">
        <v>339</v>
      </c>
      <c r="F187" s="46" t="s">
        <v>56</v>
      </c>
      <c r="G187" s="43" t="s">
        <v>57</v>
      </c>
      <c r="H187" s="46">
        <f t="shared" si="1"/>
        <v>10220351.86</v>
      </c>
      <c r="I187" s="43" t="str">
        <f>IF(Contabilidad!$K187="EEUU","EXPORTACION",IF(Contabilidad!$K187="MEXICO","EXPORTACION",IF(Contabilidad!$K187="HOLANDA","EXPORTACION","VENTA NACIONAL")))</f>
        <v>EXPORTACION</v>
      </c>
      <c r="J187" s="160" t="s">
        <v>340</v>
      </c>
      <c r="K187" s="43" t="s">
        <v>75</v>
      </c>
      <c r="L187" s="161" t="s">
        <v>71</v>
      </c>
    </row>
    <row r="188" ht="12.75" hidden="1" customHeight="1">
      <c r="A188" s="151" t="s">
        <v>341</v>
      </c>
      <c r="B188" s="152" t="s">
        <v>111</v>
      </c>
      <c r="C188" s="153">
        <v>2018.0</v>
      </c>
      <c r="D188" s="154">
        <v>2.768011961E7</v>
      </c>
      <c r="E188" s="153" t="s">
        <v>342</v>
      </c>
      <c r="F188" s="155" t="s">
        <v>69</v>
      </c>
      <c r="G188" s="153" t="s">
        <v>65</v>
      </c>
      <c r="H188" s="155">
        <f t="shared" si="1"/>
        <v>0</v>
      </c>
      <c r="I188" s="153" t="str">
        <f>IF(Contabilidad!$K188="EEUU","EXPORTACION",IF(Contabilidad!$K188="MEXICO","EXPORTACION",IF(Contabilidad!$K188="HOLANDA","EXPORTACION","VENTA NACIONAL")))</f>
        <v>VENTA NACIONAL</v>
      </c>
      <c r="J188" s="156" t="s">
        <v>343</v>
      </c>
      <c r="K188" s="153" t="s">
        <v>155</v>
      </c>
      <c r="L188" s="157" t="s">
        <v>62</v>
      </c>
    </row>
    <row r="189" ht="12.75" hidden="1" customHeight="1">
      <c r="A189" s="159" t="s">
        <v>344</v>
      </c>
      <c r="B189" s="44" t="s">
        <v>111</v>
      </c>
      <c r="C189" s="43">
        <v>2018.0</v>
      </c>
      <c r="D189" s="45">
        <v>4.2584799400000006E7</v>
      </c>
      <c r="E189" s="43" t="s">
        <v>345</v>
      </c>
      <c r="F189" s="46" t="s">
        <v>69</v>
      </c>
      <c r="G189" s="43" t="s">
        <v>57</v>
      </c>
      <c r="H189" s="46">
        <f t="shared" si="1"/>
        <v>17033919.76</v>
      </c>
      <c r="I189" s="43" t="str">
        <f>IF(Contabilidad!$K189="EEUU","EXPORTACION",IF(Contabilidad!$K189="MEXICO","EXPORTACION",IF(Contabilidad!$K189="HOLANDA","EXPORTACION","VENTA NACIONAL")))</f>
        <v>EXPORTACION</v>
      </c>
      <c r="J189" s="160" t="s">
        <v>346</v>
      </c>
      <c r="K189" s="43" t="s">
        <v>67</v>
      </c>
      <c r="L189" s="161" t="s">
        <v>71</v>
      </c>
    </row>
    <row r="190" ht="12.75" hidden="1" customHeight="1">
      <c r="A190" s="151" t="s">
        <v>347</v>
      </c>
      <c r="B190" s="152" t="s">
        <v>111</v>
      </c>
      <c r="C190" s="153">
        <v>2018.0</v>
      </c>
      <c r="D190" s="154">
        <v>6387719.91</v>
      </c>
      <c r="E190" s="153" t="s">
        <v>348</v>
      </c>
      <c r="F190" s="155" t="s">
        <v>56</v>
      </c>
      <c r="G190" s="153" t="s">
        <v>57</v>
      </c>
      <c r="H190" s="155">
        <f t="shared" si="1"/>
        <v>2555087.964</v>
      </c>
      <c r="I190" s="153" t="str">
        <f>IF(Contabilidad!$K190="EEUU","EXPORTACION",IF(Contabilidad!$K190="MEXICO","EXPORTACION",IF(Contabilidad!$K190="HOLANDA","EXPORTACION","VENTA NACIONAL")))</f>
        <v>VENTA NACIONAL</v>
      </c>
      <c r="J190" s="156" t="s">
        <v>349</v>
      </c>
      <c r="K190" s="153" t="s">
        <v>98</v>
      </c>
      <c r="L190" s="157" t="s">
        <v>62</v>
      </c>
    </row>
    <row r="191" ht="12.75" hidden="1" customHeight="1">
      <c r="A191" s="159" t="s">
        <v>350</v>
      </c>
      <c r="B191" s="44" t="s">
        <v>111</v>
      </c>
      <c r="C191" s="43">
        <v>2018.0</v>
      </c>
      <c r="D191" s="45">
        <v>1.4904679790000001E7</v>
      </c>
      <c r="E191" s="43" t="s">
        <v>351</v>
      </c>
      <c r="F191" s="46" t="s">
        <v>56</v>
      </c>
      <c r="G191" s="43" t="s">
        <v>65</v>
      </c>
      <c r="H191" s="46">
        <f t="shared" si="1"/>
        <v>0</v>
      </c>
      <c r="I191" s="43" t="str">
        <f>IF(Contabilidad!$K191="EEUU","EXPORTACION",IF(Contabilidad!$K191="MEXICO","EXPORTACION",IF(Contabilidad!$K191="HOLANDA","EXPORTACION","VENTA NACIONAL")))</f>
        <v>EXPORTACION</v>
      </c>
      <c r="J191" s="160" t="s">
        <v>352</v>
      </c>
      <c r="K191" s="43" t="s">
        <v>67</v>
      </c>
      <c r="L191" s="161" t="s">
        <v>60</v>
      </c>
    </row>
    <row r="192" ht="12.75" hidden="1" customHeight="1">
      <c r="A192" s="151" t="s">
        <v>353</v>
      </c>
      <c r="B192" s="152" t="s">
        <v>111</v>
      </c>
      <c r="C192" s="153">
        <v>2018.0</v>
      </c>
      <c r="D192" s="154">
        <v>9.581579865E7</v>
      </c>
      <c r="E192" s="153" t="s">
        <v>354</v>
      </c>
      <c r="F192" s="155" t="s">
        <v>69</v>
      </c>
      <c r="G192" s="153" t="s">
        <v>57</v>
      </c>
      <c r="H192" s="155">
        <f t="shared" si="1"/>
        <v>38326319.46</v>
      </c>
      <c r="I192" s="153" t="str">
        <f>IF(Contabilidad!$K192="EEUU","EXPORTACION",IF(Contabilidad!$K192="MEXICO","EXPORTACION",IF(Contabilidad!$K192="HOLANDA","EXPORTACION","VENTA NACIONAL")))</f>
        <v>EXPORTACION</v>
      </c>
      <c r="J192" s="156" t="s">
        <v>355</v>
      </c>
      <c r="K192" s="153" t="s">
        <v>75</v>
      </c>
      <c r="L192" s="157" t="s">
        <v>81</v>
      </c>
    </row>
    <row r="193" ht="12.75" hidden="1" customHeight="1">
      <c r="A193" s="159" t="s">
        <v>356</v>
      </c>
      <c r="B193" s="44" t="s">
        <v>115</v>
      </c>
      <c r="C193" s="43">
        <v>2018.0</v>
      </c>
      <c r="D193" s="45">
        <v>2.9631096460000005E7</v>
      </c>
      <c r="E193" s="43" t="s">
        <v>357</v>
      </c>
      <c r="F193" s="46" t="s">
        <v>69</v>
      </c>
      <c r="G193" s="43" t="s">
        <v>57</v>
      </c>
      <c r="H193" s="46">
        <f t="shared" si="1"/>
        <v>11852438.58</v>
      </c>
      <c r="I193" s="43" t="str">
        <f>IF(Contabilidad!$K193="EEUU","EXPORTACION",IF(Contabilidad!$K193="MEXICO","EXPORTACION",IF(Contabilidad!$K193="HOLANDA","EXPORTACION","VENTA NACIONAL")))</f>
        <v>VENTA NACIONAL</v>
      </c>
      <c r="J193" s="160" t="s">
        <v>358</v>
      </c>
      <c r="K193" s="43" t="s">
        <v>144</v>
      </c>
      <c r="L193" s="161" t="s">
        <v>62</v>
      </c>
    </row>
    <row r="194" ht="12.75" hidden="1" customHeight="1">
      <c r="A194" s="151" t="s">
        <v>359</v>
      </c>
      <c r="B194" s="152" t="s">
        <v>115</v>
      </c>
      <c r="C194" s="153">
        <v>2018.0</v>
      </c>
      <c r="D194" s="154">
        <v>3.386411024E7</v>
      </c>
      <c r="E194" s="153" t="s">
        <v>360</v>
      </c>
      <c r="F194" s="155" t="s">
        <v>56</v>
      </c>
      <c r="G194" s="153" t="s">
        <v>65</v>
      </c>
      <c r="H194" s="155">
        <f t="shared" si="1"/>
        <v>0</v>
      </c>
      <c r="I194" s="153" t="str">
        <f>IF(Contabilidad!$K194="EEUU","EXPORTACION",IF(Contabilidad!$K194="MEXICO","EXPORTACION",IF(Contabilidad!$K194="HOLANDA","EXPORTACION","VENTA NACIONAL")))</f>
        <v>EXPORTACION</v>
      </c>
      <c r="J194" s="156" t="s">
        <v>361</v>
      </c>
      <c r="K194" s="153" t="s">
        <v>67</v>
      </c>
      <c r="L194" s="157" t="s">
        <v>71</v>
      </c>
    </row>
    <row r="195" ht="12.75" hidden="1" customHeight="1">
      <c r="A195" s="159" t="s">
        <v>362</v>
      </c>
      <c r="B195" s="44" t="s">
        <v>115</v>
      </c>
      <c r="C195" s="43">
        <v>2018.0</v>
      </c>
      <c r="D195" s="45">
        <v>5.291267225E7</v>
      </c>
      <c r="E195" s="43" t="s">
        <v>363</v>
      </c>
      <c r="F195" s="46" t="s">
        <v>69</v>
      </c>
      <c r="G195" s="43" t="s">
        <v>57</v>
      </c>
      <c r="H195" s="46">
        <f t="shared" si="1"/>
        <v>21165068.9</v>
      </c>
      <c r="I195" s="43" t="str">
        <f>IF(Contabilidad!$K195="EEUU","EXPORTACION",IF(Contabilidad!$K195="MEXICO","EXPORTACION",IF(Contabilidad!$K195="HOLANDA","EXPORTACION","VENTA NACIONAL")))</f>
        <v>EXPORTACION</v>
      </c>
      <c r="J195" s="160" t="s">
        <v>364</v>
      </c>
      <c r="K195" s="43" t="s">
        <v>93</v>
      </c>
      <c r="L195" s="161" t="s">
        <v>60</v>
      </c>
    </row>
    <row r="196" ht="12.75" hidden="1" customHeight="1">
      <c r="A196" s="151" t="s">
        <v>365</v>
      </c>
      <c r="B196" s="152" t="s">
        <v>115</v>
      </c>
      <c r="C196" s="153">
        <v>2018.0</v>
      </c>
      <c r="D196" s="154">
        <v>3.1747603349999998E7</v>
      </c>
      <c r="E196" s="153" t="s">
        <v>366</v>
      </c>
      <c r="F196" s="155" t="s">
        <v>56</v>
      </c>
      <c r="G196" s="153" t="s">
        <v>57</v>
      </c>
      <c r="H196" s="155">
        <f t="shared" si="1"/>
        <v>12699041.34</v>
      </c>
      <c r="I196" s="153" t="str">
        <f>IF(Contabilidad!$K196="EEUU","EXPORTACION",IF(Contabilidad!$K196="MEXICO","EXPORTACION",IF(Contabilidad!$K196="HOLANDA","EXPORTACION","VENTA NACIONAL")))</f>
        <v>EXPORTACION</v>
      </c>
      <c r="J196" s="156" t="s">
        <v>367</v>
      </c>
      <c r="K196" s="153" t="s">
        <v>67</v>
      </c>
      <c r="L196" s="157" t="s">
        <v>60</v>
      </c>
    </row>
    <row r="197" ht="12.75" hidden="1" customHeight="1">
      <c r="A197" s="159" t="s">
        <v>368</v>
      </c>
      <c r="B197" s="44" t="s">
        <v>115</v>
      </c>
      <c r="C197" s="43">
        <v>2018.0</v>
      </c>
      <c r="D197" s="45">
        <v>5.714568603E7</v>
      </c>
      <c r="E197" s="43" t="s">
        <v>369</v>
      </c>
      <c r="F197" s="46" t="s">
        <v>69</v>
      </c>
      <c r="G197" s="43" t="s">
        <v>65</v>
      </c>
      <c r="H197" s="46">
        <f t="shared" si="1"/>
        <v>0</v>
      </c>
      <c r="I197" s="43" t="str">
        <f>IF(Contabilidad!$K197="EEUU","EXPORTACION",IF(Contabilidad!$K197="MEXICO","EXPORTACION",IF(Contabilidad!$K197="HOLANDA","EXPORTACION","VENTA NACIONAL")))</f>
        <v>EXPORTACION</v>
      </c>
      <c r="J197" s="160" t="s">
        <v>370</v>
      </c>
      <c r="K197" s="43" t="s">
        <v>93</v>
      </c>
      <c r="L197" s="161" t="s">
        <v>60</v>
      </c>
    </row>
    <row r="198" ht="12.75" hidden="1" customHeight="1">
      <c r="A198" s="151" t="s">
        <v>371</v>
      </c>
      <c r="B198" s="152" t="s">
        <v>115</v>
      </c>
      <c r="C198" s="153">
        <v>2018.0</v>
      </c>
      <c r="D198" s="154">
        <v>6349520.67</v>
      </c>
      <c r="E198" s="153" t="s">
        <v>372</v>
      </c>
      <c r="F198" s="155" t="s">
        <v>69</v>
      </c>
      <c r="G198" s="153" t="s">
        <v>65</v>
      </c>
      <c r="H198" s="155">
        <f t="shared" si="1"/>
        <v>0</v>
      </c>
      <c r="I198" s="153" t="str">
        <f>IF(Contabilidad!$K198="EEUU","EXPORTACION",IF(Contabilidad!$K198="MEXICO","EXPORTACION",IF(Contabilidad!$K198="HOLANDA","EXPORTACION","VENTA NACIONAL")))</f>
        <v>VENTA NACIONAL</v>
      </c>
      <c r="J198" s="156" t="s">
        <v>373</v>
      </c>
      <c r="K198" s="153" t="s">
        <v>144</v>
      </c>
      <c r="L198" s="157" t="s">
        <v>81</v>
      </c>
    </row>
    <row r="199" ht="12.75" customHeight="1">
      <c r="A199" s="159" t="s">
        <v>374</v>
      </c>
      <c r="B199" s="44" t="s">
        <v>54</v>
      </c>
      <c r="C199" s="43">
        <v>2019.0</v>
      </c>
      <c r="D199" s="45">
        <v>2.78163438E7</v>
      </c>
      <c r="E199" s="43" t="s">
        <v>375</v>
      </c>
      <c r="F199" s="46" t="s">
        <v>69</v>
      </c>
      <c r="G199" s="43" t="s">
        <v>65</v>
      </c>
      <c r="H199" s="46">
        <f t="shared" si="1"/>
        <v>0</v>
      </c>
      <c r="I199" s="43" t="str">
        <f>IF(Contabilidad!$K199="EEUU","EXPORTACION",IF(Contabilidad!$K199="MEXICO","EXPORTACION",IF(Contabilidad!$K199="HOLANDA","EXPORTACION","VENTA NACIONAL")))</f>
        <v>EXPORTACION</v>
      </c>
      <c r="J199" s="160" t="s">
        <v>376</v>
      </c>
      <c r="K199" s="43" t="s">
        <v>93</v>
      </c>
      <c r="L199" s="161" t="s">
        <v>60</v>
      </c>
    </row>
    <row r="200" ht="12.75" customHeight="1">
      <c r="A200" s="151" t="s">
        <v>377</v>
      </c>
      <c r="B200" s="152" t="s">
        <v>54</v>
      </c>
      <c r="C200" s="153">
        <v>2019.0</v>
      </c>
      <c r="D200" s="154">
        <v>2.549831515E7</v>
      </c>
      <c r="E200" s="153" t="s">
        <v>378</v>
      </c>
      <c r="F200" s="155" t="s">
        <v>56</v>
      </c>
      <c r="G200" s="153" t="s">
        <v>57</v>
      </c>
      <c r="H200" s="155">
        <f t="shared" si="1"/>
        <v>10199326.06</v>
      </c>
      <c r="I200" s="153" t="str">
        <f>IF(Contabilidad!$K200="EEUU","EXPORTACION",IF(Contabilidad!$K200="MEXICO","EXPORTACION",IF(Contabilidad!$K200="HOLANDA","EXPORTACION","VENTA NACIONAL")))</f>
        <v>EXPORTACION</v>
      </c>
      <c r="J200" s="156" t="s">
        <v>379</v>
      </c>
      <c r="K200" s="153" t="s">
        <v>75</v>
      </c>
      <c r="L200" s="157" t="s">
        <v>71</v>
      </c>
    </row>
    <row r="201" ht="12.75" customHeight="1">
      <c r="A201" s="159" t="s">
        <v>380</v>
      </c>
      <c r="B201" s="44" t="s">
        <v>54</v>
      </c>
      <c r="C201" s="43">
        <v>2019.0</v>
      </c>
      <c r="D201" s="45">
        <v>3.9406487050000004E7</v>
      </c>
      <c r="E201" s="43" t="s">
        <v>381</v>
      </c>
      <c r="F201" s="46" t="s">
        <v>56</v>
      </c>
      <c r="G201" s="43" t="s">
        <v>65</v>
      </c>
      <c r="H201" s="46">
        <f t="shared" si="1"/>
        <v>0</v>
      </c>
      <c r="I201" s="43" t="str">
        <f>IF(Contabilidad!$K201="EEUU","EXPORTACION",IF(Contabilidad!$K201="MEXICO","EXPORTACION",IF(Contabilidad!$K201="HOLANDA","EXPORTACION","VENTA NACIONAL")))</f>
        <v>EXPORTACION</v>
      </c>
      <c r="J201" s="160" t="s">
        <v>382</v>
      </c>
      <c r="K201" s="43" t="s">
        <v>93</v>
      </c>
      <c r="L201" s="161" t="s">
        <v>81</v>
      </c>
    </row>
    <row r="202" ht="12.75" hidden="1" customHeight="1">
      <c r="A202" s="151" t="s">
        <v>263</v>
      </c>
      <c r="B202" s="152" t="s">
        <v>54</v>
      </c>
      <c r="C202" s="153">
        <v>2019.0</v>
      </c>
      <c r="D202" s="154">
        <v>4.6360573E7</v>
      </c>
      <c r="E202" s="153" t="s">
        <v>264</v>
      </c>
      <c r="F202" s="155" t="s">
        <v>56</v>
      </c>
      <c r="G202" s="153" t="s">
        <v>65</v>
      </c>
      <c r="H202" s="155">
        <f t="shared" si="1"/>
        <v>0</v>
      </c>
      <c r="I202" s="153" t="str">
        <f>IF(Contabilidad!$K202="EEUU","EXPORTACION",IF(Contabilidad!$K202="MEXICO","EXPORTACION",IF(Contabilidad!$K202="HOLANDA","EXPORTACION","VENTA NACIONAL")))</f>
        <v>VENTA NACIONAL</v>
      </c>
      <c r="J202" s="156" t="s">
        <v>58</v>
      </c>
      <c r="K202" s="153" t="s">
        <v>59</v>
      </c>
      <c r="L202" s="157" t="s">
        <v>60</v>
      </c>
    </row>
    <row r="203" ht="12.75" customHeight="1">
      <c r="A203" s="159" t="s">
        <v>266</v>
      </c>
      <c r="B203" s="44" t="s">
        <v>54</v>
      </c>
      <c r="C203" s="43">
        <v>2019.0</v>
      </c>
      <c r="D203" s="45">
        <v>5.795071625E7</v>
      </c>
      <c r="E203" s="43" t="s">
        <v>267</v>
      </c>
      <c r="F203" s="46" t="s">
        <v>56</v>
      </c>
      <c r="G203" s="43" t="s">
        <v>57</v>
      </c>
      <c r="H203" s="46">
        <f t="shared" si="1"/>
        <v>23180286.5</v>
      </c>
      <c r="I203" s="43" t="str">
        <f>IF(Contabilidad!$K203="EEUU","EXPORTACION",IF(Contabilidad!$K203="MEXICO","EXPORTACION",IF(Contabilidad!$K203="HOLANDA","EXPORTACION","VENTA NACIONAL")))</f>
        <v>EXPORTACION</v>
      </c>
      <c r="J203" s="160" t="s">
        <v>66</v>
      </c>
      <c r="K203" s="43" t="s">
        <v>67</v>
      </c>
      <c r="L203" s="161" t="s">
        <v>62</v>
      </c>
    </row>
    <row r="204" ht="12.75" customHeight="1">
      <c r="A204" s="151" t="s">
        <v>269</v>
      </c>
      <c r="B204" s="152" t="s">
        <v>54</v>
      </c>
      <c r="C204" s="153">
        <v>2019.0</v>
      </c>
      <c r="D204" s="154">
        <v>3.477042975E7</v>
      </c>
      <c r="E204" s="153" t="s">
        <v>270</v>
      </c>
      <c r="F204" s="155" t="s">
        <v>69</v>
      </c>
      <c r="G204" s="153" t="s">
        <v>65</v>
      </c>
      <c r="H204" s="155">
        <f t="shared" si="1"/>
        <v>0</v>
      </c>
      <c r="I204" s="153" t="str">
        <f>IF(Contabilidad!$K204="EEUU","EXPORTACION",IF(Contabilidad!$K204="MEXICO","EXPORTACION",IF(Contabilidad!$K204="HOLANDA","EXPORTACION","VENTA NACIONAL")))</f>
        <v>EXPORTACION</v>
      </c>
      <c r="J204" s="156" t="s">
        <v>74</v>
      </c>
      <c r="K204" s="153" t="s">
        <v>75</v>
      </c>
      <c r="L204" s="157" t="s">
        <v>62</v>
      </c>
    </row>
    <row r="205" ht="12.75" customHeight="1">
      <c r="A205" s="159" t="s">
        <v>272</v>
      </c>
      <c r="B205" s="44" t="s">
        <v>68</v>
      </c>
      <c r="C205" s="43">
        <v>2019.0</v>
      </c>
      <c r="D205" s="45">
        <v>9.41747112E7</v>
      </c>
      <c r="E205" s="43" t="s">
        <v>273</v>
      </c>
      <c r="F205" s="46" t="s">
        <v>56</v>
      </c>
      <c r="G205" s="43" t="s">
        <v>65</v>
      </c>
      <c r="H205" s="46">
        <f t="shared" si="1"/>
        <v>0</v>
      </c>
      <c r="I205" s="43" t="str">
        <f>IF(Contabilidad!$K205="EEUU","EXPORTACION",IF(Contabilidad!$K205="MEXICO","EXPORTACION",IF(Contabilidad!$K205="HOLANDA","EXPORTACION","VENTA NACIONAL")))</f>
        <v>EXPORTACION</v>
      </c>
      <c r="J205" s="160" t="s">
        <v>79</v>
      </c>
      <c r="K205" s="43" t="s">
        <v>75</v>
      </c>
      <c r="L205" s="161" t="s">
        <v>71</v>
      </c>
    </row>
    <row r="206" ht="12.75" customHeight="1">
      <c r="A206" s="151" t="s">
        <v>275</v>
      </c>
      <c r="B206" s="152" t="s">
        <v>68</v>
      </c>
      <c r="C206" s="153">
        <v>2019.0</v>
      </c>
      <c r="D206" s="154">
        <v>7.063103339999999E7</v>
      </c>
      <c r="E206" s="153" t="s">
        <v>276</v>
      </c>
      <c r="F206" s="155" t="s">
        <v>56</v>
      </c>
      <c r="G206" s="153" t="s">
        <v>65</v>
      </c>
      <c r="H206" s="155">
        <f t="shared" si="1"/>
        <v>0</v>
      </c>
      <c r="I206" s="153" t="str">
        <f>IF(Contabilidad!$K206="EEUU","EXPORTACION",IF(Contabilidad!$K206="MEXICO","EXPORTACION",IF(Contabilidad!$K206="HOLANDA","EXPORTACION","VENTA NACIONAL")))</f>
        <v>EXPORTACION</v>
      </c>
      <c r="J206" s="156" t="s">
        <v>84</v>
      </c>
      <c r="K206" s="153" t="s">
        <v>75</v>
      </c>
      <c r="L206" s="157" t="s">
        <v>62</v>
      </c>
    </row>
    <row r="207" ht="12.75" customHeight="1">
      <c r="A207" s="159" t="s">
        <v>278</v>
      </c>
      <c r="B207" s="44" t="s">
        <v>68</v>
      </c>
      <c r="C207" s="43">
        <v>2019.0</v>
      </c>
      <c r="D207" s="45">
        <v>2.35436778E7</v>
      </c>
      <c r="E207" s="43" t="s">
        <v>279</v>
      </c>
      <c r="F207" s="46" t="s">
        <v>69</v>
      </c>
      <c r="G207" s="43" t="s">
        <v>57</v>
      </c>
      <c r="H207" s="46">
        <f t="shared" si="1"/>
        <v>9417471.12</v>
      </c>
      <c r="I207" s="43" t="str">
        <f>IF(Contabilidad!$K207="EEUU","EXPORTACION",IF(Contabilidad!$K207="MEXICO","EXPORTACION",IF(Contabilidad!$K207="HOLANDA","EXPORTACION","VENTA NACIONAL")))</f>
        <v>EXPORTACION</v>
      </c>
      <c r="J207" s="160" t="s">
        <v>88</v>
      </c>
      <c r="K207" s="43" t="s">
        <v>67</v>
      </c>
      <c r="L207" s="161" t="s">
        <v>62</v>
      </c>
    </row>
    <row r="208" ht="12.75" customHeight="1">
      <c r="A208" s="151" t="s">
        <v>281</v>
      </c>
      <c r="B208" s="152" t="s">
        <v>68</v>
      </c>
      <c r="C208" s="153">
        <v>2019.0</v>
      </c>
      <c r="D208" s="154">
        <v>3.5315516699999996E7</v>
      </c>
      <c r="E208" s="153" t="s">
        <v>282</v>
      </c>
      <c r="F208" s="155" t="s">
        <v>56</v>
      </c>
      <c r="G208" s="153" t="s">
        <v>65</v>
      </c>
      <c r="H208" s="155">
        <f t="shared" si="1"/>
        <v>0</v>
      </c>
      <c r="I208" s="153" t="str">
        <f>IF(Contabilidad!$K208="EEUU","EXPORTACION",IF(Contabilidad!$K208="MEXICO","EXPORTACION",IF(Contabilidad!$K208="HOLANDA","EXPORTACION","VENTA NACIONAL")))</f>
        <v>EXPORTACION</v>
      </c>
      <c r="J208" s="156" t="s">
        <v>92</v>
      </c>
      <c r="K208" s="153" t="s">
        <v>93</v>
      </c>
      <c r="L208" s="157" t="s">
        <v>81</v>
      </c>
    </row>
    <row r="209" ht="12.75" hidden="1" customHeight="1">
      <c r="A209" s="159" t="s">
        <v>284</v>
      </c>
      <c r="B209" s="44" t="s">
        <v>68</v>
      </c>
      <c r="C209" s="43">
        <v>2019.0</v>
      </c>
      <c r="D209" s="45">
        <v>1.17718389E7</v>
      </c>
      <c r="E209" s="43" t="s">
        <v>285</v>
      </c>
      <c r="F209" s="46" t="s">
        <v>56</v>
      </c>
      <c r="G209" s="43" t="s">
        <v>57</v>
      </c>
      <c r="H209" s="46">
        <f t="shared" si="1"/>
        <v>4708735.56</v>
      </c>
      <c r="I209" s="43" t="str">
        <f>IF(Contabilidad!$K209="EEUU","EXPORTACION",IF(Contabilidad!$K209="MEXICO","EXPORTACION",IF(Contabilidad!$K209="HOLANDA","EXPORTACION","VENTA NACIONAL")))</f>
        <v>VENTA NACIONAL</v>
      </c>
      <c r="J209" s="160" t="s">
        <v>97</v>
      </c>
      <c r="K209" s="43" t="s">
        <v>98</v>
      </c>
      <c r="L209" s="161" t="s">
        <v>62</v>
      </c>
    </row>
    <row r="210" ht="12.75" customHeight="1">
      <c r="A210" s="151" t="s">
        <v>287</v>
      </c>
      <c r="B210" s="152" t="s">
        <v>76</v>
      </c>
      <c r="C210" s="153">
        <v>2019.0</v>
      </c>
      <c r="D210" s="154">
        <v>7.1875485E7</v>
      </c>
      <c r="E210" s="153" t="s">
        <v>288</v>
      </c>
      <c r="F210" s="155" t="s">
        <v>56</v>
      </c>
      <c r="G210" s="153" t="s">
        <v>65</v>
      </c>
      <c r="H210" s="155">
        <f t="shared" si="1"/>
        <v>0</v>
      </c>
      <c r="I210" s="153" t="str">
        <f>IF(Contabilidad!$K210="EEUU","EXPORTACION",IF(Contabilidad!$K210="MEXICO","EXPORTACION",IF(Contabilidad!$K210="HOLANDA","EXPORTACION","VENTA NACIONAL")))</f>
        <v>EXPORTACION</v>
      </c>
      <c r="J210" s="156" t="s">
        <v>102</v>
      </c>
      <c r="K210" s="153" t="s">
        <v>93</v>
      </c>
      <c r="L210" s="157" t="s">
        <v>81</v>
      </c>
    </row>
    <row r="211" ht="12.75" customHeight="1">
      <c r="A211" s="159" t="s">
        <v>290</v>
      </c>
      <c r="B211" s="44" t="s">
        <v>76</v>
      </c>
      <c r="C211" s="43">
        <v>2019.0</v>
      </c>
      <c r="D211" s="45">
        <v>7.6667184E7</v>
      </c>
      <c r="E211" s="43" t="s">
        <v>291</v>
      </c>
      <c r="F211" s="46" t="s">
        <v>69</v>
      </c>
      <c r="G211" s="43" t="s">
        <v>65</v>
      </c>
      <c r="H211" s="46">
        <f t="shared" si="1"/>
        <v>0</v>
      </c>
      <c r="I211" s="43" t="str">
        <f>IF(Contabilidad!$K211="EEUU","EXPORTACION",IF(Contabilidad!$K211="MEXICO","EXPORTACION",IF(Contabilidad!$K211="HOLANDA","EXPORTACION","VENTA NACIONAL")))</f>
        <v>EXPORTACION</v>
      </c>
      <c r="J211" s="160" t="s">
        <v>106</v>
      </c>
      <c r="K211" s="43" t="s">
        <v>75</v>
      </c>
      <c r="L211" s="161" t="s">
        <v>81</v>
      </c>
    </row>
    <row r="212" ht="12.75" customHeight="1">
      <c r="A212" s="151" t="s">
        <v>293</v>
      </c>
      <c r="B212" s="152" t="s">
        <v>76</v>
      </c>
      <c r="C212" s="153">
        <v>2019.0</v>
      </c>
      <c r="D212" s="154">
        <v>6.708378600000001E7</v>
      </c>
      <c r="E212" s="153" t="s">
        <v>294</v>
      </c>
      <c r="F212" s="155" t="s">
        <v>56</v>
      </c>
      <c r="G212" s="153" t="s">
        <v>65</v>
      </c>
      <c r="H212" s="155">
        <f t="shared" si="1"/>
        <v>0</v>
      </c>
      <c r="I212" s="153" t="str">
        <f>IF(Contabilidad!$K212="EEUU","EXPORTACION",IF(Contabilidad!$K212="MEXICO","EXPORTACION",IF(Contabilidad!$K212="HOLANDA","EXPORTACION","VENTA NACIONAL")))</f>
        <v>EXPORTACION</v>
      </c>
      <c r="J212" s="156" t="s">
        <v>110</v>
      </c>
      <c r="K212" s="153" t="s">
        <v>67</v>
      </c>
      <c r="L212" s="157" t="s">
        <v>71</v>
      </c>
    </row>
    <row r="213" ht="12.75" customHeight="1">
      <c r="A213" s="159" t="s">
        <v>296</v>
      </c>
      <c r="B213" s="44" t="s">
        <v>76</v>
      </c>
      <c r="C213" s="43">
        <v>2019.0</v>
      </c>
      <c r="D213" s="45">
        <v>2.3958495E7</v>
      </c>
      <c r="E213" s="43" t="s">
        <v>297</v>
      </c>
      <c r="F213" s="46" t="s">
        <v>69</v>
      </c>
      <c r="G213" s="43" t="s">
        <v>65</v>
      </c>
      <c r="H213" s="46">
        <f t="shared" si="1"/>
        <v>0</v>
      </c>
      <c r="I213" s="43" t="str">
        <f>IF(Contabilidad!$K213="EEUU","EXPORTACION",IF(Contabilidad!$K213="MEXICO","EXPORTACION",IF(Contabilidad!$K213="HOLANDA","EXPORTACION","VENTA NACIONAL")))</f>
        <v>EXPORTACION</v>
      </c>
      <c r="J213" s="160" t="s">
        <v>114</v>
      </c>
      <c r="K213" s="43" t="s">
        <v>93</v>
      </c>
      <c r="L213" s="161" t="s">
        <v>60</v>
      </c>
    </row>
    <row r="214" ht="12.75" customHeight="1">
      <c r="A214" s="151" t="s">
        <v>299</v>
      </c>
      <c r="B214" s="152" t="s">
        <v>80</v>
      </c>
      <c r="C214" s="153">
        <v>2019.0</v>
      </c>
      <c r="D214" s="154">
        <v>1.1531649200000001E7</v>
      </c>
      <c r="E214" s="153" t="s">
        <v>300</v>
      </c>
      <c r="F214" s="155" t="s">
        <v>56</v>
      </c>
      <c r="G214" s="153" t="s">
        <v>57</v>
      </c>
      <c r="H214" s="155">
        <f t="shared" si="1"/>
        <v>4612659.68</v>
      </c>
      <c r="I214" s="153" t="str">
        <f>IF(Contabilidad!$K214="EEUU","EXPORTACION",IF(Contabilidad!$K214="MEXICO","EXPORTACION",IF(Contabilidad!$K214="HOLANDA","EXPORTACION","VENTA NACIONAL")))</f>
        <v>EXPORTACION</v>
      </c>
      <c r="J214" s="156" t="s">
        <v>118</v>
      </c>
      <c r="K214" s="153" t="s">
        <v>75</v>
      </c>
      <c r="L214" s="157" t="s">
        <v>62</v>
      </c>
    </row>
    <row r="215" ht="12.75" customHeight="1">
      <c r="A215" s="159" t="s">
        <v>302</v>
      </c>
      <c r="B215" s="44" t="s">
        <v>80</v>
      </c>
      <c r="C215" s="43">
        <v>2019.0</v>
      </c>
      <c r="D215" s="45">
        <v>3.45949476E7</v>
      </c>
      <c r="E215" s="43" t="s">
        <v>303</v>
      </c>
      <c r="F215" s="46" t="s">
        <v>69</v>
      </c>
      <c r="G215" s="43" t="s">
        <v>65</v>
      </c>
      <c r="H215" s="46">
        <f t="shared" si="1"/>
        <v>0</v>
      </c>
      <c r="I215" s="43" t="str">
        <f>IF(Contabilidad!$K215="EEUU","EXPORTACION",IF(Contabilidad!$K215="MEXICO","EXPORTACION",IF(Contabilidad!$K215="HOLANDA","EXPORTACION","VENTA NACIONAL")))</f>
        <v>EXPORTACION</v>
      </c>
      <c r="J215" s="160" t="s">
        <v>121</v>
      </c>
      <c r="K215" s="43" t="s">
        <v>75</v>
      </c>
      <c r="L215" s="161" t="s">
        <v>62</v>
      </c>
    </row>
    <row r="216" ht="12.75" customHeight="1">
      <c r="A216" s="151" t="s">
        <v>305</v>
      </c>
      <c r="B216" s="152" t="s">
        <v>80</v>
      </c>
      <c r="C216" s="153">
        <v>2019.0</v>
      </c>
      <c r="D216" s="154">
        <v>6.91898952E7</v>
      </c>
      <c r="E216" s="153" t="s">
        <v>306</v>
      </c>
      <c r="F216" s="155" t="s">
        <v>56</v>
      </c>
      <c r="G216" s="153" t="s">
        <v>57</v>
      </c>
      <c r="H216" s="155">
        <f t="shared" si="1"/>
        <v>27675958.08</v>
      </c>
      <c r="I216" s="153" t="str">
        <f>IF(Contabilidad!$K216="EEUU","EXPORTACION",IF(Contabilidad!$K216="MEXICO","EXPORTACION",IF(Contabilidad!$K216="HOLANDA","EXPORTACION","VENTA NACIONAL")))</f>
        <v>EXPORTACION</v>
      </c>
      <c r="J216" s="156" t="s">
        <v>124</v>
      </c>
      <c r="K216" s="153" t="s">
        <v>67</v>
      </c>
      <c r="L216" s="157" t="s">
        <v>60</v>
      </c>
    </row>
    <row r="217" ht="12.75" customHeight="1">
      <c r="A217" s="159" t="s">
        <v>308</v>
      </c>
      <c r="B217" s="44" t="s">
        <v>80</v>
      </c>
      <c r="C217" s="43">
        <v>2019.0</v>
      </c>
      <c r="D217" s="45">
        <v>9.225319360000001E7</v>
      </c>
      <c r="E217" s="43" t="s">
        <v>309</v>
      </c>
      <c r="F217" s="46" t="s">
        <v>69</v>
      </c>
      <c r="G217" s="43" t="s">
        <v>65</v>
      </c>
      <c r="H217" s="46">
        <f t="shared" si="1"/>
        <v>0</v>
      </c>
      <c r="I217" s="43" t="str">
        <f>IF(Contabilidad!$K217="EEUU","EXPORTACION",IF(Contabilidad!$K217="MEXICO","EXPORTACION",IF(Contabilidad!$K217="HOLANDA","EXPORTACION","VENTA NACIONAL")))</f>
        <v>EXPORTACION</v>
      </c>
      <c r="J217" s="160" t="s">
        <v>127</v>
      </c>
      <c r="K217" s="43" t="s">
        <v>75</v>
      </c>
      <c r="L217" s="161" t="s">
        <v>62</v>
      </c>
    </row>
    <row r="218" ht="12.75" hidden="1" customHeight="1">
      <c r="A218" s="151" t="s">
        <v>311</v>
      </c>
      <c r="B218" s="152" t="s">
        <v>80</v>
      </c>
      <c r="C218" s="153">
        <v>2019.0</v>
      </c>
      <c r="D218" s="154">
        <v>2.3063298400000002E7</v>
      </c>
      <c r="E218" s="153" t="s">
        <v>312</v>
      </c>
      <c r="F218" s="155" t="s">
        <v>56</v>
      </c>
      <c r="G218" s="153" t="s">
        <v>57</v>
      </c>
      <c r="H218" s="155">
        <f t="shared" si="1"/>
        <v>9225319.36</v>
      </c>
      <c r="I218" s="153" t="str">
        <f>IF(Contabilidad!$K218="EEUU","EXPORTACION",IF(Contabilidad!$K218="MEXICO","EXPORTACION",IF(Contabilidad!$K218="HOLANDA","EXPORTACION","VENTA NACIONAL")))</f>
        <v>VENTA NACIONAL</v>
      </c>
      <c r="J218" s="156" t="s">
        <v>130</v>
      </c>
      <c r="K218" s="153" t="s">
        <v>131</v>
      </c>
      <c r="L218" s="157" t="s">
        <v>71</v>
      </c>
    </row>
    <row r="219" ht="12.75" hidden="1" customHeight="1">
      <c r="A219" s="159" t="s">
        <v>314</v>
      </c>
      <c r="B219" s="44" t="s">
        <v>85</v>
      </c>
      <c r="C219" s="43">
        <v>2019.0</v>
      </c>
      <c r="D219" s="45">
        <v>4.7577263E7</v>
      </c>
      <c r="E219" s="43" t="s">
        <v>315</v>
      </c>
      <c r="F219" s="46" t="s">
        <v>69</v>
      </c>
      <c r="G219" s="43" t="s">
        <v>65</v>
      </c>
      <c r="H219" s="46">
        <f t="shared" si="1"/>
        <v>0</v>
      </c>
      <c r="I219" s="43" t="str">
        <f>IF(Contabilidad!$K219="EEUU","EXPORTACION",IF(Contabilidad!$K219="MEXICO","EXPORTACION",IF(Contabilidad!$K219="HOLANDA","EXPORTACION","VENTA NACIONAL")))</f>
        <v>VENTA NACIONAL</v>
      </c>
      <c r="J219" s="160" t="s">
        <v>134</v>
      </c>
      <c r="K219" s="43" t="s">
        <v>98</v>
      </c>
      <c r="L219" s="161" t="s">
        <v>62</v>
      </c>
    </row>
    <row r="220" ht="12.75" hidden="1" customHeight="1">
      <c r="A220" s="151" t="s">
        <v>317</v>
      </c>
      <c r="B220" s="152" t="s">
        <v>85</v>
      </c>
      <c r="C220" s="153">
        <v>2019.0</v>
      </c>
      <c r="D220" s="154">
        <v>4.995612615E7</v>
      </c>
      <c r="E220" s="153" t="s">
        <v>318</v>
      </c>
      <c r="F220" s="155" t="s">
        <v>69</v>
      </c>
      <c r="G220" s="153" t="s">
        <v>57</v>
      </c>
      <c r="H220" s="155">
        <f t="shared" si="1"/>
        <v>19982450.46</v>
      </c>
      <c r="I220" s="153" t="str">
        <f>IF(Contabilidad!$K220="EEUU","EXPORTACION",IF(Contabilidad!$K220="MEXICO","EXPORTACION",IF(Contabilidad!$K220="HOLANDA","EXPORTACION","VENTA NACIONAL")))</f>
        <v>VENTA NACIONAL</v>
      </c>
      <c r="J220" s="156" t="s">
        <v>137</v>
      </c>
      <c r="K220" s="153" t="s">
        <v>59</v>
      </c>
      <c r="L220" s="157" t="s">
        <v>71</v>
      </c>
    </row>
    <row r="221" ht="12.75" customHeight="1">
      <c r="A221" s="159" t="s">
        <v>320</v>
      </c>
      <c r="B221" s="44" t="s">
        <v>85</v>
      </c>
      <c r="C221" s="43">
        <v>2019.0</v>
      </c>
      <c r="D221" s="45">
        <v>2.1409768349999998E7</v>
      </c>
      <c r="E221" s="43" t="s">
        <v>321</v>
      </c>
      <c r="F221" s="46" t="s">
        <v>69</v>
      </c>
      <c r="G221" s="43" t="s">
        <v>57</v>
      </c>
      <c r="H221" s="46">
        <f t="shared" si="1"/>
        <v>8563907.34</v>
      </c>
      <c r="I221" s="43" t="str">
        <f>IF(Contabilidad!$K221="EEUU","EXPORTACION",IF(Contabilidad!$K221="MEXICO","EXPORTACION",IF(Contabilidad!$K221="HOLANDA","EXPORTACION","VENTA NACIONAL")))</f>
        <v>EXPORTACION</v>
      </c>
      <c r="J221" s="160" t="s">
        <v>140</v>
      </c>
      <c r="K221" s="43" t="s">
        <v>75</v>
      </c>
      <c r="L221" s="161" t="s">
        <v>62</v>
      </c>
    </row>
    <row r="222" ht="12.75" hidden="1" customHeight="1">
      <c r="A222" s="151" t="s">
        <v>323</v>
      </c>
      <c r="B222" s="152" t="s">
        <v>85</v>
      </c>
      <c r="C222" s="153">
        <v>2019.0</v>
      </c>
      <c r="D222" s="154">
        <v>4.7577263E7</v>
      </c>
      <c r="E222" s="153" t="s">
        <v>324</v>
      </c>
      <c r="F222" s="155" t="s">
        <v>69</v>
      </c>
      <c r="G222" s="153" t="s">
        <v>57</v>
      </c>
      <c r="H222" s="155">
        <f t="shared" si="1"/>
        <v>19030905.2</v>
      </c>
      <c r="I222" s="153" t="str">
        <f>IF(Contabilidad!$K222="EEUU","EXPORTACION",IF(Contabilidad!$K222="MEXICO","EXPORTACION",IF(Contabilidad!$K222="HOLANDA","EXPORTACION","VENTA NACIONAL")))</f>
        <v>VENTA NACIONAL</v>
      </c>
      <c r="J222" s="156" t="s">
        <v>143</v>
      </c>
      <c r="K222" s="153" t="s">
        <v>144</v>
      </c>
      <c r="L222" s="157" t="s">
        <v>62</v>
      </c>
    </row>
    <row r="223" ht="12.75" customHeight="1">
      <c r="A223" s="159" t="s">
        <v>326</v>
      </c>
      <c r="B223" s="44" t="s">
        <v>85</v>
      </c>
      <c r="C223" s="43">
        <v>2019.0</v>
      </c>
      <c r="D223" s="45">
        <v>7.13658945E7</v>
      </c>
      <c r="E223" s="43" t="s">
        <v>327</v>
      </c>
      <c r="F223" s="46" t="s">
        <v>56</v>
      </c>
      <c r="G223" s="43" t="s">
        <v>65</v>
      </c>
      <c r="H223" s="46">
        <f t="shared" si="1"/>
        <v>0</v>
      </c>
      <c r="I223" s="43" t="str">
        <f>IF(Contabilidad!$K223="EEUU","EXPORTACION",IF(Contabilidad!$K223="MEXICO","EXPORTACION",IF(Contabilidad!$K223="HOLANDA","EXPORTACION","VENTA NACIONAL")))</f>
        <v>EXPORTACION</v>
      </c>
      <c r="J223" s="160" t="s">
        <v>147</v>
      </c>
      <c r="K223" s="43" t="s">
        <v>75</v>
      </c>
      <c r="L223" s="161" t="s">
        <v>81</v>
      </c>
    </row>
    <row r="224" ht="12.75" hidden="1" customHeight="1">
      <c r="A224" s="151" t="s">
        <v>329</v>
      </c>
      <c r="B224" s="152" t="s">
        <v>89</v>
      </c>
      <c r="C224" s="153">
        <v>2019.0</v>
      </c>
      <c r="D224" s="154">
        <v>7228725.66</v>
      </c>
      <c r="E224" s="153" t="s">
        <v>330</v>
      </c>
      <c r="F224" s="155" t="s">
        <v>56</v>
      </c>
      <c r="G224" s="153" t="s">
        <v>65</v>
      </c>
      <c r="H224" s="155">
        <f t="shared" si="1"/>
        <v>0</v>
      </c>
      <c r="I224" s="153" t="str">
        <f>IF(Contabilidad!$K224="EEUU","EXPORTACION",IF(Contabilidad!$K224="MEXICO","EXPORTACION",IF(Contabilidad!$K224="HOLANDA","EXPORTACION","VENTA NACIONAL")))</f>
        <v>VENTA NACIONAL</v>
      </c>
      <c r="J224" s="156" t="s">
        <v>150</v>
      </c>
      <c r="K224" s="153" t="s">
        <v>151</v>
      </c>
      <c r="L224" s="157" t="s">
        <v>71</v>
      </c>
    </row>
    <row r="225" ht="12.75" hidden="1" customHeight="1">
      <c r="A225" s="159" t="s">
        <v>332</v>
      </c>
      <c r="B225" s="44" t="s">
        <v>89</v>
      </c>
      <c r="C225" s="43">
        <v>2019.0</v>
      </c>
      <c r="D225" s="45">
        <v>9638300.88</v>
      </c>
      <c r="E225" s="43" t="s">
        <v>333</v>
      </c>
      <c r="F225" s="46" t="s">
        <v>69</v>
      </c>
      <c r="G225" s="43" t="s">
        <v>57</v>
      </c>
      <c r="H225" s="46">
        <f t="shared" si="1"/>
        <v>3855320.352</v>
      </c>
      <c r="I225" s="43" t="str">
        <f>IF(Contabilidad!$K225="EEUU","EXPORTACION",IF(Contabilidad!$K225="MEXICO","EXPORTACION",IF(Contabilidad!$K225="HOLANDA","EXPORTACION","VENTA NACIONAL")))</f>
        <v>VENTA NACIONAL</v>
      </c>
      <c r="J225" s="160" t="s">
        <v>154</v>
      </c>
      <c r="K225" s="43" t="s">
        <v>155</v>
      </c>
      <c r="L225" s="161" t="s">
        <v>81</v>
      </c>
    </row>
    <row r="226" ht="12.75" customHeight="1">
      <c r="A226" s="151" t="s">
        <v>335</v>
      </c>
      <c r="B226" s="152" t="s">
        <v>89</v>
      </c>
      <c r="C226" s="153">
        <v>2019.0</v>
      </c>
      <c r="D226" s="154">
        <v>1.6867026540000003E7</v>
      </c>
      <c r="E226" s="153" t="s">
        <v>336</v>
      </c>
      <c r="F226" s="155" t="s">
        <v>69</v>
      </c>
      <c r="G226" s="153" t="s">
        <v>65</v>
      </c>
      <c r="H226" s="155">
        <f t="shared" si="1"/>
        <v>0</v>
      </c>
      <c r="I226" s="153" t="str">
        <f>IF(Contabilidad!$K226="EEUU","EXPORTACION",IF(Contabilidad!$K226="MEXICO","EXPORTACION",IF(Contabilidad!$K226="HOLANDA","EXPORTACION","VENTA NACIONAL")))</f>
        <v>EXPORTACION</v>
      </c>
      <c r="J226" s="156" t="s">
        <v>158</v>
      </c>
      <c r="K226" s="153" t="s">
        <v>67</v>
      </c>
      <c r="L226" s="157" t="s">
        <v>62</v>
      </c>
    </row>
    <row r="227" ht="12.75" hidden="1" customHeight="1">
      <c r="A227" s="159" t="s">
        <v>338</v>
      </c>
      <c r="B227" s="44" t="s">
        <v>89</v>
      </c>
      <c r="C227" s="43">
        <v>2019.0</v>
      </c>
      <c r="D227" s="45">
        <v>1.445745132E7</v>
      </c>
      <c r="E227" s="43" t="s">
        <v>339</v>
      </c>
      <c r="F227" s="46" t="s">
        <v>69</v>
      </c>
      <c r="G227" s="43" t="s">
        <v>57</v>
      </c>
      <c r="H227" s="46">
        <f t="shared" si="1"/>
        <v>5782980.528</v>
      </c>
      <c r="I227" s="43" t="str">
        <f>IF(Contabilidad!$K227="EEUU","EXPORTACION",IF(Contabilidad!$K227="MEXICO","EXPORTACION",IF(Contabilidad!$K227="HOLANDA","EXPORTACION","VENTA NACIONAL")))</f>
        <v>VENTA NACIONAL</v>
      </c>
      <c r="J227" s="160" t="s">
        <v>161</v>
      </c>
      <c r="K227" s="43" t="s">
        <v>155</v>
      </c>
      <c r="L227" s="161" t="s">
        <v>62</v>
      </c>
    </row>
    <row r="228" ht="12.75" customHeight="1">
      <c r="A228" s="151" t="s">
        <v>341</v>
      </c>
      <c r="B228" s="152" t="s">
        <v>89</v>
      </c>
      <c r="C228" s="153">
        <v>2019.0</v>
      </c>
      <c r="D228" s="154">
        <v>4.8191504400000006E7</v>
      </c>
      <c r="E228" s="153" t="s">
        <v>342</v>
      </c>
      <c r="F228" s="155" t="s">
        <v>69</v>
      </c>
      <c r="G228" s="153" t="s">
        <v>57</v>
      </c>
      <c r="H228" s="155">
        <f t="shared" si="1"/>
        <v>19276601.76</v>
      </c>
      <c r="I228" s="153" t="str">
        <f>IF(Contabilidad!$K228="EEUU","EXPORTACION",IF(Contabilidad!$K228="MEXICO","EXPORTACION",IF(Contabilidad!$K228="HOLANDA","EXPORTACION","VENTA NACIONAL")))</f>
        <v>EXPORTACION</v>
      </c>
      <c r="J228" s="156" t="s">
        <v>164</v>
      </c>
      <c r="K228" s="153" t="s">
        <v>67</v>
      </c>
      <c r="L228" s="157" t="s">
        <v>60</v>
      </c>
    </row>
    <row r="229" ht="12.75" hidden="1" customHeight="1">
      <c r="A229" s="159" t="s">
        <v>344</v>
      </c>
      <c r="B229" s="44" t="s">
        <v>89</v>
      </c>
      <c r="C229" s="43">
        <v>2019.0</v>
      </c>
      <c r="D229" s="45">
        <v>1.445745132E8</v>
      </c>
      <c r="E229" s="43" t="s">
        <v>345</v>
      </c>
      <c r="F229" s="46" t="s">
        <v>69</v>
      </c>
      <c r="G229" s="43" t="s">
        <v>65</v>
      </c>
      <c r="H229" s="46">
        <f t="shared" si="1"/>
        <v>0</v>
      </c>
      <c r="I229" s="43" t="str">
        <f>IF(Contabilidad!$K229="EEUU","EXPORTACION",IF(Contabilidad!$K229="MEXICO","EXPORTACION",IF(Contabilidad!$K229="HOLANDA","EXPORTACION","VENTA NACIONAL")))</f>
        <v>VENTA NACIONAL</v>
      </c>
      <c r="J229" s="160" t="s">
        <v>167</v>
      </c>
      <c r="K229" s="43" t="s">
        <v>155</v>
      </c>
      <c r="L229" s="161" t="s">
        <v>71</v>
      </c>
    </row>
    <row r="230" ht="12.75" customHeight="1">
      <c r="A230" s="151" t="s">
        <v>347</v>
      </c>
      <c r="B230" s="152" t="s">
        <v>94</v>
      </c>
      <c r="C230" s="153">
        <v>2019.0</v>
      </c>
      <c r="D230" s="154">
        <v>3.577036665E7</v>
      </c>
      <c r="E230" s="153" t="s">
        <v>348</v>
      </c>
      <c r="F230" s="155" t="s">
        <v>69</v>
      </c>
      <c r="G230" s="153" t="s">
        <v>57</v>
      </c>
      <c r="H230" s="155">
        <f t="shared" si="1"/>
        <v>14308146.66</v>
      </c>
      <c r="I230" s="153" t="str">
        <f>IF(Contabilidad!$K230="EEUU","EXPORTACION",IF(Contabilidad!$K230="MEXICO","EXPORTACION",IF(Contabilidad!$K230="HOLANDA","EXPORTACION","VENTA NACIONAL")))</f>
        <v>EXPORTACION</v>
      </c>
      <c r="J230" s="156" t="s">
        <v>170</v>
      </c>
      <c r="K230" s="153" t="s">
        <v>75</v>
      </c>
      <c r="L230" s="157" t="s">
        <v>62</v>
      </c>
    </row>
    <row r="231" ht="12.75" hidden="1" customHeight="1">
      <c r="A231" s="159" t="s">
        <v>350</v>
      </c>
      <c r="B231" s="44" t="s">
        <v>94</v>
      </c>
      <c r="C231" s="43">
        <v>2019.0</v>
      </c>
      <c r="D231" s="45">
        <v>1.192345555E8</v>
      </c>
      <c r="E231" s="43" t="s">
        <v>351</v>
      </c>
      <c r="F231" s="46" t="s">
        <v>69</v>
      </c>
      <c r="G231" s="43" t="s">
        <v>57</v>
      </c>
      <c r="H231" s="46">
        <f t="shared" si="1"/>
        <v>47693822.2</v>
      </c>
      <c r="I231" s="43" t="str">
        <f>IF(Contabilidad!$K231="EEUU","EXPORTACION",IF(Contabilidad!$K231="MEXICO","EXPORTACION",IF(Contabilidad!$K231="HOLANDA","EXPORTACION","VENTA NACIONAL")))</f>
        <v>VENTA NACIONAL</v>
      </c>
      <c r="J231" s="160" t="s">
        <v>173</v>
      </c>
      <c r="K231" s="43" t="s">
        <v>59</v>
      </c>
      <c r="L231" s="161" t="s">
        <v>60</v>
      </c>
    </row>
    <row r="232" ht="12.75" customHeight="1">
      <c r="A232" s="151" t="s">
        <v>353</v>
      </c>
      <c r="B232" s="152" t="s">
        <v>94</v>
      </c>
      <c r="C232" s="153">
        <v>2019.0</v>
      </c>
      <c r="D232" s="154">
        <v>1.192345555E7</v>
      </c>
      <c r="E232" s="153" t="s">
        <v>354</v>
      </c>
      <c r="F232" s="155" t="s">
        <v>56</v>
      </c>
      <c r="G232" s="153" t="s">
        <v>65</v>
      </c>
      <c r="H232" s="155">
        <f t="shared" si="1"/>
        <v>0</v>
      </c>
      <c r="I232" s="153" t="str">
        <f>IF(Contabilidad!$K232="EEUU","EXPORTACION",IF(Contabilidad!$K232="MEXICO","EXPORTACION",IF(Contabilidad!$K232="HOLANDA","EXPORTACION","VENTA NACIONAL")))</f>
        <v>EXPORTACION</v>
      </c>
      <c r="J232" s="156" t="s">
        <v>176</v>
      </c>
      <c r="K232" s="153" t="s">
        <v>93</v>
      </c>
      <c r="L232" s="157" t="s">
        <v>60</v>
      </c>
    </row>
    <row r="233" ht="12.75" customHeight="1">
      <c r="A233" s="159" t="s">
        <v>356</v>
      </c>
      <c r="B233" s="44" t="s">
        <v>94</v>
      </c>
      <c r="C233" s="43">
        <v>2019.0</v>
      </c>
      <c r="D233" s="45">
        <v>2.38469111E7</v>
      </c>
      <c r="E233" s="43" t="s">
        <v>357</v>
      </c>
      <c r="F233" s="46" t="s">
        <v>69</v>
      </c>
      <c r="G233" s="43" t="s">
        <v>57</v>
      </c>
      <c r="H233" s="46">
        <f t="shared" si="1"/>
        <v>9538764.44</v>
      </c>
      <c r="I233" s="43" t="str">
        <f>IF(Contabilidad!$K233="EEUU","EXPORTACION",IF(Contabilidad!$K233="MEXICO","EXPORTACION",IF(Contabilidad!$K233="HOLANDA","EXPORTACION","VENTA NACIONAL")))</f>
        <v>EXPORTACION</v>
      </c>
      <c r="J233" s="160" t="s">
        <v>179</v>
      </c>
      <c r="K233" s="43" t="s">
        <v>67</v>
      </c>
      <c r="L233" s="161" t="s">
        <v>81</v>
      </c>
    </row>
    <row r="234" ht="12.75" customHeight="1">
      <c r="A234" s="151" t="s">
        <v>359</v>
      </c>
      <c r="B234" s="152" t="s">
        <v>94</v>
      </c>
      <c r="C234" s="153">
        <v>2019.0</v>
      </c>
      <c r="D234" s="154">
        <v>4.76938222E7</v>
      </c>
      <c r="E234" s="153" t="s">
        <v>360</v>
      </c>
      <c r="F234" s="155" t="s">
        <v>69</v>
      </c>
      <c r="G234" s="153" t="s">
        <v>65</v>
      </c>
      <c r="H234" s="155">
        <f t="shared" si="1"/>
        <v>0</v>
      </c>
      <c r="I234" s="153" t="str">
        <f>IF(Contabilidad!$K234="EEUU","EXPORTACION",IF(Contabilidad!$K234="MEXICO","EXPORTACION",IF(Contabilidad!$K234="HOLANDA","EXPORTACION","VENTA NACIONAL")))</f>
        <v>EXPORTACION</v>
      </c>
      <c r="J234" s="156" t="s">
        <v>182</v>
      </c>
      <c r="K234" s="153" t="s">
        <v>67</v>
      </c>
      <c r="L234" s="157" t="s">
        <v>62</v>
      </c>
    </row>
    <row r="235" ht="12.75" customHeight="1">
      <c r="A235" s="159" t="s">
        <v>362</v>
      </c>
      <c r="B235" s="44" t="s">
        <v>99</v>
      </c>
      <c r="C235" s="43">
        <v>2019.0</v>
      </c>
      <c r="D235" s="45">
        <v>7.20980568E7</v>
      </c>
      <c r="E235" s="43" t="s">
        <v>363</v>
      </c>
      <c r="F235" s="46" t="s">
        <v>56</v>
      </c>
      <c r="G235" s="43" t="s">
        <v>65</v>
      </c>
      <c r="H235" s="46">
        <f t="shared" si="1"/>
        <v>0</v>
      </c>
      <c r="I235" s="43" t="str">
        <f>IF(Contabilidad!$K235="EEUU","EXPORTACION",IF(Contabilidad!$K235="MEXICO","EXPORTACION",IF(Contabilidad!$K235="HOLANDA","EXPORTACION","VENTA NACIONAL")))</f>
        <v>EXPORTACION</v>
      </c>
      <c r="J235" s="160" t="s">
        <v>185</v>
      </c>
      <c r="K235" s="43" t="s">
        <v>93</v>
      </c>
      <c r="L235" s="161" t="s">
        <v>62</v>
      </c>
    </row>
    <row r="236" ht="12.75" hidden="1" customHeight="1">
      <c r="A236" s="151" t="s">
        <v>365</v>
      </c>
      <c r="B236" s="152" t="s">
        <v>99</v>
      </c>
      <c r="C236" s="153">
        <v>2019.0</v>
      </c>
      <c r="D236" s="154">
        <v>7209805.68</v>
      </c>
      <c r="E236" s="153" t="s">
        <v>366</v>
      </c>
      <c r="F236" s="155" t="s">
        <v>69</v>
      </c>
      <c r="G236" s="153" t="s">
        <v>57</v>
      </c>
      <c r="H236" s="155">
        <f t="shared" si="1"/>
        <v>2883922.272</v>
      </c>
      <c r="I236" s="153" t="str">
        <f>IF(Contabilidad!$K236="EEUU","EXPORTACION",IF(Contabilidad!$K236="MEXICO","EXPORTACION",IF(Contabilidad!$K236="HOLANDA","EXPORTACION","VENTA NACIONAL")))</f>
        <v>VENTA NACIONAL</v>
      </c>
      <c r="J236" s="156" t="s">
        <v>188</v>
      </c>
      <c r="K236" s="153" t="s">
        <v>144</v>
      </c>
      <c r="L236" s="157" t="s">
        <v>81</v>
      </c>
    </row>
    <row r="237" ht="12.75" customHeight="1">
      <c r="A237" s="159" t="s">
        <v>368</v>
      </c>
      <c r="B237" s="44" t="s">
        <v>99</v>
      </c>
      <c r="C237" s="43">
        <v>2019.0</v>
      </c>
      <c r="D237" s="45">
        <v>4.085556552E7</v>
      </c>
      <c r="E237" s="43" t="s">
        <v>369</v>
      </c>
      <c r="F237" s="46" t="s">
        <v>56</v>
      </c>
      <c r="G237" s="43" t="s">
        <v>65</v>
      </c>
      <c r="H237" s="46">
        <f t="shared" si="1"/>
        <v>0</v>
      </c>
      <c r="I237" s="43" t="str">
        <f>IF(Contabilidad!$K237="EEUU","EXPORTACION",IF(Contabilidad!$K237="MEXICO","EXPORTACION",IF(Contabilidad!$K237="HOLANDA","EXPORTACION","VENTA NACIONAL")))</f>
        <v>EXPORTACION</v>
      </c>
      <c r="J237" s="160" t="s">
        <v>191</v>
      </c>
      <c r="K237" s="43" t="s">
        <v>67</v>
      </c>
      <c r="L237" s="161" t="s">
        <v>71</v>
      </c>
    </row>
    <row r="238" ht="12.75" hidden="1" customHeight="1">
      <c r="A238" s="151" t="s">
        <v>371</v>
      </c>
      <c r="B238" s="152" t="s">
        <v>99</v>
      </c>
      <c r="C238" s="153">
        <v>2019.0</v>
      </c>
      <c r="D238" s="154">
        <v>1.20163428E8</v>
      </c>
      <c r="E238" s="153" t="s">
        <v>372</v>
      </c>
      <c r="F238" s="155" t="s">
        <v>69</v>
      </c>
      <c r="G238" s="153" t="s">
        <v>57</v>
      </c>
      <c r="H238" s="155">
        <f t="shared" si="1"/>
        <v>48065371.2</v>
      </c>
      <c r="I238" s="153" t="str">
        <f>IF(Contabilidad!$K238="EEUU","EXPORTACION",IF(Contabilidad!$K238="MEXICO","EXPORTACION",IF(Contabilidad!$K238="HOLANDA","EXPORTACION","VENTA NACIONAL")))</f>
        <v>VENTA NACIONAL</v>
      </c>
      <c r="J238" s="156" t="s">
        <v>194</v>
      </c>
      <c r="K238" s="153" t="s">
        <v>131</v>
      </c>
      <c r="L238" s="157" t="s">
        <v>71</v>
      </c>
    </row>
    <row r="239" ht="12.75" customHeight="1">
      <c r="A239" s="159" t="s">
        <v>374</v>
      </c>
      <c r="B239" s="44" t="s">
        <v>103</v>
      </c>
      <c r="C239" s="43">
        <v>2019.0</v>
      </c>
      <c r="D239" s="45">
        <v>7.846314E7</v>
      </c>
      <c r="E239" s="43" t="s">
        <v>375</v>
      </c>
      <c r="F239" s="46" t="s">
        <v>56</v>
      </c>
      <c r="G239" s="43" t="s">
        <v>65</v>
      </c>
      <c r="H239" s="46">
        <f t="shared" si="1"/>
        <v>0</v>
      </c>
      <c r="I239" s="43" t="str">
        <f>IF(Contabilidad!$K239="EEUU","EXPORTACION",IF(Contabilidad!$K239="MEXICO","EXPORTACION",IF(Contabilidad!$K239="HOLANDA","EXPORTACION","VENTA NACIONAL")))</f>
        <v>EXPORTACION</v>
      </c>
      <c r="J239" s="160" t="s">
        <v>197</v>
      </c>
      <c r="K239" s="43" t="s">
        <v>93</v>
      </c>
      <c r="L239" s="161" t="s">
        <v>71</v>
      </c>
    </row>
    <row r="240" ht="12.75" hidden="1" customHeight="1">
      <c r="A240" s="151" t="s">
        <v>377</v>
      </c>
      <c r="B240" s="152" t="s">
        <v>103</v>
      </c>
      <c r="C240" s="153">
        <v>2019.0</v>
      </c>
      <c r="D240" s="154">
        <v>1.1769471E8</v>
      </c>
      <c r="E240" s="153" t="s">
        <v>378</v>
      </c>
      <c r="F240" s="155" t="s">
        <v>69</v>
      </c>
      <c r="G240" s="153" t="s">
        <v>57</v>
      </c>
      <c r="H240" s="155">
        <f t="shared" si="1"/>
        <v>47077884</v>
      </c>
      <c r="I240" s="153" t="str">
        <f>IF(Contabilidad!$K240="EEUU","EXPORTACION",IF(Contabilidad!$K240="MEXICO","EXPORTACION",IF(Contabilidad!$K240="HOLANDA","EXPORTACION","VENTA NACIONAL")))</f>
        <v>VENTA NACIONAL</v>
      </c>
      <c r="J240" s="156" t="s">
        <v>200</v>
      </c>
      <c r="K240" s="153" t="s">
        <v>144</v>
      </c>
      <c r="L240" s="157" t="s">
        <v>60</v>
      </c>
    </row>
    <row r="241" ht="12.75" hidden="1" customHeight="1">
      <c r="A241" s="163" t="s">
        <v>380</v>
      </c>
      <c r="B241" s="54" t="s">
        <v>103</v>
      </c>
      <c r="C241" s="53">
        <v>2019.0</v>
      </c>
      <c r="D241" s="55">
        <v>6.538595E7</v>
      </c>
      <c r="E241" s="53" t="s">
        <v>381</v>
      </c>
      <c r="F241" s="56" t="s">
        <v>69</v>
      </c>
      <c r="G241" s="53" t="s">
        <v>65</v>
      </c>
      <c r="H241" s="56">
        <f t="shared" si="1"/>
        <v>0</v>
      </c>
      <c r="I241" s="53" t="str">
        <f>IF(Contabilidad!$K241="EEUU","EXPORTACION",IF(Contabilidad!$K241="MEXICO","EXPORTACION",IF(Contabilidad!$K241="HOLANDA","EXPORTACION","VENTA NACIONAL")))</f>
        <v>VENTA NACIONAL</v>
      </c>
      <c r="J241" s="164" t="s">
        <v>203</v>
      </c>
      <c r="K241" s="53" t="s">
        <v>131</v>
      </c>
      <c r="L241" s="165" t="s">
        <v>71</v>
      </c>
    </row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38"/>
    <col customWidth="1" min="2" max="2" width="13.13"/>
    <col customWidth="1" min="3" max="3" width="14.25"/>
    <col customWidth="1" min="4" max="4" width="23.63"/>
    <col customWidth="1" min="5" max="5" width="23.0"/>
    <col customWidth="1" min="6" max="6" width="12.88"/>
    <col customWidth="1" min="7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22.5" customHeight="1">
      <c r="A14" s="166" t="s">
        <v>38</v>
      </c>
      <c r="B14" s="167" t="s">
        <v>15</v>
      </c>
      <c r="C14" s="166" t="s">
        <v>39</v>
      </c>
      <c r="D14" s="166" t="s">
        <v>45</v>
      </c>
      <c r="E14" s="168" t="s">
        <v>46</v>
      </c>
      <c r="F14" s="166" t="s">
        <v>47</v>
      </c>
    </row>
    <row r="15" ht="12.75" customHeight="1">
      <c r="A15" s="169" t="s">
        <v>53</v>
      </c>
      <c r="B15" s="170" t="s">
        <v>54</v>
      </c>
      <c r="C15" s="171">
        <v>4.3679709E7</v>
      </c>
      <c r="D15" s="172" t="s">
        <v>58</v>
      </c>
      <c r="E15" s="169" t="s">
        <v>59</v>
      </c>
      <c r="F15" s="136" t="s">
        <v>60</v>
      </c>
    </row>
    <row r="16" ht="12.75" customHeight="1">
      <c r="A16" s="169" t="s">
        <v>95</v>
      </c>
      <c r="B16" s="170" t="s">
        <v>68</v>
      </c>
      <c r="C16" s="171">
        <v>1.768899216E7</v>
      </c>
      <c r="D16" s="172" t="s">
        <v>97</v>
      </c>
      <c r="E16" s="169" t="s">
        <v>98</v>
      </c>
      <c r="F16" s="136" t="s">
        <v>62</v>
      </c>
    </row>
    <row r="17" ht="12.75" customHeight="1">
      <c r="A17" s="169" t="s">
        <v>128</v>
      </c>
      <c r="B17" s="170" t="s">
        <v>76</v>
      </c>
      <c r="C17" s="171">
        <v>1.90075711E7</v>
      </c>
      <c r="D17" s="172" t="s">
        <v>130</v>
      </c>
      <c r="E17" s="169" t="s">
        <v>131</v>
      </c>
      <c r="F17" s="136" t="s">
        <v>71</v>
      </c>
    </row>
    <row r="18" ht="12.75" customHeight="1">
      <c r="A18" s="169" t="s">
        <v>132</v>
      </c>
      <c r="B18" s="170" t="s">
        <v>76</v>
      </c>
      <c r="C18" s="171">
        <v>2.1722938400000002E7</v>
      </c>
      <c r="D18" s="172" t="s">
        <v>134</v>
      </c>
      <c r="E18" s="169" t="s">
        <v>98</v>
      </c>
      <c r="F18" s="136" t="s">
        <v>71</v>
      </c>
    </row>
    <row r="19" ht="12.75" customHeight="1">
      <c r="A19" s="169" t="s">
        <v>135</v>
      </c>
      <c r="B19" s="170" t="s">
        <v>76</v>
      </c>
      <c r="C19" s="171">
        <v>1.6292203799999999E7</v>
      </c>
      <c r="D19" s="172" t="s">
        <v>137</v>
      </c>
      <c r="E19" s="169" t="s">
        <v>59</v>
      </c>
      <c r="F19" s="136" t="s">
        <v>60</v>
      </c>
    </row>
    <row r="20" ht="12.75" customHeight="1">
      <c r="A20" s="169" t="s">
        <v>141</v>
      </c>
      <c r="B20" s="170" t="s">
        <v>80</v>
      </c>
      <c r="C20" s="171">
        <v>7216992.15</v>
      </c>
      <c r="D20" s="172" t="s">
        <v>143</v>
      </c>
      <c r="E20" s="169" t="s">
        <v>144</v>
      </c>
      <c r="F20" s="136" t="s">
        <v>60</v>
      </c>
    </row>
    <row r="21" ht="12.75" customHeight="1">
      <c r="A21" s="169" t="s">
        <v>148</v>
      </c>
      <c r="B21" s="170" t="s">
        <v>80</v>
      </c>
      <c r="C21" s="171">
        <v>4.33019529E7</v>
      </c>
      <c r="D21" s="172" t="s">
        <v>150</v>
      </c>
      <c r="E21" s="169" t="s">
        <v>151</v>
      </c>
      <c r="F21" s="136" t="s">
        <v>81</v>
      </c>
    </row>
    <row r="22" ht="12.75" customHeight="1">
      <c r="A22" s="169" t="s">
        <v>152</v>
      </c>
      <c r="B22" s="170" t="s">
        <v>80</v>
      </c>
      <c r="C22" s="171">
        <v>1.44339843E7</v>
      </c>
      <c r="D22" s="172" t="s">
        <v>154</v>
      </c>
      <c r="E22" s="169" t="s">
        <v>155</v>
      </c>
      <c r="F22" s="136" t="s">
        <v>60</v>
      </c>
    </row>
    <row r="23" ht="12.75" customHeight="1">
      <c r="A23" s="169" t="s">
        <v>159</v>
      </c>
      <c r="B23" s="170" t="s">
        <v>85</v>
      </c>
      <c r="C23" s="171">
        <v>1.7014438919999998E7</v>
      </c>
      <c r="D23" s="172" t="s">
        <v>161</v>
      </c>
      <c r="E23" s="169" t="s">
        <v>155</v>
      </c>
      <c r="F23" s="136" t="s">
        <v>60</v>
      </c>
    </row>
    <row r="24" ht="12.75" customHeight="1">
      <c r="A24" s="169" t="s">
        <v>165</v>
      </c>
      <c r="B24" s="170" t="s">
        <v>85</v>
      </c>
      <c r="C24" s="171">
        <v>2.8357398200000003E7</v>
      </c>
      <c r="D24" s="172" t="s">
        <v>167</v>
      </c>
      <c r="E24" s="169" t="s">
        <v>155</v>
      </c>
      <c r="F24" s="136" t="s">
        <v>71</v>
      </c>
    </row>
    <row r="25" ht="12.75" customHeight="1">
      <c r="A25" s="169" t="s">
        <v>171</v>
      </c>
      <c r="B25" s="170" t="s">
        <v>89</v>
      </c>
      <c r="C25" s="171">
        <v>2.776483E7</v>
      </c>
      <c r="D25" s="172" t="s">
        <v>173</v>
      </c>
      <c r="E25" s="169" t="s">
        <v>59</v>
      </c>
      <c r="F25" s="136" t="s">
        <v>60</v>
      </c>
    </row>
    <row r="26" ht="12.75" customHeight="1">
      <c r="A26" s="169" t="s">
        <v>186</v>
      </c>
      <c r="B26" s="170" t="s">
        <v>89</v>
      </c>
      <c r="C26" s="171">
        <v>3.47060375E7</v>
      </c>
      <c r="D26" s="172" t="s">
        <v>188</v>
      </c>
      <c r="E26" s="169" t="s">
        <v>144</v>
      </c>
      <c r="F26" s="136" t="s">
        <v>71</v>
      </c>
    </row>
    <row r="27" ht="12.75" customHeight="1">
      <c r="A27" s="169" t="s">
        <v>192</v>
      </c>
      <c r="B27" s="170" t="s">
        <v>89</v>
      </c>
      <c r="C27" s="171">
        <v>2776483.0</v>
      </c>
      <c r="D27" s="172" t="s">
        <v>194</v>
      </c>
      <c r="E27" s="169" t="s">
        <v>131</v>
      </c>
      <c r="F27" s="136" t="s">
        <v>71</v>
      </c>
    </row>
    <row r="28" ht="12.75" customHeight="1">
      <c r="A28" s="169" t="s">
        <v>198</v>
      </c>
      <c r="B28" s="170" t="s">
        <v>94</v>
      </c>
      <c r="C28" s="171">
        <v>1.3719074600000001E7</v>
      </c>
      <c r="D28" s="172" t="s">
        <v>200</v>
      </c>
      <c r="E28" s="169" t="s">
        <v>144</v>
      </c>
      <c r="F28" s="136" t="s">
        <v>81</v>
      </c>
    </row>
    <row r="29" ht="12.75" customHeight="1">
      <c r="A29" s="169" t="s">
        <v>201</v>
      </c>
      <c r="B29" s="170" t="s">
        <v>94</v>
      </c>
      <c r="C29" s="171">
        <v>2.05786119E7</v>
      </c>
      <c r="D29" s="172" t="s">
        <v>203</v>
      </c>
      <c r="E29" s="169" t="s">
        <v>131</v>
      </c>
      <c r="F29" s="136" t="s">
        <v>81</v>
      </c>
    </row>
    <row r="30" ht="12.75" customHeight="1">
      <c r="A30" s="169" t="s">
        <v>204</v>
      </c>
      <c r="B30" s="170" t="s">
        <v>94</v>
      </c>
      <c r="C30" s="171">
        <v>6859537.300000001</v>
      </c>
      <c r="D30" s="172" t="s">
        <v>206</v>
      </c>
      <c r="E30" s="169" t="s">
        <v>151</v>
      </c>
      <c r="F30" s="136" t="s">
        <v>60</v>
      </c>
    </row>
    <row r="31" ht="12.75" customHeight="1">
      <c r="A31" s="169" t="s">
        <v>210</v>
      </c>
      <c r="B31" s="170" t="s">
        <v>99</v>
      </c>
      <c r="C31" s="171">
        <v>1.17626244E7</v>
      </c>
      <c r="D31" s="172" t="s">
        <v>212</v>
      </c>
      <c r="E31" s="169" t="s">
        <v>131</v>
      </c>
      <c r="F31" s="136" t="s">
        <v>62</v>
      </c>
    </row>
    <row r="32" ht="12.75" customHeight="1">
      <c r="A32" s="169" t="s">
        <v>221</v>
      </c>
      <c r="B32" s="170" t="s">
        <v>99</v>
      </c>
      <c r="C32" s="171">
        <v>4.41098415E7</v>
      </c>
      <c r="D32" s="172" t="s">
        <v>223</v>
      </c>
      <c r="E32" s="169" t="s">
        <v>155</v>
      </c>
      <c r="F32" s="136" t="s">
        <v>60</v>
      </c>
    </row>
    <row r="33" ht="12.75" customHeight="1">
      <c r="A33" s="169" t="s">
        <v>224</v>
      </c>
      <c r="B33" s="170" t="s">
        <v>103</v>
      </c>
      <c r="C33" s="171">
        <v>3050031.1</v>
      </c>
      <c r="D33" s="172" t="s">
        <v>226</v>
      </c>
      <c r="E33" s="169" t="s">
        <v>131</v>
      </c>
      <c r="F33" s="136" t="s">
        <v>71</v>
      </c>
    </row>
    <row r="34" ht="12.75" customHeight="1">
      <c r="A34" s="169" t="s">
        <v>227</v>
      </c>
      <c r="B34" s="170" t="s">
        <v>103</v>
      </c>
      <c r="C34" s="171">
        <v>4575046.649999999</v>
      </c>
      <c r="D34" s="172" t="s">
        <v>229</v>
      </c>
      <c r="E34" s="169" t="s">
        <v>131</v>
      </c>
      <c r="F34" s="136" t="s">
        <v>71</v>
      </c>
    </row>
    <row r="35" ht="12.75" customHeight="1">
      <c r="A35" s="169" t="s">
        <v>233</v>
      </c>
      <c r="B35" s="170" t="s">
        <v>103</v>
      </c>
      <c r="C35" s="171">
        <v>3.812538875E7</v>
      </c>
      <c r="D35" s="172" t="s">
        <v>235</v>
      </c>
      <c r="E35" s="169" t="s">
        <v>59</v>
      </c>
      <c r="F35" s="136" t="s">
        <v>62</v>
      </c>
    </row>
    <row r="36" ht="12.75" customHeight="1">
      <c r="A36" s="169" t="s">
        <v>242</v>
      </c>
      <c r="B36" s="170" t="s">
        <v>107</v>
      </c>
      <c r="C36" s="171">
        <v>2.836166385E7</v>
      </c>
      <c r="D36" s="172" t="s">
        <v>244</v>
      </c>
      <c r="E36" s="169" t="s">
        <v>131</v>
      </c>
      <c r="F36" s="136" t="s">
        <v>71</v>
      </c>
    </row>
    <row r="37" ht="12.75" customHeight="1">
      <c r="A37" s="169" t="s">
        <v>245</v>
      </c>
      <c r="B37" s="170" t="s">
        <v>107</v>
      </c>
      <c r="C37" s="171">
        <v>3.134710215E7</v>
      </c>
      <c r="D37" s="172" t="s">
        <v>247</v>
      </c>
      <c r="E37" s="169" t="s">
        <v>151</v>
      </c>
      <c r="F37" s="136" t="s">
        <v>81</v>
      </c>
    </row>
    <row r="38" ht="12.75" customHeight="1">
      <c r="A38" s="169" t="s">
        <v>257</v>
      </c>
      <c r="B38" s="170" t="s">
        <v>111</v>
      </c>
      <c r="C38" s="171">
        <v>2.9159140400000002E7</v>
      </c>
      <c r="D38" s="172" t="s">
        <v>259</v>
      </c>
      <c r="E38" s="169" t="s">
        <v>155</v>
      </c>
      <c r="F38" s="136" t="s">
        <v>62</v>
      </c>
    </row>
    <row r="39" ht="12.75" customHeight="1">
      <c r="A39" s="169" t="s">
        <v>269</v>
      </c>
      <c r="B39" s="170" t="s">
        <v>115</v>
      </c>
      <c r="C39" s="171">
        <v>8274237.66</v>
      </c>
      <c r="D39" s="172" t="s">
        <v>271</v>
      </c>
      <c r="E39" s="169" t="s">
        <v>98</v>
      </c>
      <c r="F39" s="136" t="s">
        <v>71</v>
      </c>
    </row>
    <row r="40" ht="12.75" customHeight="1">
      <c r="A40" s="169" t="s">
        <v>278</v>
      </c>
      <c r="B40" s="170" t="s">
        <v>115</v>
      </c>
      <c r="C40" s="171">
        <v>2.895983181E7</v>
      </c>
      <c r="D40" s="172" t="s">
        <v>280</v>
      </c>
      <c r="E40" s="169" t="s">
        <v>131</v>
      </c>
      <c r="F40" s="136" t="s">
        <v>60</v>
      </c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3" width="15.25"/>
    <col customWidth="1" min="4" max="4" width="18.25"/>
    <col customWidth="1" min="5" max="5" width="14.25"/>
    <col customWidth="1" min="6" max="6" width="13.25"/>
    <col customWidth="1" min="7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>
      <c r="A14" s="166" t="s">
        <v>38</v>
      </c>
      <c r="B14" s="167" t="s">
        <v>15</v>
      </c>
      <c r="C14" s="166" t="s">
        <v>39</v>
      </c>
      <c r="D14" s="166" t="s">
        <v>45</v>
      </c>
      <c r="E14" s="168" t="s">
        <v>46</v>
      </c>
      <c r="F14" s="166" t="s">
        <v>47</v>
      </c>
    </row>
    <row r="15" ht="12.75" customHeight="1">
      <c r="A15" s="169" t="s">
        <v>284</v>
      </c>
      <c r="B15" s="170" t="s">
        <v>54</v>
      </c>
      <c r="C15" s="171">
        <v>1.77529206E7</v>
      </c>
      <c r="D15" s="172" t="s">
        <v>286</v>
      </c>
      <c r="E15" s="169" t="s">
        <v>59</v>
      </c>
      <c r="F15" s="136" t="s">
        <v>60</v>
      </c>
    </row>
    <row r="16" ht="12.75" customHeight="1">
      <c r="A16" s="169" t="s">
        <v>293</v>
      </c>
      <c r="B16" s="170" t="s">
        <v>54</v>
      </c>
      <c r="C16" s="171">
        <v>3.55058412E7</v>
      </c>
      <c r="D16" s="172" t="s">
        <v>295</v>
      </c>
      <c r="E16" s="169" t="s">
        <v>98</v>
      </c>
      <c r="F16" s="136" t="s">
        <v>81</v>
      </c>
    </row>
    <row r="17" ht="12.75" customHeight="1">
      <c r="A17" s="169" t="s">
        <v>299</v>
      </c>
      <c r="B17" s="170" t="s">
        <v>54</v>
      </c>
      <c r="C17" s="171">
        <v>4.615759356E7</v>
      </c>
      <c r="D17" s="172" t="s">
        <v>301</v>
      </c>
      <c r="E17" s="169" t="s">
        <v>131</v>
      </c>
      <c r="F17" s="136" t="s">
        <v>71</v>
      </c>
    </row>
    <row r="18" ht="12.75" customHeight="1">
      <c r="A18" s="169" t="s">
        <v>305</v>
      </c>
      <c r="B18" s="170" t="s">
        <v>68</v>
      </c>
      <c r="C18" s="171">
        <v>9215132.450000001</v>
      </c>
      <c r="D18" s="172" t="s">
        <v>307</v>
      </c>
      <c r="E18" s="169" t="s">
        <v>155</v>
      </c>
      <c r="F18" s="136" t="s">
        <v>81</v>
      </c>
    </row>
    <row r="19" ht="12.75" customHeight="1">
      <c r="A19" s="169" t="s">
        <v>311</v>
      </c>
      <c r="B19" s="170" t="s">
        <v>68</v>
      </c>
      <c r="C19" s="171">
        <v>3.6860529800000004E7</v>
      </c>
      <c r="D19" s="172" t="s">
        <v>313</v>
      </c>
      <c r="E19" s="169" t="s">
        <v>144</v>
      </c>
      <c r="F19" s="136" t="s">
        <v>62</v>
      </c>
    </row>
    <row r="20" ht="12.75" customHeight="1">
      <c r="A20" s="169" t="s">
        <v>317</v>
      </c>
      <c r="B20" s="170" t="s">
        <v>76</v>
      </c>
      <c r="C20" s="171">
        <v>1.46895044E7</v>
      </c>
      <c r="D20" s="172" t="s">
        <v>319</v>
      </c>
      <c r="E20" s="169" t="s">
        <v>151</v>
      </c>
      <c r="F20" s="136" t="s">
        <v>71</v>
      </c>
    </row>
    <row r="21" ht="12.75" customHeight="1">
      <c r="A21" s="169" t="s">
        <v>320</v>
      </c>
      <c r="B21" s="170" t="s">
        <v>76</v>
      </c>
      <c r="C21" s="171">
        <v>3672376.1</v>
      </c>
      <c r="D21" s="172" t="s">
        <v>322</v>
      </c>
      <c r="E21" s="169" t="s">
        <v>59</v>
      </c>
      <c r="F21" s="136" t="s">
        <v>60</v>
      </c>
    </row>
    <row r="22" ht="12.75" customHeight="1">
      <c r="A22" s="169" t="s">
        <v>332</v>
      </c>
      <c r="B22" s="170" t="s">
        <v>80</v>
      </c>
      <c r="C22" s="171">
        <v>1.033807806E7</v>
      </c>
      <c r="D22" s="172" t="s">
        <v>334</v>
      </c>
      <c r="E22" s="169" t="s">
        <v>155</v>
      </c>
      <c r="F22" s="136" t="s">
        <v>60</v>
      </c>
    </row>
    <row r="23" ht="12.75" customHeight="1">
      <c r="A23" s="169" t="s">
        <v>335</v>
      </c>
      <c r="B23" s="170" t="s">
        <v>80</v>
      </c>
      <c r="C23" s="171">
        <v>1.550711709E7</v>
      </c>
      <c r="D23" s="172" t="s">
        <v>337</v>
      </c>
      <c r="E23" s="169" t="s">
        <v>131</v>
      </c>
      <c r="F23" s="136" t="s">
        <v>71</v>
      </c>
    </row>
    <row r="24" ht="12.75" customHeight="1">
      <c r="A24" s="169" t="s">
        <v>341</v>
      </c>
      <c r="B24" s="170" t="s">
        <v>80</v>
      </c>
      <c r="C24" s="171">
        <v>3.101423418E7</v>
      </c>
      <c r="D24" s="172" t="s">
        <v>343</v>
      </c>
      <c r="E24" s="169" t="s">
        <v>155</v>
      </c>
      <c r="F24" s="136" t="s">
        <v>62</v>
      </c>
    </row>
    <row r="25" ht="12.75" customHeight="1">
      <c r="A25" s="169" t="s">
        <v>347</v>
      </c>
      <c r="B25" s="170" t="s">
        <v>80</v>
      </c>
      <c r="C25" s="171">
        <v>5.6859429330000006E7</v>
      </c>
      <c r="D25" s="172" t="s">
        <v>349</v>
      </c>
      <c r="E25" s="169" t="s">
        <v>98</v>
      </c>
      <c r="F25" s="136" t="s">
        <v>71</v>
      </c>
    </row>
    <row r="26" ht="12.75" customHeight="1">
      <c r="A26" s="169" t="s">
        <v>356</v>
      </c>
      <c r="B26" s="170" t="s">
        <v>85</v>
      </c>
      <c r="C26" s="171">
        <v>7011480.84</v>
      </c>
      <c r="D26" s="172" t="s">
        <v>358</v>
      </c>
      <c r="E26" s="169" t="s">
        <v>144</v>
      </c>
      <c r="F26" s="136" t="s">
        <v>60</v>
      </c>
    </row>
    <row r="27" ht="12.75" customHeight="1">
      <c r="A27" s="169" t="s">
        <v>371</v>
      </c>
      <c r="B27" s="170" t="s">
        <v>89</v>
      </c>
      <c r="C27" s="171">
        <v>2.139386379E7</v>
      </c>
      <c r="D27" s="172" t="s">
        <v>373</v>
      </c>
      <c r="E27" s="169" t="s">
        <v>144</v>
      </c>
      <c r="F27" s="136" t="s">
        <v>81</v>
      </c>
    </row>
    <row r="28" ht="12.75" customHeight="1">
      <c r="A28" s="169" t="s">
        <v>53</v>
      </c>
      <c r="B28" s="170" t="s">
        <v>94</v>
      </c>
      <c r="C28" s="171">
        <v>1.3329161360000001E8</v>
      </c>
      <c r="D28" s="172" t="s">
        <v>58</v>
      </c>
      <c r="E28" s="169" t="s">
        <v>59</v>
      </c>
      <c r="F28" s="136" t="s">
        <v>62</v>
      </c>
    </row>
    <row r="29" ht="12.75" customHeight="1">
      <c r="A29" s="169" t="s">
        <v>95</v>
      </c>
      <c r="B29" s="170" t="s">
        <v>103</v>
      </c>
      <c r="C29" s="171">
        <v>2.015608584E7</v>
      </c>
      <c r="D29" s="172" t="s">
        <v>97</v>
      </c>
      <c r="E29" s="169" t="s">
        <v>98</v>
      </c>
      <c r="F29" s="136" t="s">
        <v>62</v>
      </c>
    </row>
    <row r="30" ht="12.75" customHeight="1">
      <c r="A30" s="169" t="s">
        <v>128</v>
      </c>
      <c r="B30" s="170" t="s">
        <v>107</v>
      </c>
      <c r="C30" s="171">
        <v>3.02940028E7</v>
      </c>
      <c r="D30" s="172" t="s">
        <v>130</v>
      </c>
      <c r="E30" s="169" t="s">
        <v>131</v>
      </c>
      <c r="F30" s="136" t="s">
        <v>62</v>
      </c>
    </row>
    <row r="31" ht="12.75" customHeight="1">
      <c r="A31" s="169" t="s">
        <v>132</v>
      </c>
      <c r="B31" s="170" t="s">
        <v>107</v>
      </c>
      <c r="C31" s="171">
        <v>2.3916318E7</v>
      </c>
      <c r="D31" s="172" t="s">
        <v>134</v>
      </c>
      <c r="E31" s="169" t="s">
        <v>98</v>
      </c>
      <c r="F31" s="136" t="s">
        <v>71</v>
      </c>
    </row>
    <row r="32" ht="12.75" customHeight="1">
      <c r="A32" s="169" t="s">
        <v>135</v>
      </c>
      <c r="B32" s="170" t="s">
        <v>107</v>
      </c>
      <c r="C32" s="171">
        <v>3.986053E7</v>
      </c>
      <c r="D32" s="172" t="s">
        <v>137</v>
      </c>
      <c r="E32" s="169" t="s">
        <v>59</v>
      </c>
      <c r="F32" s="136" t="s">
        <v>62</v>
      </c>
    </row>
    <row r="33" ht="12.75" customHeight="1">
      <c r="A33" s="169" t="s">
        <v>141</v>
      </c>
      <c r="B33" s="170" t="s">
        <v>111</v>
      </c>
      <c r="C33" s="171">
        <v>3.29902026E7</v>
      </c>
      <c r="D33" s="172" t="s">
        <v>143</v>
      </c>
      <c r="E33" s="169" t="s">
        <v>144</v>
      </c>
      <c r="F33" s="136" t="s">
        <v>71</v>
      </c>
    </row>
    <row r="34" ht="12.75" customHeight="1">
      <c r="A34" s="169" t="s">
        <v>148</v>
      </c>
      <c r="B34" s="170" t="s">
        <v>111</v>
      </c>
      <c r="C34" s="171">
        <v>6.59804052E7</v>
      </c>
      <c r="D34" s="172" t="s">
        <v>150</v>
      </c>
      <c r="E34" s="169" t="s">
        <v>151</v>
      </c>
      <c r="F34" s="136" t="s">
        <v>62</v>
      </c>
    </row>
    <row r="35" ht="12.75" customHeight="1">
      <c r="A35" s="169" t="s">
        <v>152</v>
      </c>
      <c r="B35" s="170" t="s">
        <v>111</v>
      </c>
      <c r="C35" s="171">
        <v>1.64951013E7</v>
      </c>
      <c r="D35" s="172" t="s">
        <v>154</v>
      </c>
      <c r="E35" s="169" t="s">
        <v>155</v>
      </c>
      <c r="F35" s="136" t="s">
        <v>62</v>
      </c>
    </row>
    <row r="36" ht="12.75" customHeight="1">
      <c r="A36" s="169" t="s">
        <v>159</v>
      </c>
      <c r="B36" s="170" t="s">
        <v>115</v>
      </c>
      <c r="C36" s="171">
        <v>4999332.81</v>
      </c>
      <c r="D36" s="172" t="s">
        <v>161</v>
      </c>
      <c r="E36" s="169" t="s">
        <v>155</v>
      </c>
      <c r="F36" s="136" t="s">
        <v>62</v>
      </c>
    </row>
    <row r="37" ht="12.75" customHeight="1">
      <c r="A37" s="169" t="s">
        <v>165</v>
      </c>
      <c r="B37" s="170" t="s">
        <v>115</v>
      </c>
      <c r="C37" s="171">
        <v>3.166244113E7</v>
      </c>
      <c r="D37" s="172" t="s">
        <v>167</v>
      </c>
      <c r="E37" s="169" t="s">
        <v>155</v>
      </c>
      <c r="F37" s="136" t="s">
        <v>71</v>
      </c>
    </row>
    <row r="38" ht="12.75" customHeight="1">
      <c r="A38" s="169" t="s">
        <v>171</v>
      </c>
      <c r="B38" s="170" t="s">
        <v>115</v>
      </c>
      <c r="C38" s="171">
        <v>2.499666405E7</v>
      </c>
      <c r="D38" s="172" t="s">
        <v>173</v>
      </c>
      <c r="E38" s="169" t="s">
        <v>59</v>
      </c>
      <c r="F38" s="136" t="s">
        <v>62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3.0"/>
    <col customWidth="1" min="3" max="3" width="13.13"/>
    <col customWidth="1" min="4" max="4" width="21.75"/>
    <col customWidth="1" min="5" max="5" width="20.13"/>
    <col customWidth="1" min="6" max="6" width="14.75"/>
    <col customWidth="1" min="7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>
      <c r="A14" s="166" t="s">
        <v>38</v>
      </c>
      <c r="B14" s="167" t="s">
        <v>15</v>
      </c>
      <c r="C14" s="166" t="s">
        <v>39</v>
      </c>
      <c r="D14" s="166" t="s">
        <v>45</v>
      </c>
      <c r="E14" s="168" t="s">
        <v>46</v>
      </c>
      <c r="F14" s="166" t="s">
        <v>47</v>
      </c>
    </row>
    <row r="15" ht="12.75" customHeight="1">
      <c r="A15" s="169" t="s">
        <v>186</v>
      </c>
      <c r="B15" s="170" t="s">
        <v>54</v>
      </c>
      <c r="C15" s="171">
        <v>4327816.5</v>
      </c>
      <c r="D15" s="172" t="s">
        <v>188</v>
      </c>
      <c r="E15" s="169" t="s">
        <v>144</v>
      </c>
      <c r="F15" s="136" t="s">
        <v>71</v>
      </c>
    </row>
    <row r="16" ht="12.75" customHeight="1">
      <c r="A16" s="169" t="s">
        <v>192</v>
      </c>
      <c r="B16" s="170" t="s">
        <v>68</v>
      </c>
      <c r="C16" s="171">
        <v>4.3129052800000004E7</v>
      </c>
      <c r="D16" s="172" t="s">
        <v>194</v>
      </c>
      <c r="E16" s="169" t="s">
        <v>131</v>
      </c>
      <c r="F16" s="136" t="s">
        <v>81</v>
      </c>
    </row>
    <row r="17" ht="12.75" customHeight="1">
      <c r="A17" s="169" t="s">
        <v>198</v>
      </c>
      <c r="B17" s="170" t="s">
        <v>68</v>
      </c>
      <c r="C17" s="171">
        <v>8.625810560000001E7</v>
      </c>
      <c r="D17" s="172" t="s">
        <v>200</v>
      </c>
      <c r="E17" s="169" t="s">
        <v>144</v>
      </c>
      <c r="F17" s="136" t="s">
        <v>60</v>
      </c>
    </row>
    <row r="18" ht="12.75" customHeight="1">
      <c r="A18" s="169" t="s">
        <v>201</v>
      </c>
      <c r="B18" s="170" t="s">
        <v>68</v>
      </c>
      <c r="C18" s="171">
        <v>6469357.92</v>
      </c>
      <c r="D18" s="172" t="s">
        <v>203</v>
      </c>
      <c r="E18" s="169" t="s">
        <v>131</v>
      </c>
      <c r="F18" s="136" t="s">
        <v>60</v>
      </c>
    </row>
    <row r="19" ht="12.75" customHeight="1">
      <c r="A19" s="169" t="s">
        <v>204</v>
      </c>
      <c r="B19" s="170" t="s">
        <v>68</v>
      </c>
      <c r="C19" s="171">
        <v>1.5095168480000002E7</v>
      </c>
      <c r="D19" s="172" t="s">
        <v>206</v>
      </c>
      <c r="E19" s="169" t="s">
        <v>151</v>
      </c>
      <c r="F19" s="136" t="s">
        <v>62</v>
      </c>
    </row>
    <row r="20" ht="12.75" customHeight="1">
      <c r="A20" s="169" t="s">
        <v>210</v>
      </c>
      <c r="B20" s="170" t="s">
        <v>76</v>
      </c>
      <c r="C20" s="171">
        <v>1.256048028E8</v>
      </c>
      <c r="D20" s="172" t="s">
        <v>212</v>
      </c>
      <c r="E20" s="169" t="s">
        <v>131</v>
      </c>
      <c r="F20" s="136" t="s">
        <v>71</v>
      </c>
    </row>
    <row r="21" ht="12.75" customHeight="1">
      <c r="A21" s="169" t="s">
        <v>221</v>
      </c>
      <c r="B21" s="170" t="s">
        <v>80</v>
      </c>
      <c r="C21" s="171">
        <v>5799346.17</v>
      </c>
      <c r="D21" s="172" t="s">
        <v>223</v>
      </c>
      <c r="E21" s="169" t="s">
        <v>155</v>
      </c>
      <c r="F21" s="136" t="s">
        <v>62</v>
      </c>
    </row>
    <row r="22" ht="12.75" customHeight="1">
      <c r="A22" s="169" t="s">
        <v>224</v>
      </c>
      <c r="B22" s="170" t="s">
        <v>80</v>
      </c>
      <c r="C22" s="171">
        <v>1.353180773E7</v>
      </c>
      <c r="D22" s="172" t="s">
        <v>226</v>
      </c>
      <c r="E22" s="169" t="s">
        <v>131</v>
      </c>
      <c r="F22" s="136" t="s">
        <v>71</v>
      </c>
    </row>
    <row r="23" ht="12.75" customHeight="1">
      <c r="A23" s="169" t="s">
        <v>227</v>
      </c>
      <c r="B23" s="170" t="s">
        <v>80</v>
      </c>
      <c r="C23" s="171">
        <v>2.8996730849999998E7</v>
      </c>
      <c r="D23" s="172" t="s">
        <v>229</v>
      </c>
      <c r="E23" s="169" t="s">
        <v>131</v>
      </c>
      <c r="F23" s="136" t="s">
        <v>62</v>
      </c>
    </row>
    <row r="24" ht="12.75" customHeight="1">
      <c r="A24" s="169" t="s">
        <v>233</v>
      </c>
      <c r="B24" s="170" t="s">
        <v>80</v>
      </c>
      <c r="C24" s="171">
        <v>7.732461560000001E7</v>
      </c>
      <c r="D24" s="172" t="s">
        <v>235</v>
      </c>
      <c r="E24" s="169" t="s">
        <v>59</v>
      </c>
      <c r="F24" s="136" t="s">
        <v>62</v>
      </c>
    </row>
    <row r="25" ht="12.75" customHeight="1">
      <c r="A25" s="169" t="s">
        <v>242</v>
      </c>
      <c r="B25" s="170" t="s">
        <v>85</v>
      </c>
      <c r="C25" s="171">
        <v>3.07650285E7</v>
      </c>
      <c r="D25" s="172" t="s">
        <v>244</v>
      </c>
      <c r="E25" s="169" t="s">
        <v>131</v>
      </c>
      <c r="F25" s="136" t="s">
        <v>81</v>
      </c>
    </row>
    <row r="26" ht="12.75" customHeight="1">
      <c r="A26" s="169" t="s">
        <v>245</v>
      </c>
      <c r="B26" s="170" t="s">
        <v>85</v>
      </c>
      <c r="C26" s="171">
        <v>4.1020038E7</v>
      </c>
      <c r="D26" s="172" t="s">
        <v>247</v>
      </c>
      <c r="E26" s="169" t="s">
        <v>151</v>
      </c>
      <c r="F26" s="136" t="s">
        <v>71</v>
      </c>
    </row>
    <row r="27" ht="12.75" customHeight="1">
      <c r="A27" s="169" t="s">
        <v>257</v>
      </c>
      <c r="B27" s="170" t="s">
        <v>89</v>
      </c>
      <c r="C27" s="171">
        <v>5.4282171E7</v>
      </c>
      <c r="D27" s="172" t="s">
        <v>259</v>
      </c>
      <c r="E27" s="169" t="s">
        <v>155</v>
      </c>
      <c r="F27" s="136" t="s">
        <v>71</v>
      </c>
    </row>
    <row r="28" ht="12.75" customHeight="1">
      <c r="A28" s="169" t="s">
        <v>269</v>
      </c>
      <c r="B28" s="170" t="s">
        <v>94</v>
      </c>
      <c r="C28" s="171">
        <v>1.094058755E7</v>
      </c>
      <c r="D28" s="172" t="s">
        <v>271</v>
      </c>
      <c r="E28" s="169" t="s">
        <v>98</v>
      </c>
      <c r="F28" s="136" t="s">
        <v>62</v>
      </c>
    </row>
    <row r="29" ht="12.75" customHeight="1">
      <c r="A29" s="169" t="s">
        <v>278</v>
      </c>
      <c r="B29" s="170" t="s">
        <v>94</v>
      </c>
      <c r="C29" s="171">
        <v>4.595046771E7</v>
      </c>
      <c r="D29" s="172" t="s">
        <v>280</v>
      </c>
      <c r="E29" s="169" t="s">
        <v>131</v>
      </c>
      <c r="F29" s="136" t="s">
        <v>60</v>
      </c>
    </row>
    <row r="30" ht="12.75" customHeight="1">
      <c r="A30" s="169" t="s">
        <v>284</v>
      </c>
      <c r="B30" s="170" t="s">
        <v>99</v>
      </c>
      <c r="C30" s="171">
        <v>1.99899648E7</v>
      </c>
      <c r="D30" s="172" t="s">
        <v>286</v>
      </c>
      <c r="E30" s="169" t="s">
        <v>59</v>
      </c>
      <c r="F30" s="136" t="s">
        <v>71</v>
      </c>
    </row>
    <row r="31" ht="12.75" customHeight="1">
      <c r="A31" s="169" t="s">
        <v>293</v>
      </c>
      <c r="B31" s="170" t="s">
        <v>99</v>
      </c>
      <c r="C31" s="171">
        <v>9994982.4</v>
      </c>
      <c r="D31" s="172" t="s">
        <v>295</v>
      </c>
      <c r="E31" s="169" t="s">
        <v>98</v>
      </c>
      <c r="F31" s="136" t="s">
        <v>60</v>
      </c>
    </row>
    <row r="32" ht="12.75" customHeight="1">
      <c r="A32" s="169" t="s">
        <v>299</v>
      </c>
      <c r="B32" s="170" t="s">
        <v>99</v>
      </c>
      <c r="C32" s="171">
        <v>6.196889088E7</v>
      </c>
      <c r="D32" s="172" t="s">
        <v>301</v>
      </c>
      <c r="E32" s="169" t="s">
        <v>131</v>
      </c>
      <c r="F32" s="136" t="s">
        <v>62</v>
      </c>
    </row>
    <row r="33" ht="12.75" customHeight="1">
      <c r="A33" s="169" t="s">
        <v>305</v>
      </c>
      <c r="B33" s="170" t="s">
        <v>103</v>
      </c>
      <c r="C33" s="171">
        <v>6463249.29</v>
      </c>
      <c r="D33" s="172" t="s">
        <v>307</v>
      </c>
      <c r="E33" s="169" t="s">
        <v>155</v>
      </c>
      <c r="F33" s="136" t="s">
        <v>71</v>
      </c>
    </row>
    <row r="34" ht="12.75" customHeight="1">
      <c r="A34" s="169" t="s">
        <v>311</v>
      </c>
      <c r="B34" s="170" t="s">
        <v>103</v>
      </c>
      <c r="C34" s="171">
        <v>4.30883286E7</v>
      </c>
      <c r="D34" s="172" t="s">
        <v>313</v>
      </c>
      <c r="E34" s="169" t="s">
        <v>144</v>
      </c>
      <c r="F34" s="136" t="s">
        <v>62</v>
      </c>
    </row>
    <row r="35" ht="12.75" customHeight="1">
      <c r="A35" s="169" t="s">
        <v>317</v>
      </c>
      <c r="B35" s="170" t="s">
        <v>103</v>
      </c>
      <c r="C35" s="171">
        <v>3.662507931E7</v>
      </c>
      <c r="D35" s="172" t="s">
        <v>319</v>
      </c>
      <c r="E35" s="169" t="s">
        <v>151</v>
      </c>
      <c r="F35" s="136" t="s">
        <v>60</v>
      </c>
    </row>
    <row r="36" ht="12.75" customHeight="1">
      <c r="A36" s="169" t="s">
        <v>320</v>
      </c>
      <c r="B36" s="170" t="s">
        <v>107</v>
      </c>
      <c r="C36" s="171">
        <v>8656694.64</v>
      </c>
      <c r="D36" s="172" t="s">
        <v>322</v>
      </c>
      <c r="E36" s="169" t="s">
        <v>59</v>
      </c>
      <c r="F36" s="136" t="s">
        <v>71</v>
      </c>
    </row>
    <row r="37" ht="12.75" customHeight="1">
      <c r="A37" s="169" t="s">
        <v>332</v>
      </c>
      <c r="B37" s="170" t="s">
        <v>107</v>
      </c>
      <c r="C37" s="171">
        <v>5.41043415E7</v>
      </c>
      <c r="D37" s="172" t="s">
        <v>334</v>
      </c>
      <c r="E37" s="169" t="s">
        <v>155</v>
      </c>
      <c r="F37" s="136" t="s">
        <v>81</v>
      </c>
    </row>
    <row r="38" ht="12.75" customHeight="1">
      <c r="A38" s="169" t="s">
        <v>335</v>
      </c>
      <c r="B38" s="170" t="s">
        <v>107</v>
      </c>
      <c r="C38" s="171">
        <v>6.49252098E7</v>
      </c>
      <c r="D38" s="172" t="s">
        <v>337</v>
      </c>
      <c r="E38" s="169" t="s">
        <v>131</v>
      </c>
      <c r="F38" s="136" t="s">
        <v>81</v>
      </c>
    </row>
    <row r="39" ht="12.75" customHeight="1">
      <c r="A39" s="169" t="s">
        <v>341</v>
      </c>
      <c r="B39" s="170" t="s">
        <v>111</v>
      </c>
      <c r="C39" s="171">
        <v>2.768011961E7</v>
      </c>
      <c r="D39" s="172" t="s">
        <v>343</v>
      </c>
      <c r="E39" s="169" t="s">
        <v>155</v>
      </c>
      <c r="F39" s="136" t="s">
        <v>62</v>
      </c>
    </row>
    <row r="40" ht="12.75" customHeight="1">
      <c r="A40" s="169" t="s">
        <v>347</v>
      </c>
      <c r="B40" s="170" t="s">
        <v>111</v>
      </c>
      <c r="C40" s="171">
        <v>6387719.91</v>
      </c>
      <c r="D40" s="172" t="s">
        <v>349</v>
      </c>
      <c r="E40" s="169" t="s">
        <v>98</v>
      </c>
      <c r="F40" s="136" t="s">
        <v>62</v>
      </c>
    </row>
    <row r="41" ht="12.75" customHeight="1">
      <c r="A41" s="169" t="s">
        <v>356</v>
      </c>
      <c r="B41" s="170" t="s">
        <v>115</v>
      </c>
      <c r="C41" s="171">
        <v>2.9631096460000005E7</v>
      </c>
      <c r="D41" s="172" t="s">
        <v>358</v>
      </c>
      <c r="E41" s="169" t="s">
        <v>144</v>
      </c>
      <c r="F41" s="136" t="s">
        <v>62</v>
      </c>
    </row>
    <row r="42" ht="12.75" customHeight="1">
      <c r="A42" s="169" t="s">
        <v>371</v>
      </c>
      <c r="B42" s="170" t="s">
        <v>115</v>
      </c>
      <c r="C42" s="171">
        <v>6349520.67</v>
      </c>
      <c r="D42" s="172" t="s">
        <v>373</v>
      </c>
      <c r="E42" s="169" t="s">
        <v>144</v>
      </c>
      <c r="F42" s="136" t="s">
        <v>81</v>
      </c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63"/>
    <col customWidth="1" min="3" max="3" width="16.25"/>
    <col customWidth="1" min="4" max="4" width="17.88"/>
    <col customWidth="1" min="5" max="5" width="17.13"/>
    <col customWidth="1" min="6" max="6" width="13.75"/>
    <col customWidth="1" min="7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>
      <c r="A14" s="166" t="s">
        <v>38</v>
      </c>
      <c r="B14" s="167" t="s">
        <v>15</v>
      </c>
      <c r="C14" s="166" t="s">
        <v>39</v>
      </c>
      <c r="D14" s="166" t="s">
        <v>45</v>
      </c>
      <c r="E14" s="168" t="s">
        <v>46</v>
      </c>
      <c r="F14" s="166" t="s">
        <v>47</v>
      </c>
    </row>
    <row r="15" ht="12.75" customHeight="1">
      <c r="A15" s="169" t="s">
        <v>186</v>
      </c>
      <c r="B15" s="170" t="s">
        <v>54</v>
      </c>
      <c r="C15" s="171">
        <v>4327816.5</v>
      </c>
      <c r="D15" s="172" t="s">
        <v>188</v>
      </c>
      <c r="E15" s="169" t="s">
        <v>144</v>
      </c>
      <c r="F15" s="136" t="s">
        <v>71</v>
      </c>
    </row>
    <row r="16" ht="12.75" customHeight="1">
      <c r="A16" s="169" t="s">
        <v>192</v>
      </c>
      <c r="B16" s="170" t="s">
        <v>68</v>
      </c>
      <c r="C16" s="171">
        <v>4.3129052800000004E7</v>
      </c>
      <c r="D16" s="172" t="s">
        <v>194</v>
      </c>
      <c r="E16" s="169" t="s">
        <v>131</v>
      </c>
      <c r="F16" s="136" t="s">
        <v>81</v>
      </c>
    </row>
    <row r="17" ht="12.75" customHeight="1">
      <c r="A17" s="169" t="s">
        <v>198</v>
      </c>
      <c r="B17" s="170" t="s">
        <v>68</v>
      </c>
      <c r="C17" s="171">
        <v>8.625810560000001E7</v>
      </c>
      <c r="D17" s="172" t="s">
        <v>200</v>
      </c>
      <c r="E17" s="169" t="s">
        <v>144</v>
      </c>
      <c r="F17" s="136" t="s">
        <v>60</v>
      </c>
    </row>
    <row r="18" ht="12.75" customHeight="1">
      <c r="A18" s="169" t="s">
        <v>201</v>
      </c>
      <c r="B18" s="170" t="s">
        <v>68</v>
      </c>
      <c r="C18" s="171">
        <v>6469357.92</v>
      </c>
      <c r="D18" s="172" t="s">
        <v>203</v>
      </c>
      <c r="E18" s="169" t="s">
        <v>131</v>
      </c>
      <c r="F18" s="136" t="s">
        <v>60</v>
      </c>
    </row>
    <row r="19" ht="12.75" customHeight="1">
      <c r="A19" s="169" t="s">
        <v>204</v>
      </c>
      <c r="B19" s="170" t="s">
        <v>68</v>
      </c>
      <c r="C19" s="171">
        <v>1.5095168480000002E7</v>
      </c>
      <c r="D19" s="172" t="s">
        <v>206</v>
      </c>
      <c r="E19" s="169" t="s">
        <v>151</v>
      </c>
      <c r="F19" s="136" t="s">
        <v>62</v>
      </c>
    </row>
    <row r="20" ht="12.75" customHeight="1">
      <c r="A20" s="169" t="s">
        <v>210</v>
      </c>
      <c r="B20" s="170" t="s">
        <v>76</v>
      </c>
      <c r="C20" s="171">
        <v>1.256048028E8</v>
      </c>
      <c r="D20" s="172" t="s">
        <v>212</v>
      </c>
      <c r="E20" s="169" t="s">
        <v>131</v>
      </c>
      <c r="F20" s="136" t="s">
        <v>71</v>
      </c>
    </row>
    <row r="21" ht="12.75" customHeight="1">
      <c r="A21" s="169" t="s">
        <v>221</v>
      </c>
      <c r="B21" s="170" t="s">
        <v>80</v>
      </c>
      <c r="C21" s="171">
        <v>5799346.17</v>
      </c>
      <c r="D21" s="172" t="s">
        <v>223</v>
      </c>
      <c r="E21" s="169" t="s">
        <v>155</v>
      </c>
      <c r="F21" s="136" t="s">
        <v>62</v>
      </c>
    </row>
    <row r="22" ht="12.75" customHeight="1">
      <c r="A22" s="169" t="s">
        <v>224</v>
      </c>
      <c r="B22" s="170" t="s">
        <v>80</v>
      </c>
      <c r="C22" s="171">
        <v>1.353180773E7</v>
      </c>
      <c r="D22" s="172" t="s">
        <v>226</v>
      </c>
      <c r="E22" s="169" t="s">
        <v>131</v>
      </c>
      <c r="F22" s="136" t="s">
        <v>71</v>
      </c>
    </row>
    <row r="23" ht="12.75" customHeight="1">
      <c r="A23" s="169" t="s">
        <v>227</v>
      </c>
      <c r="B23" s="170" t="s">
        <v>80</v>
      </c>
      <c r="C23" s="171">
        <v>2.8996730849999998E7</v>
      </c>
      <c r="D23" s="172" t="s">
        <v>229</v>
      </c>
      <c r="E23" s="169" t="s">
        <v>131</v>
      </c>
      <c r="F23" s="136" t="s">
        <v>62</v>
      </c>
    </row>
    <row r="24" ht="12.75" customHeight="1">
      <c r="A24" s="169" t="s">
        <v>233</v>
      </c>
      <c r="B24" s="170" t="s">
        <v>80</v>
      </c>
      <c r="C24" s="171">
        <v>7.732461560000001E7</v>
      </c>
      <c r="D24" s="172" t="s">
        <v>235</v>
      </c>
      <c r="E24" s="169" t="s">
        <v>59</v>
      </c>
      <c r="F24" s="136" t="s">
        <v>62</v>
      </c>
    </row>
    <row r="25" ht="12.75" customHeight="1">
      <c r="A25" s="169" t="s">
        <v>242</v>
      </c>
      <c r="B25" s="170" t="s">
        <v>85</v>
      </c>
      <c r="C25" s="171">
        <v>3.07650285E7</v>
      </c>
      <c r="D25" s="172" t="s">
        <v>244</v>
      </c>
      <c r="E25" s="169" t="s">
        <v>131</v>
      </c>
      <c r="F25" s="136" t="s">
        <v>81</v>
      </c>
    </row>
    <row r="26" ht="12.75" customHeight="1">
      <c r="A26" s="169" t="s">
        <v>245</v>
      </c>
      <c r="B26" s="170" t="s">
        <v>85</v>
      </c>
      <c r="C26" s="171">
        <v>4.1020038E7</v>
      </c>
      <c r="D26" s="172" t="s">
        <v>247</v>
      </c>
      <c r="E26" s="169" t="s">
        <v>151</v>
      </c>
      <c r="F26" s="136" t="s">
        <v>71</v>
      </c>
    </row>
    <row r="27" ht="12.75" customHeight="1">
      <c r="A27" s="169" t="s">
        <v>257</v>
      </c>
      <c r="B27" s="170" t="s">
        <v>89</v>
      </c>
      <c r="C27" s="171">
        <v>5.4282171E7</v>
      </c>
      <c r="D27" s="172" t="s">
        <v>259</v>
      </c>
      <c r="E27" s="169" t="s">
        <v>155</v>
      </c>
      <c r="F27" s="136" t="s">
        <v>71</v>
      </c>
    </row>
    <row r="28" ht="12.75" customHeight="1">
      <c r="A28" s="169" t="s">
        <v>269</v>
      </c>
      <c r="B28" s="170" t="s">
        <v>94</v>
      </c>
      <c r="C28" s="171">
        <v>1.094058755E7</v>
      </c>
      <c r="D28" s="172" t="s">
        <v>271</v>
      </c>
      <c r="E28" s="169" t="s">
        <v>98</v>
      </c>
      <c r="F28" s="136" t="s">
        <v>62</v>
      </c>
    </row>
    <row r="29" ht="12.75" customHeight="1">
      <c r="A29" s="169" t="s">
        <v>278</v>
      </c>
      <c r="B29" s="170" t="s">
        <v>94</v>
      </c>
      <c r="C29" s="171">
        <v>4.595046771E7</v>
      </c>
      <c r="D29" s="172" t="s">
        <v>280</v>
      </c>
      <c r="E29" s="169" t="s">
        <v>131</v>
      </c>
      <c r="F29" s="136" t="s">
        <v>60</v>
      </c>
    </row>
    <row r="30" ht="12.75" customHeight="1">
      <c r="A30" s="169" t="s">
        <v>284</v>
      </c>
      <c r="B30" s="170" t="s">
        <v>99</v>
      </c>
      <c r="C30" s="171">
        <v>1.99899648E7</v>
      </c>
      <c r="D30" s="172" t="s">
        <v>286</v>
      </c>
      <c r="E30" s="169" t="s">
        <v>59</v>
      </c>
      <c r="F30" s="136" t="s">
        <v>71</v>
      </c>
    </row>
    <row r="31" ht="12.75" customHeight="1">
      <c r="A31" s="169" t="s">
        <v>293</v>
      </c>
      <c r="B31" s="170" t="s">
        <v>99</v>
      </c>
      <c r="C31" s="171">
        <v>9994982.4</v>
      </c>
      <c r="D31" s="172" t="s">
        <v>295</v>
      </c>
      <c r="E31" s="169" t="s">
        <v>98</v>
      </c>
      <c r="F31" s="136" t="s">
        <v>60</v>
      </c>
    </row>
    <row r="32" ht="12.75" customHeight="1">
      <c r="A32" s="169" t="s">
        <v>299</v>
      </c>
      <c r="B32" s="170" t="s">
        <v>99</v>
      </c>
      <c r="C32" s="171">
        <v>6.196889088E7</v>
      </c>
      <c r="D32" s="172" t="s">
        <v>301</v>
      </c>
      <c r="E32" s="169" t="s">
        <v>131</v>
      </c>
      <c r="F32" s="136" t="s">
        <v>62</v>
      </c>
    </row>
    <row r="33" ht="12.75" customHeight="1">
      <c r="A33" s="169" t="s">
        <v>305</v>
      </c>
      <c r="B33" s="170" t="s">
        <v>103</v>
      </c>
      <c r="C33" s="171">
        <v>6463249.29</v>
      </c>
      <c r="D33" s="172" t="s">
        <v>307</v>
      </c>
      <c r="E33" s="169" t="s">
        <v>155</v>
      </c>
      <c r="F33" s="136" t="s">
        <v>71</v>
      </c>
    </row>
    <row r="34" ht="12.75" customHeight="1">
      <c r="A34" s="169" t="s">
        <v>311</v>
      </c>
      <c r="B34" s="170" t="s">
        <v>103</v>
      </c>
      <c r="C34" s="171">
        <v>4.30883286E7</v>
      </c>
      <c r="D34" s="172" t="s">
        <v>313</v>
      </c>
      <c r="E34" s="169" t="s">
        <v>144</v>
      </c>
      <c r="F34" s="136" t="s">
        <v>62</v>
      </c>
    </row>
    <row r="35" ht="12.75" customHeight="1">
      <c r="A35" s="169" t="s">
        <v>317</v>
      </c>
      <c r="B35" s="170" t="s">
        <v>103</v>
      </c>
      <c r="C35" s="171">
        <v>3.662507931E7</v>
      </c>
      <c r="D35" s="172" t="s">
        <v>319</v>
      </c>
      <c r="E35" s="169" t="s">
        <v>151</v>
      </c>
      <c r="F35" s="136" t="s">
        <v>60</v>
      </c>
    </row>
    <row r="36" ht="12.75" customHeight="1">
      <c r="A36" s="169" t="s">
        <v>320</v>
      </c>
      <c r="B36" s="170" t="s">
        <v>107</v>
      </c>
      <c r="C36" s="171">
        <v>8656694.64</v>
      </c>
      <c r="D36" s="172" t="s">
        <v>322</v>
      </c>
      <c r="E36" s="169" t="s">
        <v>59</v>
      </c>
      <c r="F36" s="136" t="s">
        <v>71</v>
      </c>
    </row>
    <row r="37" ht="12.75" customHeight="1">
      <c r="A37" s="169" t="s">
        <v>332</v>
      </c>
      <c r="B37" s="170" t="s">
        <v>107</v>
      </c>
      <c r="C37" s="171">
        <v>5.41043415E7</v>
      </c>
      <c r="D37" s="172" t="s">
        <v>334</v>
      </c>
      <c r="E37" s="169" t="s">
        <v>155</v>
      </c>
      <c r="F37" s="136" t="s">
        <v>81</v>
      </c>
    </row>
    <row r="38" ht="12.75" customHeight="1">
      <c r="A38" s="169" t="s">
        <v>335</v>
      </c>
      <c r="B38" s="170" t="s">
        <v>107</v>
      </c>
      <c r="C38" s="171">
        <v>6.49252098E7</v>
      </c>
      <c r="D38" s="172" t="s">
        <v>337</v>
      </c>
      <c r="E38" s="169" t="s">
        <v>131</v>
      </c>
      <c r="F38" s="136" t="s">
        <v>81</v>
      </c>
    </row>
    <row r="39" ht="12.75" customHeight="1">
      <c r="A39" s="169" t="s">
        <v>341</v>
      </c>
      <c r="B39" s="170" t="s">
        <v>111</v>
      </c>
      <c r="C39" s="171">
        <v>2.768011961E7</v>
      </c>
      <c r="D39" s="172" t="s">
        <v>343</v>
      </c>
      <c r="E39" s="169" t="s">
        <v>155</v>
      </c>
      <c r="F39" s="136" t="s">
        <v>62</v>
      </c>
    </row>
    <row r="40" ht="12.75" customHeight="1">
      <c r="A40" s="169" t="s">
        <v>347</v>
      </c>
      <c r="B40" s="170" t="s">
        <v>111</v>
      </c>
      <c r="C40" s="171">
        <v>6387719.91</v>
      </c>
      <c r="D40" s="172" t="s">
        <v>349</v>
      </c>
      <c r="E40" s="169" t="s">
        <v>98</v>
      </c>
      <c r="F40" s="136" t="s">
        <v>62</v>
      </c>
    </row>
    <row r="41" ht="12.75" customHeight="1">
      <c r="A41" s="169" t="s">
        <v>356</v>
      </c>
      <c r="B41" s="170" t="s">
        <v>115</v>
      </c>
      <c r="C41" s="171">
        <v>2.9631096460000005E7</v>
      </c>
      <c r="D41" s="172" t="s">
        <v>358</v>
      </c>
      <c r="E41" s="169" t="s">
        <v>144</v>
      </c>
      <c r="F41" s="136" t="s">
        <v>62</v>
      </c>
    </row>
    <row r="42" ht="12.75" customHeight="1">
      <c r="A42" s="169" t="s">
        <v>371</v>
      </c>
      <c r="B42" s="170" t="s">
        <v>115</v>
      </c>
      <c r="C42" s="171">
        <v>6349520.67</v>
      </c>
      <c r="D42" s="172" t="s">
        <v>373</v>
      </c>
      <c r="E42" s="169" t="s">
        <v>144</v>
      </c>
      <c r="F42" s="136" t="s">
        <v>81</v>
      </c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13"/>
    <col customWidth="1" min="3" max="3" width="12.25"/>
    <col customWidth="1" min="4" max="4" width="22.25"/>
    <col customWidth="1" min="5" max="5" width="18.38"/>
    <col customWidth="1" min="6" max="6" width="14.13"/>
    <col customWidth="1" min="7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>
      <c r="A14" s="166" t="s">
        <v>38</v>
      </c>
      <c r="B14" s="167" t="s">
        <v>15</v>
      </c>
      <c r="C14" s="166" t="s">
        <v>39</v>
      </c>
      <c r="D14" s="166" t="s">
        <v>45</v>
      </c>
      <c r="E14" s="168" t="s">
        <v>46</v>
      </c>
      <c r="F14" s="166" t="s">
        <v>47</v>
      </c>
    </row>
    <row r="15" ht="12.75" customHeight="1">
      <c r="A15" s="169" t="s">
        <v>63</v>
      </c>
      <c r="B15" s="170" t="s">
        <v>54</v>
      </c>
      <c r="C15" s="171">
        <v>2.32958448E7</v>
      </c>
      <c r="D15" s="172" t="s">
        <v>66</v>
      </c>
      <c r="E15" s="169" t="s">
        <v>67</v>
      </c>
      <c r="F15" s="136" t="s">
        <v>60</v>
      </c>
    </row>
    <row r="16" ht="12.75" customHeight="1">
      <c r="A16" s="169" t="s">
        <v>72</v>
      </c>
      <c r="B16" s="170" t="s">
        <v>54</v>
      </c>
      <c r="C16" s="171">
        <v>2.0383864200000003E7</v>
      </c>
      <c r="D16" s="172" t="s">
        <v>74</v>
      </c>
      <c r="E16" s="169" t="s">
        <v>75</v>
      </c>
      <c r="F16" s="136" t="s">
        <v>62</v>
      </c>
    </row>
    <row r="17" ht="12.75" customHeight="1">
      <c r="A17" s="169" t="s">
        <v>77</v>
      </c>
      <c r="B17" s="170" t="s">
        <v>54</v>
      </c>
      <c r="C17" s="171">
        <v>1.4559903E7</v>
      </c>
      <c r="D17" s="172" t="s">
        <v>79</v>
      </c>
      <c r="E17" s="169" t="s">
        <v>75</v>
      </c>
      <c r="F17" s="136" t="s">
        <v>60</v>
      </c>
    </row>
    <row r="18" ht="12.75" customHeight="1">
      <c r="A18" s="169" t="s">
        <v>82</v>
      </c>
      <c r="B18" s="170" t="s">
        <v>54</v>
      </c>
      <c r="C18" s="171">
        <v>2.47518351E7</v>
      </c>
      <c r="D18" s="172" t="s">
        <v>84</v>
      </c>
      <c r="E18" s="169" t="s">
        <v>75</v>
      </c>
      <c r="F18" s="136" t="s">
        <v>81</v>
      </c>
    </row>
    <row r="19" ht="12.75" customHeight="1">
      <c r="A19" s="169" t="s">
        <v>86</v>
      </c>
      <c r="B19" s="170" t="s">
        <v>54</v>
      </c>
      <c r="C19" s="171">
        <v>1.8927873900000002E7</v>
      </c>
      <c r="D19" s="172" t="s">
        <v>88</v>
      </c>
      <c r="E19" s="169" t="s">
        <v>67</v>
      </c>
      <c r="F19" s="136" t="s">
        <v>81</v>
      </c>
    </row>
    <row r="20" ht="12.75" customHeight="1">
      <c r="A20" s="169" t="s">
        <v>90</v>
      </c>
      <c r="B20" s="170" t="s">
        <v>68</v>
      </c>
      <c r="C20" s="171">
        <v>1.47408268E7</v>
      </c>
      <c r="D20" s="172" t="s">
        <v>92</v>
      </c>
      <c r="E20" s="169" t="s">
        <v>93</v>
      </c>
      <c r="F20" s="136" t="s">
        <v>62</v>
      </c>
    </row>
    <row r="21" ht="12.75" customHeight="1">
      <c r="A21" s="169" t="s">
        <v>100</v>
      </c>
      <c r="B21" s="170" t="s">
        <v>68</v>
      </c>
      <c r="C21" s="171">
        <v>4.127431504000001E7</v>
      </c>
      <c r="D21" s="172" t="s">
        <v>102</v>
      </c>
      <c r="E21" s="169" t="s">
        <v>93</v>
      </c>
      <c r="F21" s="136" t="s">
        <v>60</v>
      </c>
    </row>
    <row r="22" ht="12.75" customHeight="1">
      <c r="A22" s="169" t="s">
        <v>104</v>
      </c>
      <c r="B22" s="170" t="s">
        <v>68</v>
      </c>
      <c r="C22" s="171">
        <v>4.42224804E7</v>
      </c>
      <c r="D22" s="172" t="s">
        <v>106</v>
      </c>
      <c r="E22" s="169" t="s">
        <v>75</v>
      </c>
      <c r="F22" s="136" t="s">
        <v>60</v>
      </c>
    </row>
    <row r="23" ht="12.75" customHeight="1">
      <c r="A23" s="169" t="s">
        <v>108</v>
      </c>
      <c r="B23" s="170" t="s">
        <v>68</v>
      </c>
      <c r="C23" s="171">
        <v>2.94816536E7</v>
      </c>
      <c r="D23" s="172" t="s">
        <v>110</v>
      </c>
      <c r="E23" s="169" t="s">
        <v>67</v>
      </c>
      <c r="F23" s="136" t="s">
        <v>62</v>
      </c>
    </row>
    <row r="24" ht="12.75" customHeight="1">
      <c r="A24" s="169" t="s">
        <v>112</v>
      </c>
      <c r="B24" s="170" t="s">
        <v>76</v>
      </c>
      <c r="C24" s="171">
        <v>1.493452015E7</v>
      </c>
      <c r="D24" s="172" t="s">
        <v>114</v>
      </c>
      <c r="E24" s="169" t="s">
        <v>93</v>
      </c>
      <c r="F24" s="136" t="s">
        <v>60</v>
      </c>
    </row>
    <row r="25" ht="12.75" customHeight="1">
      <c r="A25" s="169" t="s">
        <v>116</v>
      </c>
      <c r="B25" s="170" t="s">
        <v>76</v>
      </c>
      <c r="C25" s="171">
        <v>1.35768365E7</v>
      </c>
      <c r="D25" s="172" t="s">
        <v>118</v>
      </c>
      <c r="E25" s="169" t="s">
        <v>75</v>
      </c>
      <c r="F25" s="136" t="s">
        <v>62</v>
      </c>
    </row>
    <row r="26" ht="12.75" customHeight="1">
      <c r="A26" s="169" t="s">
        <v>119</v>
      </c>
      <c r="B26" s="170" t="s">
        <v>76</v>
      </c>
      <c r="C26" s="171">
        <v>1.221915285E7</v>
      </c>
      <c r="D26" s="172" t="s">
        <v>121</v>
      </c>
      <c r="E26" s="169" t="s">
        <v>75</v>
      </c>
      <c r="F26" s="136" t="s">
        <v>60</v>
      </c>
    </row>
    <row r="27" ht="12.75" customHeight="1">
      <c r="A27" s="169" t="s">
        <v>122</v>
      </c>
      <c r="B27" s="170" t="s">
        <v>76</v>
      </c>
      <c r="C27" s="171">
        <v>1.0861469200000001E7</v>
      </c>
      <c r="D27" s="172" t="s">
        <v>124</v>
      </c>
      <c r="E27" s="169" t="s">
        <v>67</v>
      </c>
      <c r="F27" s="136" t="s">
        <v>62</v>
      </c>
    </row>
    <row r="28" ht="12.75" customHeight="1">
      <c r="A28" s="169" t="s">
        <v>125</v>
      </c>
      <c r="B28" s="170" t="s">
        <v>76</v>
      </c>
      <c r="C28" s="171">
        <v>2.7153673E7</v>
      </c>
      <c r="D28" s="172" t="s">
        <v>127</v>
      </c>
      <c r="E28" s="169" t="s">
        <v>75</v>
      </c>
      <c r="F28" s="136" t="s">
        <v>81</v>
      </c>
    </row>
    <row r="29" ht="12.75" customHeight="1">
      <c r="A29" s="169" t="s">
        <v>138</v>
      </c>
      <c r="B29" s="170" t="s">
        <v>80</v>
      </c>
      <c r="C29" s="171">
        <v>5.77359372E7</v>
      </c>
      <c r="D29" s="172" t="s">
        <v>140</v>
      </c>
      <c r="E29" s="169" t="s">
        <v>75</v>
      </c>
      <c r="F29" s="136" t="s">
        <v>62</v>
      </c>
    </row>
    <row r="30" ht="12.75" customHeight="1">
      <c r="A30" s="169" t="s">
        <v>145</v>
      </c>
      <c r="B30" s="170" t="s">
        <v>80</v>
      </c>
      <c r="C30" s="171">
        <v>2.165097645E7</v>
      </c>
      <c r="D30" s="172" t="s">
        <v>147</v>
      </c>
      <c r="E30" s="169" t="s">
        <v>75</v>
      </c>
      <c r="F30" s="136" t="s">
        <v>60</v>
      </c>
    </row>
    <row r="31" ht="12.75" customHeight="1">
      <c r="A31" s="169" t="s">
        <v>156</v>
      </c>
      <c r="B31" s="170" t="s">
        <v>85</v>
      </c>
      <c r="C31" s="171">
        <v>7.08934955E7</v>
      </c>
      <c r="D31" s="172" t="s">
        <v>158</v>
      </c>
      <c r="E31" s="169" t="s">
        <v>67</v>
      </c>
      <c r="F31" s="136" t="s">
        <v>62</v>
      </c>
    </row>
    <row r="32" ht="12.75" customHeight="1">
      <c r="A32" s="169" t="s">
        <v>162</v>
      </c>
      <c r="B32" s="170" t="s">
        <v>85</v>
      </c>
      <c r="C32" s="171">
        <v>1.8432308830000002E7</v>
      </c>
      <c r="D32" s="172" t="s">
        <v>164</v>
      </c>
      <c r="E32" s="169" t="s">
        <v>67</v>
      </c>
      <c r="F32" s="136" t="s">
        <v>81</v>
      </c>
    </row>
    <row r="33" ht="12.75" customHeight="1">
      <c r="A33" s="169" t="s">
        <v>168</v>
      </c>
      <c r="B33" s="170" t="s">
        <v>85</v>
      </c>
      <c r="C33" s="171">
        <v>7089349.550000001</v>
      </c>
      <c r="D33" s="172" t="s">
        <v>170</v>
      </c>
      <c r="E33" s="169" t="s">
        <v>75</v>
      </c>
      <c r="F33" s="136" t="s">
        <v>71</v>
      </c>
    </row>
    <row r="34" ht="12.75" customHeight="1">
      <c r="A34" s="169" t="s">
        <v>174</v>
      </c>
      <c r="B34" s="170" t="s">
        <v>89</v>
      </c>
      <c r="C34" s="171">
        <v>1.3882415E7</v>
      </c>
      <c r="D34" s="172" t="s">
        <v>176</v>
      </c>
      <c r="E34" s="169" t="s">
        <v>93</v>
      </c>
      <c r="F34" s="136" t="s">
        <v>71</v>
      </c>
    </row>
    <row r="35" ht="12.75" customHeight="1">
      <c r="A35" s="169" t="s">
        <v>177</v>
      </c>
      <c r="B35" s="170" t="s">
        <v>89</v>
      </c>
      <c r="C35" s="171">
        <v>6941207.5</v>
      </c>
      <c r="D35" s="172" t="s">
        <v>179</v>
      </c>
      <c r="E35" s="169" t="s">
        <v>67</v>
      </c>
      <c r="F35" s="136" t="s">
        <v>81</v>
      </c>
    </row>
    <row r="36" ht="12.75" customHeight="1">
      <c r="A36" s="169" t="s">
        <v>180</v>
      </c>
      <c r="B36" s="170" t="s">
        <v>89</v>
      </c>
      <c r="C36" s="171">
        <v>8329449.0</v>
      </c>
      <c r="D36" s="172" t="s">
        <v>182</v>
      </c>
      <c r="E36" s="169" t="s">
        <v>67</v>
      </c>
      <c r="F36" s="136" t="s">
        <v>71</v>
      </c>
    </row>
    <row r="37" ht="12.75" customHeight="1">
      <c r="A37" s="169" t="s">
        <v>183</v>
      </c>
      <c r="B37" s="170" t="s">
        <v>89</v>
      </c>
      <c r="C37" s="171">
        <v>1.9435381E7</v>
      </c>
      <c r="D37" s="172" t="s">
        <v>185</v>
      </c>
      <c r="E37" s="169" t="s">
        <v>93</v>
      </c>
      <c r="F37" s="136" t="s">
        <v>71</v>
      </c>
    </row>
    <row r="38" ht="12.75" customHeight="1">
      <c r="A38" s="169" t="s">
        <v>189</v>
      </c>
      <c r="B38" s="170" t="s">
        <v>89</v>
      </c>
      <c r="C38" s="171">
        <v>4164724.5</v>
      </c>
      <c r="D38" s="172" t="s">
        <v>191</v>
      </c>
      <c r="E38" s="169" t="s">
        <v>67</v>
      </c>
      <c r="F38" s="136" t="s">
        <v>60</v>
      </c>
    </row>
    <row r="39" ht="12.75" customHeight="1">
      <c r="A39" s="169" t="s">
        <v>195</v>
      </c>
      <c r="B39" s="170" t="s">
        <v>89</v>
      </c>
      <c r="C39" s="171">
        <v>2.08236225E7</v>
      </c>
      <c r="D39" s="172" t="s">
        <v>197</v>
      </c>
      <c r="E39" s="169" t="s">
        <v>93</v>
      </c>
      <c r="F39" s="136" t="s">
        <v>81</v>
      </c>
    </row>
    <row r="40" ht="12.75" customHeight="1">
      <c r="A40" s="169" t="s">
        <v>207</v>
      </c>
      <c r="B40" s="170" t="s">
        <v>94</v>
      </c>
      <c r="C40" s="171">
        <v>9.603352219999999E7</v>
      </c>
      <c r="D40" s="172" t="s">
        <v>209</v>
      </c>
      <c r="E40" s="169" t="s">
        <v>93</v>
      </c>
      <c r="F40" s="136" t="s">
        <v>81</v>
      </c>
    </row>
    <row r="41" ht="12.75" customHeight="1">
      <c r="A41" s="169" t="s">
        <v>213</v>
      </c>
      <c r="B41" s="170" t="s">
        <v>99</v>
      </c>
      <c r="C41" s="171">
        <v>2940656.1</v>
      </c>
      <c r="D41" s="172" t="s">
        <v>215</v>
      </c>
      <c r="E41" s="169" t="s">
        <v>67</v>
      </c>
      <c r="F41" s="136" t="s">
        <v>62</v>
      </c>
    </row>
    <row r="42" ht="12.75" customHeight="1">
      <c r="A42" s="169" t="s">
        <v>216</v>
      </c>
      <c r="B42" s="170" t="s">
        <v>99</v>
      </c>
      <c r="C42" s="171">
        <v>2.9406561E7</v>
      </c>
      <c r="D42" s="172" t="s">
        <v>173</v>
      </c>
      <c r="E42" s="169" t="s">
        <v>75</v>
      </c>
      <c r="F42" s="136" t="s">
        <v>81</v>
      </c>
    </row>
    <row r="43" ht="12.75" customHeight="1">
      <c r="A43" s="169" t="s">
        <v>218</v>
      </c>
      <c r="B43" s="170" t="s">
        <v>99</v>
      </c>
      <c r="C43" s="171">
        <v>5.8813122E7</v>
      </c>
      <c r="D43" s="172" t="s">
        <v>220</v>
      </c>
      <c r="E43" s="169" t="s">
        <v>75</v>
      </c>
      <c r="F43" s="136" t="s">
        <v>71</v>
      </c>
    </row>
    <row r="44" ht="12.75" customHeight="1">
      <c r="A44" s="169" t="s">
        <v>230</v>
      </c>
      <c r="B44" s="170" t="s">
        <v>103</v>
      </c>
      <c r="C44" s="171">
        <v>7.62507775E7</v>
      </c>
      <c r="D44" s="173" t="s">
        <v>232</v>
      </c>
      <c r="E44" s="169" t="s">
        <v>67</v>
      </c>
      <c r="F44" s="136" t="s">
        <v>71</v>
      </c>
    </row>
    <row r="45" ht="12.75" customHeight="1">
      <c r="A45" s="169" t="s">
        <v>236</v>
      </c>
      <c r="B45" s="170" t="s">
        <v>103</v>
      </c>
      <c r="C45" s="171">
        <v>3.0500311E7</v>
      </c>
      <c r="D45" s="172" t="s">
        <v>238</v>
      </c>
      <c r="E45" s="169" t="s">
        <v>67</v>
      </c>
      <c r="F45" s="136" t="s">
        <v>71</v>
      </c>
    </row>
    <row r="46" ht="12.75" customHeight="1">
      <c r="A46" s="169" t="s">
        <v>239</v>
      </c>
      <c r="B46" s="170" t="s">
        <v>107</v>
      </c>
      <c r="C46" s="171">
        <v>4.3288855349999994E7</v>
      </c>
      <c r="D46" s="172" t="s">
        <v>241</v>
      </c>
      <c r="E46" s="169" t="s">
        <v>75</v>
      </c>
      <c r="F46" s="136" t="s">
        <v>62</v>
      </c>
    </row>
    <row r="47" ht="12.75" customHeight="1">
      <c r="A47" s="169" t="s">
        <v>248</v>
      </c>
      <c r="B47" s="170" t="s">
        <v>107</v>
      </c>
      <c r="C47" s="171">
        <v>4.627429365E7</v>
      </c>
      <c r="D47" s="172" t="s">
        <v>250</v>
      </c>
      <c r="E47" s="169" t="s">
        <v>75</v>
      </c>
      <c r="F47" s="136" t="s">
        <v>60</v>
      </c>
    </row>
    <row r="48" ht="12.75" customHeight="1">
      <c r="A48" s="169" t="s">
        <v>251</v>
      </c>
      <c r="B48" s="170" t="s">
        <v>111</v>
      </c>
      <c r="C48" s="171">
        <v>5.8318280800000004E7</v>
      </c>
      <c r="D48" s="172" t="s">
        <v>253</v>
      </c>
      <c r="E48" s="169" t="s">
        <v>93</v>
      </c>
      <c r="F48" s="136" t="s">
        <v>71</v>
      </c>
    </row>
    <row r="49" ht="12.75" customHeight="1">
      <c r="A49" s="169" t="s">
        <v>254</v>
      </c>
      <c r="B49" s="170" t="s">
        <v>111</v>
      </c>
      <c r="C49" s="171">
        <v>1.4579570200000001E7</v>
      </c>
      <c r="D49" s="172" t="s">
        <v>256</v>
      </c>
      <c r="E49" s="169" t="s">
        <v>93</v>
      </c>
      <c r="F49" s="136" t="s">
        <v>62</v>
      </c>
    </row>
    <row r="50" ht="12.75" customHeight="1">
      <c r="A50" s="169" t="s">
        <v>260</v>
      </c>
      <c r="B50" s="170" t="s">
        <v>111</v>
      </c>
      <c r="C50" s="171">
        <v>2.332731232E7</v>
      </c>
      <c r="D50" s="172" t="s">
        <v>262</v>
      </c>
      <c r="E50" s="169" t="s">
        <v>67</v>
      </c>
      <c r="F50" s="136" t="s">
        <v>62</v>
      </c>
    </row>
    <row r="51" ht="12.75" customHeight="1">
      <c r="A51" s="169" t="s">
        <v>263</v>
      </c>
      <c r="B51" s="170" t="s">
        <v>111</v>
      </c>
      <c r="C51" s="171">
        <v>2.041139828E7</v>
      </c>
      <c r="D51" s="172" t="s">
        <v>265</v>
      </c>
      <c r="E51" s="169" t="s">
        <v>67</v>
      </c>
      <c r="F51" s="136" t="s">
        <v>81</v>
      </c>
    </row>
    <row r="52" ht="12.75" customHeight="1">
      <c r="A52" s="169" t="s">
        <v>266</v>
      </c>
      <c r="B52" s="170" t="s">
        <v>115</v>
      </c>
      <c r="C52" s="171">
        <v>6895198.050000001</v>
      </c>
      <c r="D52" s="172" t="s">
        <v>268</v>
      </c>
      <c r="E52" s="169" t="s">
        <v>67</v>
      </c>
      <c r="F52" s="136" t="s">
        <v>71</v>
      </c>
    </row>
    <row r="53" ht="12.75" customHeight="1">
      <c r="A53" s="169" t="s">
        <v>272</v>
      </c>
      <c r="B53" s="170" t="s">
        <v>115</v>
      </c>
      <c r="C53" s="171">
        <v>1.241135649E7</v>
      </c>
      <c r="D53" s="172" t="s">
        <v>274</v>
      </c>
      <c r="E53" s="169" t="s">
        <v>67</v>
      </c>
      <c r="F53" s="136" t="s">
        <v>71</v>
      </c>
    </row>
    <row r="54" ht="12.75" customHeight="1">
      <c r="A54" s="169" t="s">
        <v>275</v>
      </c>
      <c r="B54" s="170" t="s">
        <v>115</v>
      </c>
      <c r="C54" s="171">
        <v>5.5161584400000006E7</v>
      </c>
      <c r="D54" s="172" t="s">
        <v>277</v>
      </c>
      <c r="E54" s="169" t="s">
        <v>93</v>
      </c>
      <c r="F54" s="136" t="s">
        <v>71</v>
      </c>
    </row>
    <row r="55" ht="12.75" customHeight="1">
      <c r="A55" s="169" t="s">
        <v>281</v>
      </c>
      <c r="B55" s="170" t="s">
        <v>115</v>
      </c>
      <c r="C55" s="171">
        <v>2.620175259E7</v>
      </c>
      <c r="D55" s="172" t="s">
        <v>283</v>
      </c>
      <c r="E55" s="169" t="s">
        <v>75</v>
      </c>
      <c r="F55" s="136" t="s">
        <v>81</v>
      </c>
    </row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5.38"/>
    <col customWidth="1" min="3" max="3" width="15.0"/>
    <col customWidth="1" min="4" max="4" width="20.25"/>
    <col customWidth="1" min="5" max="5" width="16.25"/>
    <col customWidth="1" min="6" max="6" width="13.88"/>
    <col customWidth="1" min="7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>
      <c r="A14" s="166" t="s">
        <v>38</v>
      </c>
      <c r="B14" s="167" t="s">
        <v>15</v>
      </c>
      <c r="C14" s="166" t="s">
        <v>39</v>
      </c>
      <c r="D14" s="166" t="s">
        <v>45</v>
      </c>
      <c r="E14" s="168" t="s">
        <v>46</v>
      </c>
      <c r="F14" s="166" t="s">
        <v>47</v>
      </c>
    </row>
    <row r="15" ht="12.75" customHeight="1">
      <c r="A15" s="169" t="s">
        <v>287</v>
      </c>
      <c r="B15" s="170" t="s">
        <v>54</v>
      </c>
      <c r="C15" s="171">
        <v>2.66293809E7</v>
      </c>
      <c r="D15" s="172" t="s">
        <v>289</v>
      </c>
      <c r="E15" s="169" t="s">
        <v>67</v>
      </c>
      <c r="F15" s="136" t="s">
        <v>81</v>
      </c>
    </row>
    <row r="16" ht="12.75" customHeight="1">
      <c r="A16" s="169" t="s">
        <v>290</v>
      </c>
      <c r="B16" s="170" t="s">
        <v>54</v>
      </c>
      <c r="C16" s="171">
        <v>4.260700944E7</v>
      </c>
      <c r="D16" s="172" t="s">
        <v>292</v>
      </c>
      <c r="E16" s="169" t="s">
        <v>67</v>
      </c>
      <c r="F16" s="136" t="s">
        <v>81</v>
      </c>
    </row>
    <row r="17" ht="12.75" customHeight="1">
      <c r="A17" s="169" t="s">
        <v>296</v>
      </c>
      <c r="B17" s="170" t="s">
        <v>54</v>
      </c>
      <c r="C17" s="171">
        <v>8876460.3</v>
      </c>
      <c r="D17" s="172" t="s">
        <v>298</v>
      </c>
      <c r="E17" s="169" t="s">
        <v>75</v>
      </c>
      <c r="F17" s="136" t="s">
        <v>62</v>
      </c>
    </row>
    <row r="18" ht="12.75" customHeight="1">
      <c r="A18" s="169" t="s">
        <v>302</v>
      </c>
      <c r="B18" s="170" t="s">
        <v>68</v>
      </c>
      <c r="C18" s="171">
        <v>1.1058158939999999E8</v>
      </c>
      <c r="D18" s="172" t="s">
        <v>304</v>
      </c>
      <c r="E18" s="169" t="s">
        <v>67</v>
      </c>
      <c r="F18" s="136" t="s">
        <v>71</v>
      </c>
    </row>
    <row r="19" ht="12.75" customHeight="1">
      <c r="A19" s="169" t="s">
        <v>308</v>
      </c>
      <c r="B19" s="170" t="s">
        <v>68</v>
      </c>
      <c r="C19" s="171">
        <v>2.7645397349999998E7</v>
      </c>
      <c r="D19" s="172" t="s">
        <v>310</v>
      </c>
      <c r="E19" s="169" t="s">
        <v>93</v>
      </c>
      <c r="F19" s="136" t="s">
        <v>60</v>
      </c>
    </row>
    <row r="20" ht="12.75" customHeight="1">
      <c r="A20" s="169" t="s">
        <v>314</v>
      </c>
      <c r="B20" s="170" t="s">
        <v>76</v>
      </c>
      <c r="C20" s="171">
        <v>5.50856415E7</v>
      </c>
      <c r="D20" s="172" t="s">
        <v>316</v>
      </c>
      <c r="E20" s="169" t="s">
        <v>67</v>
      </c>
      <c r="F20" s="136" t="s">
        <v>60</v>
      </c>
    </row>
    <row r="21" ht="12.75" customHeight="1">
      <c r="A21" s="169" t="s">
        <v>323</v>
      </c>
      <c r="B21" s="170" t="s">
        <v>76</v>
      </c>
      <c r="C21" s="171">
        <v>9.18094025E7</v>
      </c>
      <c r="D21" s="172" t="s">
        <v>325</v>
      </c>
      <c r="E21" s="169" t="s">
        <v>67</v>
      </c>
      <c r="F21" s="136" t="s">
        <v>71</v>
      </c>
    </row>
    <row r="22" ht="12.75" customHeight="1">
      <c r="A22" s="169" t="s">
        <v>326</v>
      </c>
      <c r="B22" s="170" t="s">
        <v>76</v>
      </c>
      <c r="C22" s="171">
        <v>1.83618805E7</v>
      </c>
      <c r="D22" s="172" t="s">
        <v>328</v>
      </c>
      <c r="E22" s="169" t="s">
        <v>67</v>
      </c>
      <c r="F22" s="136" t="s">
        <v>81</v>
      </c>
    </row>
    <row r="23" ht="12.75" customHeight="1">
      <c r="A23" s="169" t="s">
        <v>329</v>
      </c>
      <c r="B23" s="170" t="s">
        <v>80</v>
      </c>
      <c r="C23" s="171">
        <v>8615065.05</v>
      </c>
      <c r="D23" s="172" t="s">
        <v>331</v>
      </c>
      <c r="E23" s="169" t="s">
        <v>67</v>
      </c>
      <c r="F23" s="136" t="s">
        <v>71</v>
      </c>
    </row>
    <row r="24" ht="12.75" customHeight="1">
      <c r="A24" s="169" t="s">
        <v>338</v>
      </c>
      <c r="B24" s="170" t="s">
        <v>80</v>
      </c>
      <c r="C24" s="171">
        <v>2.067615612E7</v>
      </c>
      <c r="D24" s="172" t="s">
        <v>340</v>
      </c>
      <c r="E24" s="169" t="s">
        <v>75</v>
      </c>
      <c r="F24" s="136" t="s">
        <v>71</v>
      </c>
    </row>
    <row r="25" ht="12.75" customHeight="1">
      <c r="A25" s="169" t="s">
        <v>344</v>
      </c>
      <c r="B25" s="170" t="s">
        <v>80</v>
      </c>
      <c r="C25" s="171">
        <v>1.72301301E7</v>
      </c>
      <c r="D25" s="172" t="s">
        <v>346</v>
      </c>
      <c r="E25" s="169" t="s">
        <v>67</v>
      </c>
      <c r="F25" s="136" t="s">
        <v>71</v>
      </c>
    </row>
    <row r="26" ht="12.75" customHeight="1">
      <c r="A26" s="169" t="s">
        <v>350</v>
      </c>
      <c r="B26" s="170" t="s">
        <v>80</v>
      </c>
      <c r="C26" s="171">
        <v>1.206109107E7</v>
      </c>
      <c r="D26" s="172" t="s">
        <v>352</v>
      </c>
      <c r="E26" s="169" t="s">
        <v>67</v>
      </c>
      <c r="F26" s="136" t="s">
        <v>71</v>
      </c>
    </row>
    <row r="27" ht="12.75" customHeight="1">
      <c r="A27" s="169" t="s">
        <v>353</v>
      </c>
      <c r="B27" s="170" t="s">
        <v>85</v>
      </c>
      <c r="C27" s="171">
        <v>1.402296168E8</v>
      </c>
      <c r="D27" s="172" t="s">
        <v>355</v>
      </c>
      <c r="E27" s="169" t="s">
        <v>75</v>
      </c>
      <c r="F27" s="136" t="s">
        <v>62</v>
      </c>
    </row>
    <row r="28" ht="12.75" customHeight="1">
      <c r="A28" s="169" t="s">
        <v>359</v>
      </c>
      <c r="B28" s="170" t="s">
        <v>85</v>
      </c>
      <c r="C28" s="171">
        <v>1.051722126E7</v>
      </c>
      <c r="D28" s="172" t="s">
        <v>361</v>
      </c>
      <c r="E28" s="169" t="s">
        <v>67</v>
      </c>
      <c r="F28" s="136" t="s">
        <v>81</v>
      </c>
    </row>
    <row r="29" ht="12.75" customHeight="1">
      <c r="A29" s="169" t="s">
        <v>362</v>
      </c>
      <c r="B29" s="170" t="s">
        <v>85</v>
      </c>
      <c r="C29" s="171">
        <v>1.75287021E7</v>
      </c>
      <c r="D29" s="172" t="s">
        <v>364</v>
      </c>
      <c r="E29" s="169" t="s">
        <v>93</v>
      </c>
      <c r="F29" s="136" t="s">
        <v>81</v>
      </c>
    </row>
    <row r="30" ht="12.75" customHeight="1">
      <c r="A30" s="169" t="s">
        <v>365</v>
      </c>
      <c r="B30" s="170" t="s">
        <v>89</v>
      </c>
      <c r="C30" s="171">
        <v>1.974818196E7</v>
      </c>
      <c r="D30" s="172" t="s">
        <v>367</v>
      </c>
      <c r="E30" s="169" t="s">
        <v>67</v>
      </c>
      <c r="F30" s="136" t="s">
        <v>62</v>
      </c>
    </row>
    <row r="31" ht="12.75" customHeight="1">
      <c r="A31" s="169" t="s">
        <v>368</v>
      </c>
      <c r="B31" s="170" t="s">
        <v>89</v>
      </c>
      <c r="C31" s="171">
        <v>2.7976591110000003E7</v>
      </c>
      <c r="D31" s="172" t="s">
        <v>370</v>
      </c>
      <c r="E31" s="169" t="s">
        <v>93</v>
      </c>
      <c r="F31" s="136" t="s">
        <v>71</v>
      </c>
    </row>
    <row r="32" ht="12.75" customHeight="1">
      <c r="A32" s="169" t="s">
        <v>374</v>
      </c>
      <c r="B32" s="170" t="s">
        <v>89</v>
      </c>
      <c r="C32" s="171">
        <v>3.126795477E7</v>
      </c>
      <c r="D32" s="172" t="s">
        <v>376</v>
      </c>
      <c r="E32" s="169" t="s">
        <v>93</v>
      </c>
      <c r="F32" s="136" t="s">
        <v>60</v>
      </c>
    </row>
    <row r="33" ht="12.75" customHeight="1">
      <c r="A33" s="169" t="s">
        <v>377</v>
      </c>
      <c r="B33" s="170" t="s">
        <v>89</v>
      </c>
      <c r="C33" s="171">
        <v>3.620500026E7</v>
      </c>
      <c r="D33" s="172" t="s">
        <v>379</v>
      </c>
      <c r="E33" s="169" t="s">
        <v>75</v>
      </c>
      <c r="F33" s="136" t="s">
        <v>60</v>
      </c>
    </row>
    <row r="34" ht="12.75" customHeight="1">
      <c r="A34" s="169" t="s">
        <v>380</v>
      </c>
      <c r="B34" s="170" t="s">
        <v>89</v>
      </c>
      <c r="C34" s="171">
        <v>2.9622272939999998E7</v>
      </c>
      <c r="D34" s="172" t="s">
        <v>382</v>
      </c>
      <c r="E34" s="169" t="s">
        <v>93</v>
      </c>
      <c r="F34" s="136" t="s">
        <v>81</v>
      </c>
    </row>
    <row r="35" ht="12.75" customHeight="1">
      <c r="A35" s="169" t="s">
        <v>63</v>
      </c>
      <c r="B35" s="170" t="s">
        <v>94</v>
      </c>
      <c r="C35" s="171">
        <v>1.6661451700000001E7</v>
      </c>
      <c r="D35" s="172" t="s">
        <v>66</v>
      </c>
      <c r="E35" s="169" t="s">
        <v>67</v>
      </c>
      <c r="F35" s="136" t="s">
        <v>71</v>
      </c>
    </row>
    <row r="36" ht="12.75" customHeight="1">
      <c r="A36" s="169" t="s">
        <v>72</v>
      </c>
      <c r="B36" s="170" t="s">
        <v>94</v>
      </c>
      <c r="C36" s="171">
        <v>6664580.68</v>
      </c>
      <c r="D36" s="172" t="s">
        <v>74</v>
      </c>
      <c r="E36" s="169" t="s">
        <v>75</v>
      </c>
      <c r="F36" s="136" t="s">
        <v>71</v>
      </c>
    </row>
    <row r="37" ht="12.75" customHeight="1">
      <c r="A37" s="169" t="s">
        <v>77</v>
      </c>
      <c r="B37" s="170" t="s">
        <v>94</v>
      </c>
      <c r="C37" s="171">
        <v>9996871.02</v>
      </c>
      <c r="D37" s="172" t="s">
        <v>79</v>
      </c>
      <c r="E37" s="169" t="s">
        <v>75</v>
      </c>
      <c r="F37" s="136" t="s">
        <v>71</v>
      </c>
    </row>
    <row r="38" ht="12.75" customHeight="1">
      <c r="A38" s="169" t="s">
        <v>82</v>
      </c>
      <c r="B38" s="170" t="s">
        <v>99</v>
      </c>
      <c r="C38" s="171">
        <v>5.06935578E7</v>
      </c>
      <c r="D38" s="172" t="s">
        <v>84</v>
      </c>
      <c r="E38" s="169" t="s">
        <v>75</v>
      </c>
      <c r="F38" s="136" t="s">
        <v>71</v>
      </c>
    </row>
    <row r="39" ht="12.75" customHeight="1">
      <c r="A39" s="169" t="s">
        <v>86</v>
      </c>
      <c r="B39" s="170" t="s">
        <v>99</v>
      </c>
      <c r="C39" s="171">
        <v>7.60403367E7</v>
      </c>
      <c r="D39" s="172" t="s">
        <v>88</v>
      </c>
      <c r="E39" s="169" t="s">
        <v>67</v>
      </c>
      <c r="F39" s="136" t="s">
        <v>62</v>
      </c>
    </row>
    <row r="40" ht="12.75" customHeight="1">
      <c r="A40" s="169" t="s">
        <v>90</v>
      </c>
      <c r="B40" s="170" t="s">
        <v>99</v>
      </c>
      <c r="C40" s="171">
        <v>4.22446315E7</v>
      </c>
      <c r="D40" s="172" t="s">
        <v>92</v>
      </c>
      <c r="E40" s="169" t="s">
        <v>93</v>
      </c>
      <c r="F40" s="136" t="s">
        <v>62</v>
      </c>
    </row>
    <row r="41" ht="12.75" customHeight="1">
      <c r="A41" s="169" t="s">
        <v>100</v>
      </c>
      <c r="B41" s="170" t="s">
        <v>103</v>
      </c>
      <c r="C41" s="171">
        <v>3.35934764E7</v>
      </c>
      <c r="D41" s="172" t="s">
        <v>102</v>
      </c>
      <c r="E41" s="169" t="s">
        <v>93</v>
      </c>
      <c r="F41" s="136" t="s">
        <v>62</v>
      </c>
    </row>
    <row r="42" ht="12.75" customHeight="1">
      <c r="A42" s="169" t="s">
        <v>104</v>
      </c>
      <c r="B42" s="170" t="s">
        <v>103</v>
      </c>
      <c r="C42" s="171">
        <v>3.0234128759999998E7</v>
      </c>
      <c r="D42" s="172" t="s">
        <v>106</v>
      </c>
      <c r="E42" s="169" t="s">
        <v>75</v>
      </c>
      <c r="F42" s="136" t="s">
        <v>71</v>
      </c>
    </row>
    <row r="43" ht="12.75" customHeight="1">
      <c r="A43" s="169" t="s">
        <v>108</v>
      </c>
      <c r="B43" s="170" t="s">
        <v>103</v>
      </c>
      <c r="C43" s="171">
        <v>5.8788583699999996E7</v>
      </c>
      <c r="D43" s="172" t="s">
        <v>110</v>
      </c>
      <c r="E43" s="169" t="s">
        <v>67</v>
      </c>
      <c r="F43" s="136" t="s">
        <v>62</v>
      </c>
    </row>
    <row r="44" ht="12.75" customHeight="1">
      <c r="A44" s="169" t="s">
        <v>112</v>
      </c>
      <c r="B44" s="170" t="s">
        <v>103</v>
      </c>
      <c r="C44" s="171">
        <v>2.51951073E7</v>
      </c>
      <c r="D44" s="172" t="s">
        <v>114</v>
      </c>
      <c r="E44" s="169" t="s">
        <v>93</v>
      </c>
      <c r="F44" s="136" t="s">
        <v>62</v>
      </c>
    </row>
    <row r="45" ht="12.75" customHeight="1">
      <c r="A45" s="169" t="s">
        <v>116</v>
      </c>
      <c r="B45" s="170" t="s">
        <v>107</v>
      </c>
      <c r="C45" s="171">
        <v>1.27553696E7</v>
      </c>
      <c r="D45" s="172" t="s">
        <v>118</v>
      </c>
      <c r="E45" s="169" t="s">
        <v>75</v>
      </c>
      <c r="F45" s="136" t="s">
        <v>62</v>
      </c>
    </row>
    <row r="46" ht="12.75" customHeight="1">
      <c r="A46" s="169" t="s">
        <v>119</v>
      </c>
      <c r="B46" s="170" t="s">
        <v>107</v>
      </c>
      <c r="C46" s="171">
        <v>3188842.4</v>
      </c>
      <c r="D46" s="172" t="s">
        <v>121</v>
      </c>
      <c r="E46" s="169" t="s">
        <v>75</v>
      </c>
      <c r="F46" s="136" t="s">
        <v>62</v>
      </c>
    </row>
    <row r="47" ht="12.75" customHeight="1">
      <c r="A47" s="169" t="s">
        <v>122</v>
      </c>
      <c r="B47" s="170" t="s">
        <v>107</v>
      </c>
      <c r="C47" s="171">
        <v>4783263.6</v>
      </c>
      <c r="D47" s="172" t="s">
        <v>124</v>
      </c>
      <c r="E47" s="169" t="s">
        <v>67</v>
      </c>
      <c r="F47" s="136" t="s">
        <v>71</v>
      </c>
    </row>
    <row r="48" ht="12.75" customHeight="1">
      <c r="A48" s="169" t="s">
        <v>125</v>
      </c>
      <c r="B48" s="170" t="s">
        <v>107</v>
      </c>
      <c r="C48" s="171">
        <v>1.11609484E7</v>
      </c>
      <c r="D48" s="172" t="s">
        <v>127</v>
      </c>
      <c r="E48" s="169" t="s">
        <v>75</v>
      </c>
      <c r="F48" s="136" t="s">
        <v>62</v>
      </c>
    </row>
    <row r="49" ht="12.75" customHeight="1">
      <c r="A49" s="169" t="s">
        <v>138</v>
      </c>
      <c r="B49" s="170" t="s">
        <v>107</v>
      </c>
      <c r="C49" s="171">
        <v>3.34828452E7</v>
      </c>
      <c r="D49" s="172" t="s">
        <v>140</v>
      </c>
      <c r="E49" s="169" t="s">
        <v>75</v>
      </c>
      <c r="F49" s="136" t="s">
        <v>71</v>
      </c>
    </row>
    <row r="50" ht="12.75" customHeight="1">
      <c r="A50" s="169" t="s">
        <v>145</v>
      </c>
      <c r="B50" s="170" t="s">
        <v>111</v>
      </c>
      <c r="C50" s="171">
        <v>4.94853039E7</v>
      </c>
      <c r="D50" s="172" t="s">
        <v>147</v>
      </c>
      <c r="E50" s="169" t="s">
        <v>75</v>
      </c>
      <c r="F50" s="136" t="s">
        <v>71</v>
      </c>
    </row>
    <row r="51" ht="12.75" customHeight="1">
      <c r="A51" s="169" t="s">
        <v>156</v>
      </c>
      <c r="B51" s="170" t="s">
        <v>115</v>
      </c>
      <c r="C51" s="171">
        <v>1.6664442700000001E7</v>
      </c>
      <c r="D51" s="172" t="s">
        <v>158</v>
      </c>
      <c r="E51" s="169" t="s">
        <v>67</v>
      </c>
      <c r="F51" s="136" t="s">
        <v>71</v>
      </c>
    </row>
    <row r="52" ht="12.75" customHeight="1">
      <c r="A52" s="169" t="s">
        <v>162</v>
      </c>
      <c r="B52" s="170" t="s">
        <v>115</v>
      </c>
      <c r="C52" s="171">
        <v>1.166510989E7</v>
      </c>
      <c r="D52" s="172" t="s">
        <v>164</v>
      </c>
      <c r="E52" s="169" t="s">
        <v>67</v>
      </c>
      <c r="F52" s="136" t="s">
        <v>62</v>
      </c>
    </row>
    <row r="53" ht="12.75" customHeight="1">
      <c r="A53" s="169" t="s">
        <v>168</v>
      </c>
      <c r="B53" s="170" t="s">
        <v>115</v>
      </c>
      <c r="C53" s="171">
        <v>4.166110675E7</v>
      </c>
      <c r="D53" s="172" t="s">
        <v>170</v>
      </c>
      <c r="E53" s="169" t="s">
        <v>75</v>
      </c>
      <c r="F53" s="136" t="s">
        <v>71</v>
      </c>
    </row>
    <row r="54" ht="12.75" customHeight="1">
      <c r="A54" s="169" t="s">
        <v>174</v>
      </c>
      <c r="B54" s="170" t="s">
        <v>115</v>
      </c>
      <c r="C54" s="171">
        <v>3.499532967E7</v>
      </c>
      <c r="D54" s="172" t="s">
        <v>176</v>
      </c>
      <c r="E54" s="169" t="s">
        <v>93</v>
      </c>
      <c r="F54" s="136" t="s">
        <v>71</v>
      </c>
    </row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4.0"/>
    <col customWidth="1" min="3" max="3" width="14.75"/>
    <col customWidth="1" min="4" max="4" width="20.38"/>
    <col customWidth="1" min="5" max="5" width="15.63"/>
    <col customWidth="1" min="6" max="6" width="13.75"/>
    <col customWidth="1" min="7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>
      <c r="A14" s="166" t="s">
        <v>38</v>
      </c>
      <c r="B14" s="167" t="s">
        <v>15</v>
      </c>
      <c r="C14" s="166" t="s">
        <v>39</v>
      </c>
      <c r="D14" s="166" t="s">
        <v>45</v>
      </c>
      <c r="E14" s="168" t="s">
        <v>46</v>
      </c>
      <c r="F14" s="166" t="s">
        <v>47</v>
      </c>
    </row>
    <row r="15" ht="12.75" customHeight="1">
      <c r="A15" s="169" t="s">
        <v>177</v>
      </c>
      <c r="B15" s="170" t="s">
        <v>54</v>
      </c>
      <c r="C15" s="171">
        <v>6.49172475E7</v>
      </c>
      <c r="D15" s="172" t="s">
        <v>179</v>
      </c>
      <c r="E15" s="169" t="s">
        <v>67</v>
      </c>
      <c r="F15" s="136" t="s">
        <v>81</v>
      </c>
    </row>
    <row r="16" ht="12.75" customHeight="1">
      <c r="A16" s="169" t="s">
        <v>180</v>
      </c>
      <c r="B16" s="170" t="s">
        <v>54</v>
      </c>
      <c r="C16" s="171">
        <v>1.081954125E8</v>
      </c>
      <c r="D16" s="172" t="s">
        <v>182</v>
      </c>
      <c r="E16" s="169" t="s">
        <v>67</v>
      </c>
      <c r="F16" s="136" t="s">
        <v>71</v>
      </c>
    </row>
    <row r="17" ht="12.75" customHeight="1">
      <c r="A17" s="169" t="s">
        <v>183</v>
      </c>
      <c r="B17" s="170" t="s">
        <v>54</v>
      </c>
      <c r="C17" s="171">
        <v>2.16390825E7</v>
      </c>
      <c r="D17" s="172" t="s">
        <v>185</v>
      </c>
      <c r="E17" s="169" t="s">
        <v>93</v>
      </c>
      <c r="F17" s="136" t="s">
        <v>71</v>
      </c>
    </row>
    <row r="18" ht="12.75" customHeight="1">
      <c r="A18" s="169" t="s">
        <v>189</v>
      </c>
      <c r="B18" s="170" t="s">
        <v>54</v>
      </c>
      <c r="C18" s="171">
        <v>1.7311266E7</v>
      </c>
      <c r="D18" s="172" t="s">
        <v>191</v>
      </c>
      <c r="E18" s="169" t="s">
        <v>67</v>
      </c>
      <c r="F18" s="136" t="s">
        <v>71</v>
      </c>
    </row>
    <row r="19" ht="12.75" customHeight="1">
      <c r="A19" s="169" t="s">
        <v>195</v>
      </c>
      <c r="B19" s="170" t="s">
        <v>68</v>
      </c>
      <c r="C19" s="171">
        <v>6.4693579199999996E7</v>
      </c>
      <c r="D19" s="172" t="s">
        <v>197</v>
      </c>
      <c r="E19" s="169" t="s">
        <v>93</v>
      </c>
      <c r="F19" s="136" t="s">
        <v>60</v>
      </c>
    </row>
    <row r="20" ht="12.75" customHeight="1">
      <c r="A20" s="169" t="s">
        <v>207</v>
      </c>
      <c r="B20" s="170" t="s">
        <v>76</v>
      </c>
      <c r="C20" s="171">
        <v>2.302754718E7</v>
      </c>
      <c r="D20" s="172" t="s">
        <v>209</v>
      </c>
      <c r="E20" s="169" t="s">
        <v>93</v>
      </c>
      <c r="F20" s="136" t="s">
        <v>62</v>
      </c>
    </row>
    <row r="21" ht="12.75" customHeight="1">
      <c r="A21" s="169" t="s">
        <v>213</v>
      </c>
      <c r="B21" s="170" t="s">
        <v>76</v>
      </c>
      <c r="C21" s="171">
        <v>4.18682676E7</v>
      </c>
      <c r="D21" s="172" t="s">
        <v>215</v>
      </c>
      <c r="E21" s="169" t="s">
        <v>67</v>
      </c>
      <c r="F21" s="136" t="s">
        <v>62</v>
      </c>
    </row>
    <row r="22" ht="12.75" customHeight="1">
      <c r="A22" s="169" t="s">
        <v>216</v>
      </c>
      <c r="B22" s="170" t="s">
        <v>76</v>
      </c>
      <c r="C22" s="171">
        <v>1.8840720419999998E7</v>
      </c>
      <c r="D22" s="172" t="s">
        <v>173</v>
      </c>
      <c r="E22" s="169" t="s">
        <v>75</v>
      </c>
      <c r="F22" s="136" t="s">
        <v>81</v>
      </c>
    </row>
    <row r="23" ht="12.75" customHeight="1">
      <c r="A23" s="169" t="s">
        <v>218</v>
      </c>
      <c r="B23" s="170" t="s">
        <v>80</v>
      </c>
      <c r="C23" s="171">
        <v>9665576.950000001</v>
      </c>
      <c r="D23" s="172" t="s">
        <v>220</v>
      </c>
      <c r="E23" s="169" t="s">
        <v>75</v>
      </c>
      <c r="F23" s="136" t="s">
        <v>60</v>
      </c>
    </row>
    <row r="24" ht="12.75" customHeight="1">
      <c r="A24" s="169" t="s">
        <v>230</v>
      </c>
      <c r="B24" s="170" t="s">
        <v>80</v>
      </c>
      <c r="C24" s="171">
        <v>5.7993461699999996E7</v>
      </c>
      <c r="D24" s="173" t="s">
        <v>232</v>
      </c>
      <c r="E24" s="169" t="s">
        <v>67</v>
      </c>
      <c r="F24" s="136" t="s">
        <v>62</v>
      </c>
    </row>
    <row r="25" ht="12.75" customHeight="1">
      <c r="A25" s="169" t="s">
        <v>236</v>
      </c>
      <c r="B25" s="170" t="s">
        <v>383</v>
      </c>
      <c r="C25" s="171">
        <v>1.23060114E8</v>
      </c>
      <c r="D25" s="172" t="s">
        <v>238</v>
      </c>
      <c r="E25" s="169" t="s">
        <v>67</v>
      </c>
      <c r="F25" s="136" t="s">
        <v>60</v>
      </c>
    </row>
    <row r="26" ht="12.75" customHeight="1">
      <c r="A26" s="169" t="s">
        <v>239</v>
      </c>
      <c r="B26" s="170" t="s">
        <v>85</v>
      </c>
      <c r="C26" s="171">
        <v>1.02550095E7</v>
      </c>
      <c r="D26" s="172" t="s">
        <v>241</v>
      </c>
      <c r="E26" s="169" t="s">
        <v>75</v>
      </c>
      <c r="F26" s="136" t="s">
        <v>71</v>
      </c>
    </row>
    <row r="27" ht="12.75" customHeight="1">
      <c r="A27" s="169" t="s">
        <v>248</v>
      </c>
      <c r="B27" s="170" t="s">
        <v>89</v>
      </c>
      <c r="C27" s="171">
        <v>1.519900788E7</v>
      </c>
      <c r="D27" s="172" t="s">
        <v>250</v>
      </c>
      <c r="E27" s="169" t="s">
        <v>75</v>
      </c>
      <c r="F27" s="136" t="s">
        <v>71</v>
      </c>
    </row>
    <row r="28" ht="12.75" customHeight="1">
      <c r="A28" s="169" t="s">
        <v>251</v>
      </c>
      <c r="B28" s="170" t="s">
        <v>89</v>
      </c>
      <c r="C28" s="171">
        <v>6513860.52</v>
      </c>
      <c r="D28" s="172" t="s">
        <v>253</v>
      </c>
      <c r="E28" s="169" t="s">
        <v>93</v>
      </c>
      <c r="F28" s="136" t="s">
        <v>60</v>
      </c>
    </row>
    <row r="29" ht="12.75" customHeight="1">
      <c r="A29" s="169" t="s">
        <v>254</v>
      </c>
      <c r="B29" s="170" t="s">
        <v>89</v>
      </c>
      <c r="C29" s="171">
        <v>3.2569302599999998E7</v>
      </c>
      <c r="D29" s="172" t="s">
        <v>256</v>
      </c>
      <c r="E29" s="169" t="s">
        <v>93</v>
      </c>
      <c r="F29" s="136" t="s">
        <v>81</v>
      </c>
    </row>
    <row r="30" ht="12.75" customHeight="1">
      <c r="A30" s="169" t="s">
        <v>260</v>
      </c>
      <c r="B30" s="170" t="s">
        <v>89</v>
      </c>
      <c r="C30" s="171">
        <v>8.685147360000001E7</v>
      </c>
      <c r="D30" s="172" t="s">
        <v>262</v>
      </c>
      <c r="E30" s="169" t="s">
        <v>67</v>
      </c>
      <c r="F30" s="136" t="s">
        <v>62</v>
      </c>
    </row>
    <row r="31" ht="12.75" customHeight="1">
      <c r="A31" s="169" t="s">
        <v>263</v>
      </c>
      <c r="B31" s="170" t="s">
        <v>89</v>
      </c>
      <c r="C31" s="171">
        <v>2.1712868400000002E7</v>
      </c>
      <c r="D31" s="172" t="s">
        <v>265</v>
      </c>
      <c r="E31" s="169" t="s">
        <v>67</v>
      </c>
      <c r="F31" s="136" t="s">
        <v>62</v>
      </c>
    </row>
    <row r="32" ht="12.75" customHeight="1">
      <c r="A32" s="169" t="s">
        <v>266</v>
      </c>
      <c r="B32" s="170" t="s">
        <v>94</v>
      </c>
      <c r="C32" s="171">
        <v>6.56435253E7</v>
      </c>
      <c r="D32" s="172" t="s">
        <v>268</v>
      </c>
      <c r="E32" s="169" t="s">
        <v>67</v>
      </c>
      <c r="F32" s="136" t="s">
        <v>60</v>
      </c>
    </row>
    <row r="33" ht="12.75" customHeight="1">
      <c r="A33" s="169" t="s">
        <v>272</v>
      </c>
      <c r="B33" s="170" t="s">
        <v>94</v>
      </c>
      <c r="C33" s="171">
        <v>3.282176265E7</v>
      </c>
      <c r="D33" s="172" t="s">
        <v>274</v>
      </c>
      <c r="E33" s="169" t="s">
        <v>67</v>
      </c>
      <c r="F33" s="136" t="s">
        <v>71</v>
      </c>
    </row>
    <row r="34" ht="12.75" customHeight="1">
      <c r="A34" s="169" t="s">
        <v>275</v>
      </c>
      <c r="B34" s="170" t="s">
        <v>94</v>
      </c>
      <c r="C34" s="171">
        <v>4.157423269E7</v>
      </c>
      <c r="D34" s="172" t="s">
        <v>277</v>
      </c>
      <c r="E34" s="169" t="s">
        <v>93</v>
      </c>
      <c r="F34" s="136" t="s">
        <v>71</v>
      </c>
    </row>
    <row r="35" ht="12.75" customHeight="1">
      <c r="A35" s="169" t="s">
        <v>281</v>
      </c>
      <c r="B35" s="170" t="s">
        <v>94</v>
      </c>
      <c r="C35" s="171">
        <v>2.18811751E7</v>
      </c>
      <c r="D35" s="172" t="s">
        <v>283</v>
      </c>
      <c r="E35" s="169" t="s">
        <v>75</v>
      </c>
      <c r="F35" s="136" t="s">
        <v>81</v>
      </c>
    </row>
    <row r="36" ht="12.75" customHeight="1">
      <c r="A36" s="169" t="s">
        <v>287</v>
      </c>
      <c r="B36" s="170" t="s">
        <v>99</v>
      </c>
      <c r="C36" s="171">
        <v>3.99799296E7</v>
      </c>
      <c r="D36" s="172" t="s">
        <v>289</v>
      </c>
      <c r="E36" s="169" t="s">
        <v>67</v>
      </c>
      <c r="F36" s="136" t="s">
        <v>62</v>
      </c>
    </row>
    <row r="37" ht="12.75" customHeight="1">
      <c r="A37" s="169" t="s">
        <v>290</v>
      </c>
      <c r="B37" s="170" t="s">
        <v>99</v>
      </c>
      <c r="C37" s="171">
        <v>5.99698944E7</v>
      </c>
      <c r="D37" s="172" t="s">
        <v>292</v>
      </c>
      <c r="E37" s="169" t="s">
        <v>67</v>
      </c>
      <c r="F37" s="136" t="s">
        <v>62</v>
      </c>
    </row>
    <row r="38" ht="12.75" customHeight="1">
      <c r="A38" s="169" t="s">
        <v>296</v>
      </c>
      <c r="B38" s="170" t="s">
        <v>99</v>
      </c>
      <c r="C38" s="171">
        <v>7995985.92</v>
      </c>
      <c r="D38" s="172" t="s">
        <v>298</v>
      </c>
      <c r="E38" s="169" t="s">
        <v>75</v>
      </c>
      <c r="F38" s="136" t="s">
        <v>71</v>
      </c>
    </row>
    <row r="39" ht="12.75" customHeight="1">
      <c r="A39" s="169" t="s">
        <v>302</v>
      </c>
      <c r="B39" s="170" t="s">
        <v>103</v>
      </c>
      <c r="C39" s="171">
        <v>8.61766572E7</v>
      </c>
      <c r="D39" s="172" t="s">
        <v>304</v>
      </c>
      <c r="E39" s="169" t="s">
        <v>67</v>
      </c>
      <c r="F39" s="136" t="s">
        <v>71</v>
      </c>
    </row>
    <row r="40" ht="12.75" customHeight="1">
      <c r="A40" s="169" t="s">
        <v>308</v>
      </c>
      <c r="B40" s="170" t="s">
        <v>103</v>
      </c>
      <c r="C40" s="171">
        <v>1.5080915010000002E7</v>
      </c>
      <c r="D40" s="172" t="s">
        <v>310</v>
      </c>
      <c r="E40" s="169" t="s">
        <v>93</v>
      </c>
      <c r="F40" s="136" t="s">
        <v>81</v>
      </c>
    </row>
    <row r="41" ht="12.75" customHeight="1">
      <c r="A41" s="169" t="s">
        <v>314</v>
      </c>
      <c r="B41" s="170" t="s">
        <v>103</v>
      </c>
      <c r="C41" s="171">
        <v>2.800741359E7</v>
      </c>
      <c r="D41" s="172" t="s">
        <v>316</v>
      </c>
      <c r="E41" s="169" t="s">
        <v>67</v>
      </c>
      <c r="F41" s="136" t="s">
        <v>81</v>
      </c>
    </row>
    <row r="42" ht="12.75" customHeight="1">
      <c r="A42" s="169" t="s">
        <v>323</v>
      </c>
      <c r="B42" s="170" t="s">
        <v>107</v>
      </c>
      <c r="C42" s="171">
        <v>1.2985041959999999E7</v>
      </c>
      <c r="D42" s="172" t="s">
        <v>325</v>
      </c>
      <c r="E42" s="169" t="s">
        <v>67</v>
      </c>
      <c r="F42" s="136" t="s">
        <v>60</v>
      </c>
    </row>
    <row r="43" ht="12.75" customHeight="1">
      <c r="A43" s="169" t="s">
        <v>326</v>
      </c>
      <c r="B43" s="170" t="s">
        <v>107</v>
      </c>
      <c r="C43" s="171">
        <v>4.32834732E7</v>
      </c>
      <c r="D43" s="172" t="s">
        <v>328</v>
      </c>
      <c r="E43" s="169" t="s">
        <v>67</v>
      </c>
      <c r="F43" s="136" t="s">
        <v>71</v>
      </c>
    </row>
    <row r="44" ht="12.75" customHeight="1">
      <c r="A44" s="169" t="s">
        <v>329</v>
      </c>
      <c r="B44" s="170" t="s">
        <v>107</v>
      </c>
      <c r="C44" s="171">
        <v>3.24626049E7</v>
      </c>
      <c r="D44" s="172" t="s">
        <v>331</v>
      </c>
      <c r="E44" s="169" t="s">
        <v>67</v>
      </c>
      <c r="F44" s="136" t="s">
        <v>81</v>
      </c>
    </row>
    <row r="45" ht="12.75" customHeight="1">
      <c r="A45" s="169" t="s">
        <v>338</v>
      </c>
      <c r="B45" s="170" t="s">
        <v>111</v>
      </c>
      <c r="C45" s="171">
        <v>2.555087964E7</v>
      </c>
      <c r="D45" s="172" t="s">
        <v>340</v>
      </c>
      <c r="E45" s="169" t="s">
        <v>75</v>
      </c>
      <c r="F45" s="136" t="s">
        <v>71</v>
      </c>
    </row>
    <row r="46" ht="12.75" customHeight="1">
      <c r="A46" s="169" t="s">
        <v>344</v>
      </c>
      <c r="B46" s="170" t="s">
        <v>111</v>
      </c>
      <c r="C46" s="171">
        <v>4.2584799400000006E7</v>
      </c>
      <c r="D46" s="172" t="s">
        <v>346</v>
      </c>
      <c r="E46" s="169" t="s">
        <v>67</v>
      </c>
      <c r="F46" s="136" t="s">
        <v>71</v>
      </c>
    </row>
    <row r="47" ht="12.75" customHeight="1">
      <c r="A47" s="169" t="s">
        <v>350</v>
      </c>
      <c r="B47" s="170" t="s">
        <v>111</v>
      </c>
      <c r="C47" s="171">
        <v>1.4904679790000001E7</v>
      </c>
      <c r="D47" s="172" t="s">
        <v>352</v>
      </c>
      <c r="E47" s="169" t="s">
        <v>67</v>
      </c>
      <c r="F47" s="136" t="s">
        <v>60</v>
      </c>
    </row>
    <row r="48" ht="12.75" customHeight="1">
      <c r="A48" s="169" t="s">
        <v>353</v>
      </c>
      <c r="B48" s="170" t="s">
        <v>111</v>
      </c>
      <c r="C48" s="171">
        <v>9.581579865E7</v>
      </c>
      <c r="D48" s="172" t="s">
        <v>355</v>
      </c>
      <c r="E48" s="169" t="s">
        <v>75</v>
      </c>
      <c r="F48" s="136" t="s">
        <v>81</v>
      </c>
    </row>
    <row r="49" ht="12.75" customHeight="1">
      <c r="A49" s="169" t="s">
        <v>359</v>
      </c>
      <c r="B49" s="170" t="s">
        <v>115</v>
      </c>
      <c r="C49" s="171">
        <v>3.386411024E7</v>
      </c>
      <c r="D49" s="172" t="s">
        <v>361</v>
      </c>
      <c r="E49" s="169" t="s">
        <v>67</v>
      </c>
      <c r="F49" s="136" t="s">
        <v>71</v>
      </c>
    </row>
    <row r="50" ht="12.75" customHeight="1">
      <c r="A50" s="169" t="s">
        <v>362</v>
      </c>
      <c r="B50" s="170" t="s">
        <v>115</v>
      </c>
      <c r="C50" s="171">
        <v>5.291267225E7</v>
      </c>
      <c r="D50" s="172" t="s">
        <v>364</v>
      </c>
      <c r="E50" s="169" t="s">
        <v>93</v>
      </c>
      <c r="F50" s="136" t="s">
        <v>60</v>
      </c>
    </row>
    <row r="51" ht="12.75" customHeight="1">
      <c r="A51" s="169" t="s">
        <v>365</v>
      </c>
      <c r="B51" s="170" t="s">
        <v>115</v>
      </c>
      <c r="C51" s="171">
        <v>3.1747603349999998E7</v>
      </c>
      <c r="D51" s="172" t="s">
        <v>367</v>
      </c>
      <c r="E51" s="169" t="s">
        <v>67</v>
      </c>
      <c r="F51" s="136" t="s">
        <v>60</v>
      </c>
    </row>
    <row r="52" ht="12.75" customHeight="1">
      <c r="A52" s="169" t="s">
        <v>368</v>
      </c>
      <c r="B52" s="170" t="s">
        <v>115</v>
      </c>
      <c r="C52" s="171">
        <v>5.714568603E7</v>
      </c>
      <c r="D52" s="172" t="s">
        <v>370</v>
      </c>
      <c r="E52" s="169" t="s">
        <v>93</v>
      </c>
      <c r="F52" s="136" t="s">
        <v>60</v>
      </c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14.25"/>
    <col customWidth="1" min="3" max="3" width="15.13"/>
    <col customWidth="1" min="4" max="4" width="20.13"/>
    <col customWidth="1" min="5" max="5" width="16.0"/>
    <col customWidth="1" min="6" max="6" width="13.13"/>
    <col customWidth="1" min="7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>
      <c r="A14" s="166" t="s">
        <v>38</v>
      </c>
      <c r="B14" s="167" t="s">
        <v>15</v>
      </c>
      <c r="C14" s="166" t="s">
        <v>39</v>
      </c>
      <c r="D14" s="166" t="s">
        <v>45</v>
      </c>
      <c r="E14" s="168" t="s">
        <v>46</v>
      </c>
      <c r="F14" s="166" t="s">
        <v>47</v>
      </c>
    </row>
    <row r="15" ht="12.75" customHeight="1">
      <c r="A15" s="169" t="s">
        <v>374</v>
      </c>
      <c r="B15" s="170" t="s">
        <v>54</v>
      </c>
      <c r="C15" s="171">
        <v>2.78163438E7</v>
      </c>
      <c r="D15" s="172" t="s">
        <v>376</v>
      </c>
      <c r="E15" s="169" t="s">
        <v>93</v>
      </c>
      <c r="F15" s="136" t="s">
        <v>60</v>
      </c>
    </row>
    <row r="16" ht="12.75" customHeight="1">
      <c r="A16" s="169" t="s">
        <v>377</v>
      </c>
      <c r="B16" s="170" t="s">
        <v>54</v>
      </c>
      <c r="C16" s="171">
        <v>2.549831515E7</v>
      </c>
      <c r="D16" s="172" t="s">
        <v>379</v>
      </c>
      <c r="E16" s="169" t="s">
        <v>75</v>
      </c>
      <c r="F16" s="136" t="s">
        <v>71</v>
      </c>
    </row>
    <row r="17" ht="12.75" customHeight="1">
      <c r="A17" s="169" t="s">
        <v>380</v>
      </c>
      <c r="B17" s="170" t="s">
        <v>54</v>
      </c>
      <c r="C17" s="171">
        <v>3.9406487050000004E7</v>
      </c>
      <c r="D17" s="172" t="s">
        <v>382</v>
      </c>
      <c r="E17" s="169" t="s">
        <v>93</v>
      </c>
      <c r="F17" s="136" t="s">
        <v>81</v>
      </c>
    </row>
    <row r="18" ht="12.75" customHeight="1">
      <c r="A18" s="169" t="s">
        <v>266</v>
      </c>
      <c r="B18" s="170" t="s">
        <v>54</v>
      </c>
      <c r="C18" s="171">
        <v>5.795071625E7</v>
      </c>
      <c r="D18" s="172" t="s">
        <v>66</v>
      </c>
      <c r="E18" s="169" t="s">
        <v>67</v>
      </c>
      <c r="F18" s="136" t="s">
        <v>62</v>
      </c>
    </row>
    <row r="19" ht="12.75" customHeight="1">
      <c r="A19" s="169" t="s">
        <v>269</v>
      </c>
      <c r="B19" s="170" t="s">
        <v>54</v>
      </c>
      <c r="C19" s="171">
        <v>3.477042975E7</v>
      </c>
      <c r="D19" s="172" t="s">
        <v>74</v>
      </c>
      <c r="E19" s="169" t="s">
        <v>75</v>
      </c>
      <c r="F19" s="136" t="s">
        <v>62</v>
      </c>
    </row>
    <row r="20" ht="12.75" customHeight="1">
      <c r="A20" s="169" t="s">
        <v>272</v>
      </c>
      <c r="B20" s="170" t="s">
        <v>68</v>
      </c>
      <c r="C20" s="171">
        <v>9.41747112E7</v>
      </c>
      <c r="D20" s="172" t="s">
        <v>79</v>
      </c>
      <c r="E20" s="169" t="s">
        <v>75</v>
      </c>
      <c r="F20" s="136" t="s">
        <v>71</v>
      </c>
    </row>
    <row r="21" ht="12.75" customHeight="1">
      <c r="A21" s="169" t="s">
        <v>275</v>
      </c>
      <c r="B21" s="170" t="s">
        <v>68</v>
      </c>
      <c r="C21" s="171">
        <v>7.063103339999999E7</v>
      </c>
      <c r="D21" s="172" t="s">
        <v>84</v>
      </c>
      <c r="E21" s="169" t="s">
        <v>75</v>
      </c>
      <c r="F21" s="136" t="s">
        <v>62</v>
      </c>
    </row>
    <row r="22" ht="12.75" customHeight="1">
      <c r="A22" s="169" t="s">
        <v>278</v>
      </c>
      <c r="B22" s="170" t="s">
        <v>68</v>
      </c>
      <c r="C22" s="171">
        <v>2.35436778E7</v>
      </c>
      <c r="D22" s="172" t="s">
        <v>88</v>
      </c>
      <c r="E22" s="169" t="s">
        <v>67</v>
      </c>
      <c r="F22" s="136" t="s">
        <v>62</v>
      </c>
    </row>
    <row r="23" ht="12.75" customHeight="1">
      <c r="A23" s="169" t="s">
        <v>281</v>
      </c>
      <c r="B23" s="170" t="s">
        <v>68</v>
      </c>
      <c r="C23" s="171">
        <v>3.5315516699999996E7</v>
      </c>
      <c r="D23" s="172" t="s">
        <v>92</v>
      </c>
      <c r="E23" s="169" t="s">
        <v>93</v>
      </c>
      <c r="F23" s="136" t="s">
        <v>81</v>
      </c>
    </row>
    <row r="24" ht="12.75" customHeight="1">
      <c r="A24" s="169" t="s">
        <v>287</v>
      </c>
      <c r="B24" s="170" t="s">
        <v>76</v>
      </c>
      <c r="C24" s="171">
        <v>7.1875485E7</v>
      </c>
      <c r="D24" s="172" t="s">
        <v>102</v>
      </c>
      <c r="E24" s="169" t="s">
        <v>93</v>
      </c>
      <c r="F24" s="136" t="s">
        <v>81</v>
      </c>
    </row>
    <row r="25" ht="12.75" customHeight="1">
      <c r="A25" s="169" t="s">
        <v>290</v>
      </c>
      <c r="B25" s="170" t="s">
        <v>76</v>
      </c>
      <c r="C25" s="171">
        <v>7.6667184E7</v>
      </c>
      <c r="D25" s="172" t="s">
        <v>106</v>
      </c>
      <c r="E25" s="169" t="s">
        <v>75</v>
      </c>
      <c r="F25" s="136" t="s">
        <v>81</v>
      </c>
    </row>
    <row r="26" ht="12.75" customHeight="1">
      <c r="A26" s="169" t="s">
        <v>293</v>
      </c>
      <c r="B26" s="170" t="s">
        <v>76</v>
      </c>
      <c r="C26" s="171">
        <v>6.708378600000001E7</v>
      </c>
      <c r="D26" s="172" t="s">
        <v>110</v>
      </c>
      <c r="E26" s="169" t="s">
        <v>67</v>
      </c>
      <c r="F26" s="136" t="s">
        <v>71</v>
      </c>
    </row>
    <row r="27" ht="12.75" customHeight="1">
      <c r="A27" s="169" t="s">
        <v>296</v>
      </c>
      <c r="B27" s="170" t="s">
        <v>76</v>
      </c>
      <c r="C27" s="171">
        <v>2.3958495E7</v>
      </c>
      <c r="D27" s="172" t="s">
        <v>114</v>
      </c>
      <c r="E27" s="169" t="s">
        <v>93</v>
      </c>
      <c r="F27" s="136" t="s">
        <v>60</v>
      </c>
    </row>
    <row r="28" ht="12.75" customHeight="1">
      <c r="A28" s="169" t="s">
        <v>299</v>
      </c>
      <c r="B28" s="170" t="s">
        <v>80</v>
      </c>
      <c r="C28" s="171">
        <v>1.1531649200000001E7</v>
      </c>
      <c r="D28" s="172" t="s">
        <v>118</v>
      </c>
      <c r="E28" s="169" t="s">
        <v>75</v>
      </c>
      <c r="F28" s="136" t="s">
        <v>62</v>
      </c>
    </row>
    <row r="29" ht="12.75" customHeight="1">
      <c r="A29" s="169" t="s">
        <v>302</v>
      </c>
      <c r="B29" s="170" t="s">
        <v>80</v>
      </c>
      <c r="C29" s="171">
        <v>3.45949476E7</v>
      </c>
      <c r="D29" s="172" t="s">
        <v>121</v>
      </c>
      <c r="E29" s="169" t="s">
        <v>75</v>
      </c>
      <c r="F29" s="136" t="s">
        <v>62</v>
      </c>
    </row>
    <row r="30" ht="12.75" customHeight="1">
      <c r="A30" s="169" t="s">
        <v>305</v>
      </c>
      <c r="B30" s="170" t="s">
        <v>80</v>
      </c>
      <c r="C30" s="171">
        <v>6.91898952E7</v>
      </c>
      <c r="D30" s="172" t="s">
        <v>124</v>
      </c>
      <c r="E30" s="169" t="s">
        <v>67</v>
      </c>
      <c r="F30" s="136" t="s">
        <v>60</v>
      </c>
    </row>
    <row r="31" ht="12.75" customHeight="1">
      <c r="A31" s="169" t="s">
        <v>308</v>
      </c>
      <c r="B31" s="170" t="s">
        <v>80</v>
      </c>
      <c r="C31" s="171">
        <v>9.225319360000001E7</v>
      </c>
      <c r="D31" s="172" t="s">
        <v>127</v>
      </c>
      <c r="E31" s="169" t="s">
        <v>75</v>
      </c>
      <c r="F31" s="136" t="s">
        <v>62</v>
      </c>
    </row>
    <row r="32" ht="12.75" customHeight="1">
      <c r="A32" s="169" t="s">
        <v>320</v>
      </c>
      <c r="B32" s="170" t="s">
        <v>85</v>
      </c>
      <c r="C32" s="171">
        <v>2.1409768349999998E7</v>
      </c>
      <c r="D32" s="172" t="s">
        <v>140</v>
      </c>
      <c r="E32" s="169" t="s">
        <v>75</v>
      </c>
      <c r="F32" s="136" t="s">
        <v>62</v>
      </c>
    </row>
    <row r="33" ht="12.75" customHeight="1">
      <c r="A33" s="169" t="s">
        <v>326</v>
      </c>
      <c r="B33" s="170" t="s">
        <v>85</v>
      </c>
      <c r="C33" s="171">
        <v>7.13658945E7</v>
      </c>
      <c r="D33" s="172" t="s">
        <v>147</v>
      </c>
      <c r="E33" s="169" t="s">
        <v>75</v>
      </c>
      <c r="F33" s="136" t="s">
        <v>81</v>
      </c>
    </row>
    <row r="34" ht="12.75" customHeight="1">
      <c r="A34" s="169" t="s">
        <v>335</v>
      </c>
      <c r="B34" s="170" t="s">
        <v>89</v>
      </c>
      <c r="C34" s="171">
        <v>1.6867026540000003E7</v>
      </c>
      <c r="D34" s="172" t="s">
        <v>158</v>
      </c>
      <c r="E34" s="169" t="s">
        <v>67</v>
      </c>
      <c r="F34" s="136" t="s">
        <v>62</v>
      </c>
    </row>
    <row r="35" ht="12.75" customHeight="1">
      <c r="A35" s="169" t="s">
        <v>341</v>
      </c>
      <c r="B35" s="170" t="s">
        <v>89</v>
      </c>
      <c r="C35" s="171">
        <v>4.8191504400000006E7</v>
      </c>
      <c r="D35" s="172" t="s">
        <v>164</v>
      </c>
      <c r="E35" s="169" t="s">
        <v>67</v>
      </c>
      <c r="F35" s="136" t="s">
        <v>60</v>
      </c>
    </row>
    <row r="36" ht="12.75" customHeight="1">
      <c r="A36" s="169" t="s">
        <v>347</v>
      </c>
      <c r="B36" s="170" t="s">
        <v>94</v>
      </c>
      <c r="C36" s="171">
        <v>3.577036665E7</v>
      </c>
      <c r="D36" s="172" t="s">
        <v>170</v>
      </c>
      <c r="E36" s="169" t="s">
        <v>75</v>
      </c>
      <c r="F36" s="136" t="s">
        <v>62</v>
      </c>
    </row>
    <row r="37" ht="12.75" customHeight="1">
      <c r="A37" s="169" t="s">
        <v>353</v>
      </c>
      <c r="B37" s="170" t="s">
        <v>94</v>
      </c>
      <c r="C37" s="171">
        <v>1.192345555E7</v>
      </c>
      <c r="D37" s="172" t="s">
        <v>176</v>
      </c>
      <c r="E37" s="169" t="s">
        <v>93</v>
      </c>
      <c r="F37" s="136" t="s">
        <v>60</v>
      </c>
    </row>
    <row r="38" ht="12.75" customHeight="1">
      <c r="A38" s="169" t="s">
        <v>356</v>
      </c>
      <c r="B38" s="170" t="s">
        <v>94</v>
      </c>
      <c r="C38" s="171">
        <v>2.38469111E7</v>
      </c>
      <c r="D38" s="172" t="s">
        <v>179</v>
      </c>
      <c r="E38" s="169" t="s">
        <v>67</v>
      </c>
      <c r="F38" s="136" t="s">
        <v>81</v>
      </c>
    </row>
    <row r="39" ht="12.75" customHeight="1">
      <c r="A39" s="169" t="s">
        <v>359</v>
      </c>
      <c r="B39" s="170" t="s">
        <v>94</v>
      </c>
      <c r="C39" s="171">
        <v>4.76938222E7</v>
      </c>
      <c r="D39" s="172" t="s">
        <v>182</v>
      </c>
      <c r="E39" s="169" t="s">
        <v>67</v>
      </c>
      <c r="F39" s="136" t="s">
        <v>62</v>
      </c>
    </row>
    <row r="40" ht="12.75" customHeight="1">
      <c r="A40" s="169" t="s">
        <v>362</v>
      </c>
      <c r="B40" s="170" t="s">
        <v>99</v>
      </c>
      <c r="C40" s="171">
        <v>7.20980568E7</v>
      </c>
      <c r="D40" s="172" t="s">
        <v>185</v>
      </c>
      <c r="E40" s="169" t="s">
        <v>93</v>
      </c>
      <c r="F40" s="136" t="s">
        <v>62</v>
      </c>
    </row>
    <row r="41" ht="12.75" customHeight="1">
      <c r="A41" s="169" t="s">
        <v>368</v>
      </c>
      <c r="B41" s="170" t="s">
        <v>99</v>
      </c>
      <c r="C41" s="171">
        <v>4.085556552E7</v>
      </c>
      <c r="D41" s="172" t="s">
        <v>191</v>
      </c>
      <c r="E41" s="169" t="s">
        <v>67</v>
      </c>
      <c r="F41" s="136" t="s">
        <v>71</v>
      </c>
    </row>
    <row r="42" ht="12.75" customHeight="1">
      <c r="A42" s="169" t="s">
        <v>374</v>
      </c>
      <c r="B42" s="170" t="s">
        <v>103</v>
      </c>
      <c r="C42" s="171">
        <v>7.846314E7</v>
      </c>
      <c r="D42" s="172" t="s">
        <v>197</v>
      </c>
      <c r="E42" s="169" t="s">
        <v>93</v>
      </c>
      <c r="F42" s="136" t="s">
        <v>71</v>
      </c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</row>
    <row r="17" ht="12.75" customHeight="1">
      <c r="A17" s="17"/>
      <c r="B17" s="17"/>
      <c r="C17" s="17"/>
      <c r="D17" s="17"/>
      <c r="E17" s="17"/>
      <c r="F17" s="17"/>
      <c r="G17" s="17"/>
      <c r="H17" s="17"/>
      <c r="I17" s="17"/>
    </row>
    <row r="18" ht="12.75" customHeight="1">
      <c r="A18" s="17"/>
      <c r="B18" s="17"/>
      <c r="C18" s="17"/>
      <c r="D18" s="17"/>
      <c r="E18" s="17"/>
      <c r="F18" s="17"/>
      <c r="G18" s="17"/>
      <c r="H18" s="17"/>
      <c r="I18" s="17"/>
    </row>
    <row r="19" ht="12.75" customHeight="1">
      <c r="A19" s="17"/>
      <c r="B19" s="82" t="s">
        <v>62</v>
      </c>
      <c r="C19" s="82" t="s">
        <v>71</v>
      </c>
      <c r="D19" s="82" t="s">
        <v>60</v>
      </c>
      <c r="E19" s="82" t="s">
        <v>81</v>
      </c>
      <c r="F19" s="17"/>
      <c r="G19" s="17"/>
      <c r="H19" s="17"/>
      <c r="I19" s="17"/>
    </row>
    <row r="20" ht="12.75" customHeight="1">
      <c r="A20" s="82" t="s">
        <v>963</v>
      </c>
      <c r="B20" s="174">
        <v>1100.0</v>
      </c>
      <c r="C20" s="174">
        <v>850.0</v>
      </c>
      <c r="D20" s="174">
        <v>1000.0</v>
      </c>
      <c r="E20" s="174">
        <v>500.0</v>
      </c>
      <c r="F20" s="17"/>
      <c r="G20" s="17"/>
      <c r="H20" s="17"/>
      <c r="I20" s="17"/>
    </row>
    <row r="21" ht="12.75" customHeight="1">
      <c r="A21" s="17"/>
      <c r="B21" s="17"/>
      <c r="C21" s="17"/>
      <c r="D21" s="17"/>
      <c r="E21" s="17"/>
      <c r="F21" s="17"/>
      <c r="G21" s="17"/>
      <c r="H21" s="17"/>
      <c r="I21" s="17"/>
    </row>
    <row r="22" ht="12.75" customHeight="1">
      <c r="A22" s="17"/>
      <c r="B22" s="17"/>
      <c r="C22" s="17"/>
      <c r="D22" s="17"/>
      <c r="E22" s="17"/>
      <c r="F22" s="17"/>
      <c r="G22" s="17"/>
      <c r="H22" s="17"/>
      <c r="I22" s="17"/>
    </row>
    <row r="23" ht="12.75" customHeight="1">
      <c r="A23" s="17"/>
      <c r="B23" s="17"/>
      <c r="C23" s="17"/>
      <c r="D23" s="17"/>
      <c r="E23" s="17"/>
      <c r="F23" s="17"/>
      <c r="G23" s="17"/>
      <c r="H23" s="17"/>
      <c r="I23" s="17"/>
    </row>
    <row r="24" ht="12.75" customHeight="1">
      <c r="A24" s="17"/>
      <c r="B24" s="17"/>
      <c r="C24" s="17"/>
      <c r="D24" s="17"/>
      <c r="E24" s="17"/>
      <c r="F24" s="17"/>
      <c r="G24" s="17"/>
      <c r="H24" s="17"/>
      <c r="I24" s="17"/>
    </row>
    <row r="25" ht="12.75" customHeight="1">
      <c r="A25" s="17"/>
      <c r="B25" s="82" t="s">
        <v>62</v>
      </c>
      <c r="C25" s="82" t="s">
        <v>71</v>
      </c>
      <c r="D25" s="82" t="s">
        <v>60</v>
      </c>
      <c r="E25" s="82" t="s">
        <v>81</v>
      </c>
      <c r="F25" s="17"/>
      <c r="G25" s="17"/>
      <c r="H25" s="17"/>
      <c r="I25" s="17"/>
    </row>
    <row r="26" ht="12.75" customHeight="1">
      <c r="A26" s="82" t="s">
        <v>963</v>
      </c>
      <c r="B26" s="174">
        <v>1000.0</v>
      </c>
      <c r="C26" s="174">
        <v>800.0</v>
      </c>
      <c r="D26" s="174">
        <v>950.0</v>
      </c>
      <c r="E26" s="174">
        <v>400.0</v>
      </c>
      <c r="F26" s="17"/>
      <c r="G26" s="17"/>
      <c r="H26" s="17"/>
      <c r="I26" s="17"/>
    </row>
    <row r="27" ht="12.75" customHeight="1">
      <c r="A27" s="17"/>
      <c r="B27" s="17"/>
      <c r="C27" s="17"/>
      <c r="D27" s="17"/>
      <c r="E27" s="17"/>
      <c r="F27" s="17"/>
      <c r="G27" s="17"/>
      <c r="H27" s="17"/>
      <c r="I27" s="17"/>
    </row>
    <row r="28" ht="12.75" customHeight="1">
      <c r="A28" s="17"/>
      <c r="B28" s="17"/>
      <c r="C28" s="17"/>
      <c r="D28" s="17"/>
      <c r="E28" s="17"/>
      <c r="F28" s="17"/>
      <c r="G28" s="17"/>
      <c r="H28" s="17"/>
      <c r="I28" s="17"/>
    </row>
    <row r="29" ht="12.75" customHeight="1">
      <c r="A29" s="17"/>
      <c r="B29" s="17"/>
      <c r="C29" s="17"/>
      <c r="D29" s="17"/>
      <c r="E29" s="17"/>
      <c r="F29" s="17"/>
      <c r="G29" s="17"/>
      <c r="H29" s="17"/>
      <c r="I29" s="17"/>
    </row>
    <row r="30" ht="12.75" customHeight="1">
      <c r="A30" s="17"/>
      <c r="B30" s="17"/>
      <c r="C30" s="17"/>
      <c r="D30" s="17"/>
      <c r="E30" s="17"/>
      <c r="F30" s="17"/>
      <c r="G30" s="17"/>
      <c r="H30" s="17"/>
      <c r="I30" s="17"/>
    </row>
    <row r="31" ht="12.75" customHeight="1">
      <c r="A31" s="17"/>
      <c r="B31" s="82" t="s">
        <v>62</v>
      </c>
      <c r="C31" s="82" t="s">
        <v>71</v>
      </c>
      <c r="D31" s="82" t="s">
        <v>60</v>
      </c>
      <c r="E31" s="82" t="s">
        <v>81</v>
      </c>
      <c r="F31" s="17"/>
      <c r="G31" s="17"/>
      <c r="H31" s="17"/>
      <c r="I31" s="17"/>
    </row>
    <row r="32" ht="12.75" customHeight="1">
      <c r="A32" s="82" t="s">
        <v>963</v>
      </c>
      <c r="B32" s="174">
        <v>900.0</v>
      </c>
      <c r="C32" s="174">
        <v>700.0</v>
      </c>
      <c r="D32" s="174">
        <v>850.0</v>
      </c>
      <c r="E32" s="174">
        <v>350.0</v>
      </c>
      <c r="F32" s="17"/>
      <c r="G32" s="17"/>
      <c r="H32" s="17"/>
      <c r="I32" s="17"/>
    </row>
    <row r="33" ht="12.75" customHeight="1">
      <c r="A33" s="17"/>
      <c r="B33" s="17"/>
      <c r="C33" s="17"/>
      <c r="D33" s="17"/>
      <c r="E33" s="17"/>
      <c r="F33" s="17"/>
      <c r="G33" s="17"/>
      <c r="H33" s="17"/>
      <c r="I33" s="17"/>
    </row>
    <row r="34" ht="12.75" customHeight="1">
      <c r="A34" s="17"/>
      <c r="B34" s="17"/>
      <c r="C34" s="17"/>
      <c r="D34" s="17"/>
      <c r="E34" s="17"/>
      <c r="F34" s="17"/>
      <c r="G34" s="17"/>
      <c r="H34" s="17"/>
      <c r="I34" s="17"/>
    </row>
    <row r="35" ht="12.75" customHeight="1">
      <c r="A35" s="17"/>
      <c r="B35" s="17"/>
      <c r="C35" s="17"/>
      <c r="D35" s="17"/>
      <c r="E35" s="17"/>
      <c r="F35" s="17"/>
      <c r="G35" s="17"/>
      <c r="H35" s="17"/>
      <c r="I35" s="17"/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4.38"/>
    <col customWidth="1" min="3" max="3" width="10.38"/>
    <col customWidth="1" min="4" max="4" width="16.25"/>
    <col customWidth="1" min="5" max="5" width="22.75"/>
    <col customWidth="1" min="6" max="6" width="17.63"/>
    <col customWidth="1" min="7" max="7" width="14.88"/>
    <col customWidth="1" min="8" max="8" width="14.38"/>
    <col customWidth="1" min="9" max="9" width="26.0"/>
    <col customWidth="1" min="10" max="10" width="88.88"/>
    <col customWidth="1" min="11" max="11" width="23.0"/>
    <col customWidth="1" min="12" max="14" width="14.38"/>
    <col customWidth="1" min="15" max="15" width="17.63"/>
    <col customWidth="1" min="16" max="16" width="12.75"/>
    <col customWidth="1" min="17" max="17" width="17.13"/>
    <col customWidth="1" min="18" max="26" width="14.38"/>
  </cols>
  <sheetData>
    <row r="1" ht="15.75" customHeight="1">
      <c r="A1" s="38" t="s">
        <v>38</v>
      </c>
      <c r="B1" s="38" t="s">
        <v>15</v>
      </c>
      <c r="C1" s="39" t="s">
        <v>1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40" t="s">
        <v>46</v>
      </c>
      <c r="L1" s="39" t="s">
        <v>47</v>
      </c>
      <c r="M1" s="41"/>
      <c r="N1" s="42" t="s">
        <v>48</v>
      </c>
      <c r="O1" s="42" t="s">
        <v>49</v>
      </c>
      <c r="P1" s="42" t="s">
        <v>50</v>
      </c>
      <c r="Q1" s="42" t="s">
        <v>51</v>
      </c>
      <c r="R1" s="42" t="s">
        <v>52</v>
      </c>
      <c r="S1" s="41"/>
      <c r="T1" s="41"/>
    </row>
    <row r="2" ht="15.75" customHeight="1">
      <c r="A2" s="43" t="s">
        <v>53</v>
      </c>
      <c r="B2" s="44" t="s">
        <v>54</v>
      </c>
      <c r="C2" s="43">
        <v>2016.0</v>
      </c>
      <c r="D2" s="45">
        <v>4.3679709E7</v>
      </c>
      <c r="E2" s="43" t="s">
        <v>55</v>
      </c>
      <c r="F2" s="43" t="s">
        <v>56</v>
      </c>
      <c r="G2" s="43" t="s">
        <v>57</v>
      </c>
      <c r="H2" s="46">
        <f t="shared" ref="H2:H241" si="1">IF(G2="CREDITO",0.4*D2,0)</f>
        <v>17471883.6</v>
      </c>
      <c r="I2" s="43" t="str">
        <f>IF(Contabilidad!$K2="EEUU","EXPORTACION",IF(Contabilidad!$K2="MEXICO","EXPORTACION",IF(Contabilidad!$K2="HOLANDA","EXPORTACION","VENTA NACIONAL")))</f>
        <v>VENTA NACIONAL</v>
      </c>
      <c r="J2" s="47" t="s">
        <v>58</v>
      </c>
      <c r="K2" s="43" t="s">
        <v>59</v>
      </c>
      <c r="L2" s="48" t="s">
        <v>60</v>
      </c>
      <c r="M2" s="49"/>
      <c r="N2" s="50" t="s">
        <v>54</v>
      </c>
      <c r="O2" s="50" t="s">
        <v>56</v>
      </c>
      <c r="P2" s="50" t="s">
        <v>57</v>
      </c>
      <c r="Q2" s="50" t="s">
        <v>61</v>
      </c>
      <c r="R2" s="50" t="s">
        <v>62</v>
      </c>
      <c r="S2" s="41"/>
      <c r="T2" s="41"/>
    </row>
    <row r="3" ht="15.75" customHeight="1">
      <c r="A3" s="43" t="s">
        <v>63</v>
      </c>
      <c r="B3" s="44" t="s">
        <v>54</v>
      </c>
      <c r="C3" s="43">
        <v>2016.0</v>
      </c>
      <c r="D3" s="45">
        <v>2.32958448E7</v>
      </c>
      <c r="E3" s="43" t="s">
        <v>64</v>
      </c>
      <c r="F3" s="43" t="s">
        <v>56</v>
      </c>
      <c r="G3" s="43" t="s">
        <v>65</v>
      </c>
      <c r="H3" s="43">
        <f t="shared" si="1"/>
        <v>0</v>
      </c>
      <c r="I3" s="43" t="str">
        <f>IF(Contabilidad!$K3="EEUU","EXPORTACION",IF(Contabilidad!$K3="MEXICO","EXPORTACION",IF(Contabilidad!$K3="HOLANDA","EXPORTACION","VENTA NACIONAL")))</f>
        <v>EXPORTACION</v>
      </c>
      <c r="J3" s="47" t="s">
        <v>66</v>
      </c>
      <c r="K3" s="43" t="s">
        <v>67</v>
      </c>
      <c r="L3" s="48" t="s">
        <v>60</v>
      </c>
      <c r="M3" s="49"/>
      <c r="N3" s="50" t="s">
        <v>68</v>
      </c>
      <c r="O3" s="50" t="s">
        <v>69</v>
      </c>
      <c r="P3" s="50" t="s">
        <v>65</v>
      </c>
      <c r="Q3" s="50" t="s">
        <v>70</v>
      </c>
      <c r="R3" s="50" t="s">
        <v>71</v>
      </c>
      <c r="S3" s="41"/>
      <c r="T3" s="41"/>
    </row>
    <row r="4" ht="15.75" customHeight="1">
      <c r="A4" s="43" t="s">
        <v>72</v>
      </c>
      <c r="B4" s="44" t="s">
        <v>54</v>
      </c>
      <c r="C4" s="43">
        <v>2016.0</v>
      </c>
      <c r="D4" s="45">
        <v>2.0383864200000003E7</v>
      </c>
      <c r="E4" s="43" t="s">
        <v>73</v>
      </c>
      <c r="F4" s="43" t="s">
        <v>56</v>
      </c>
      <c r="G4" s="43" t="s">
        <v>65</v>
      </c>
      <c r="H4" s="43">
        <f t="shared" si="1"/>
        <v>0</v>
      </c>
      <c r="I4" s="43" t="str">
        <f>IF(Contabilidad!$K4="EEUU","EXPORTACION",IF(Contabilidad!$K4="MEXICO","EXPORTACION",IF(Contabilidad!$K4="HOLANDA","EXPORTACION","VENTA NACIONAL")))</f>
        <v>EXPORTACION</v>
      </c>
      <c r="J4" s="47" t="s">
        <v>74</v>
      </c>
      <c r="K4" s="43" t="s">
        <v>75</v>
      </c>
      <c r="L4" s="48" t="s">
        <v>62</v>
      </c>
      <c r="M4" s="49"/>
      <c r="N4" s="50" t="s">
        <v>76</v>
      </c>
      <c r="O4" s="50"/>
      <c r="P4" s="51"/>
      <c r="Q4" s="51"/>
      <c r="R4" s="50" t="s">
        <v>60</v>
      </c>
      <c r="S4" s="41"/>
      <c r="T4" s="41"/>
    </row>
    <row r="5" ht="15.75" customHeight="1">
      <c r="A5" s="43" t="s">
        <v>77</v>
      </c>
      <c r="B5" s="44" t="s">
        <v>54</v>
      </c>
      <c r="C5" s="43">
        <v>2016.0</v>
      </c>
      <c r="D5" s="45">
        <v>1.4559903E7</v>
      </c>
      <c r="E5" s="43" t="s">
        <v>78</v>
      </c>
      <c r="F5" s="43" t="s">
        <v>69</v>
      </c>
      <c r="G5" s="43" t="s">
        <v>65</v>
      </c>
      <c r="H5" s="43">
        <f t="shared" si="1"/>
        <v>0</v>
      </c>
      <c r="I5" s="43" t="str">
        <f>IF(Contabilidad!$K5="EEUU","EXPORTACION",IF(Contabilidad!$K5="MEXICO","EXPORTACION",IF(Contabilidad!$K5="HOLANDA","EXPORTACION","VENTA NACIONAL")))</f>
        <v>EXPORTACION</v>
      </c>
      <c r="J5" s="47" t="s">
        <v>79</v>
      </c>
      <c r="K5" s="43" t="s">
        <v>75</v>
      </c>
      <c r="L5" s="48" t="s">
        <v>60</v>
      </c>
      <c r="M5" s="49"/>
      <c r="N5" s="50" t="s">
        <v>80</v>
      </c>
      <c r="O5" s="50"/>
      <c r="P5" s="51"/>
      <c r="Q5" s="51"/>
      <c r="R5" s="50" t="s">
        <v>81</v>
      </c>
      <c r="S5" s="41"/>
      <c r="T5" s="41"/>
    </row>
    <row r="6" ht="15.75" customHeight="1">
      <c r="A6" s="43" t="s">
        <v>82</v>
      </c>
      <c r="B6" s="44" t="s">
        <v>54</v>
      </c>
      <c r="C6" s="43">
        <v>2016.0</v>
      </c>
      <c r="D6" s="45">
        <v>2.47518351E7</v>
      </c>
      <c r="E6" s="43" t="s">
        <v>83</v>
      </c>
      <c r="F6" s="43" t="s">
        <v>69</v>
      </c>
      <c r="G6" s="43" t="s">
        <v>57</v>
      </c>
      <c r="H6" s="46">
        <f t="shared" si="1"/>
        <v>9900734.04</v>
      </c>
      <c r="I6" s="43" t="str">
        <f>IF(Contabilidad!$K6="EEUU","EXPORTACION",IF(Contabilidad!$K6="MEXICO","EXPORTACION",IF(Contabilidad!$K6="HOLANDA","EXPORTACION","VENTA NACIONAL")))</f>
        <v>EXPORTACION</v>
      </c>
      <c r="J6" s="47" t="s">
        <v>84</v>
      </c>
      <c r="K6" s="43" t="s">
        <v>75</v>
      </c>
      <c r="L6" s="48" t="s">
        <v>81</v>
      </c>
      <c r="M6" s="49"/>
      <c r="N6" s="50" t="s">
        <v>85</v>
      </c>
      <c r="O6" s="50"/>
      <c r="P6" s="51"/>
      <c r="Q6" s="51"/>
      <c r="R6" s="51"/>
      <c r="S6" s="41"/>
      <c r="T6" s="41"/>
    </row>
    <row r="7" ht="15.75" customHeight="1">
      <c r="A7" s="43" t="s">
        <v>86</v>
      </c>
      <c r="B7" s="44" t="s">
        <v>54</v>
      </c>
      <c r="C7" s="43">
        <v>2016.0</v>
      </c>
      <c r="D7" s="45">
        <v>1.8927873900000002E7</v>
      </c>
      <c r="E7" s="43" t="s">
        <v>87</v>
      </c>
      <c r="F7" s="43" t="s">
        <v>56</v>
      </c>
      <c r="G7" s="43" t="s">
        <v>65</v>
      </c>
      <c r="H7" s="43">
        <f t="shared" si="1"/>
        <v>0</v>
      </c>
      <c r="I7" s="43" t="str">
        <f>IF(Contabilidad!$K7="EEUU","EXPORTACION",IF(Contabilidad!$K7="MEXICO","EXPORTACION",IF(Contabilidad!$K7="HOLANDA","EXPORTACION","VENTA NACIONAL")))</f>
        <v>EXPORTACION</v>
      </c>
      <c r="J7" s="47" t="s">
        <v>88</v>
      </c>
      <c r="K7" s="43" t="s">
        <v>67</v>
      </c>
      <c r="L7" s="48" t="s">
        <v>81</v>
      </c>
      <c r="M7" s="49"/>
      <c r="N7" s="50" t="s">
        <v>89</v>
      </c>
      <c r="O7" s="50"/>
      <c r="P7" s="51"/>
      <c r="Q7" s="51"/>
      <c r="R7" s="51"/>
      <c r="S7" s="41"/>
      <c r="T7" s="41"/>
    </row>
    <row r="8" ht="15.75" customHeight="1">
      <c r="A8" s="43" t="s">
        <v>90</v>
      </c>
      <c r="B8" s="44" t="s">
        <v>68</v>
      </c>
      <c r="C8" s="43">
        <v>2016.0</v>
      </c>
      <c r="D8" s="45">
        <v>1.47408268E7</v>
      </c>
      <c r="E8" s="43" t="s">
        <v>91</v>
      </c>
      <c r="F8" s="43" t="s">
        <v>69</v>
      </c>
      <c r="G8" s="43" t="s">
        <v>57</v>
      </c>
      <c r="H8" s="46">
        <f t="shared" si="1"/>
        <v>5896330.72</v>
      </c>
      <c r="I8" s="43" t="str">
        <f>IF(Contabilidad!$K8="EEUU","EXPORTACION",IF(Contabilidad!$K8="MEXICO","EXPORTACION",IF(Contabilidad!$K8="HOLANDA","EXPORTACION","VENTA NACIONAL")))</f>
        <v>EXPORTACION</v>
      </c>
      <c r="J8" s="47" t="s">
        <v>92</v>
      </c>
      <c r="K8" s="43" t="s">
        <v>93</v>
      </c>
      <c r="L8" s="48" t="s">
        <v>62</v>
      </c>
      <c r="M8" s="49"/>
      <c r="N8" s="50" t="s">
        <v>94</v>
      </c>
      <c r="O8" s="50"/>
      <c r="P8" s="51"/>
      <c r="Q8" s="51"/>
      <c r="R8" s="51"/>
      <c r="S8" s="41"/>
      <c r="T8" s="41"/>
    </row>
    <row r="9" ht="15.75" customHeight="1">
      <c r="A9" s="43" t="s">
        <v>95</v>
      </c>
      <c r="B9" s="44" t="s">
        <v>68</v>
      </c>
      <c r="C9" s="43">
        <v>2016.0</v>
      </c>
      <c r="D9" s="45">
        <v>1.768899216E7</v>
      </c>
      <c r="E9" s="43" t="s">
        <v>96</v>
      </c>
      <c r="F9" s="43" t="s">
        <v>69</v>
      </c>
      <c r="G9" s="43" t="s">
        <v>65</v>
      </c>
      <c r="H9" s="43">
        <f t="shared" si="1"/>
        <v>0</v>
      </c>
      <c r="I9" s="43" t="str">
        <f>IF(Contabilidad!$K9="EEUU","EXPORTACION",IF(Contabilidad!$K9="MEXICO","EXPORTACION",IF(Contabilidad!$K9="HOLANDA","EXPORTACION","VENTA NACIONAL")))</f>
        <v>VENTA NACIONAL</v>
      </c>
      <c r="J9" s="47" t="s">
        <v>97</v>
      </c>
      <c r="K9" s="43" t="s">
        <v>98</v>
      </c>
      <c r="L9" s="48" t="s">
        <v>62</v>
      </c>
      <c r="M9" s="49"/>
      <c r="N9" s="50" t="s">
        <v>99</v>
      </c>
      <c r="O9" s="50"/>
      <c r="P9" s="51"/>
      <c r="Q9" s="51"/>
      <c r="R9" s="51"/>
      <c r="S9" s="41"/>
      <c r="T9" s="41"/>
    </row>
    <row r="10" ht="15.75" customHeight="1">
      <c r="A10" s="43" t="s">
        <v>100</v>
      </c>
      <c r="B10" s="44" t="s">
        <v>68</v>
      </c>
      <c r="C10" s="43">
        <v>2016.0</v>
      </c>
      <c r="D10" s="45">
        <v>4.127431504000001E7</v>
      </c>
      <c r="E10" s="43" t="s">
        <v>101</v>
      </c>
      <c r="F10" s="43" t="s">
        <v>69</v>
      </c>
      <c r="G10" s="43" t="s">
        <v>57</v>
      </c>
      <c r="H10" s="46">
        <f t="shared" si="1"/>
        <v>16509726.02</v>
      </c>
      <c r="I10" s="43" t="str">
        <f>IF(Contabilidad!$K10="EEUU","EXPORTACION",IF(Contabilidad!$K10="MEXICO","EXPORTACION",IF(Contabilidad!$K10="HOLANDA","EXPORTACION","VENTA NACIONAL")))</f>
        <v>EXPORTACION</v>
      </c>
      <c r="J10" s="47" t="s">
        <v>102</v>
      </c>
      <c r="K10" s="43" t="s">
        <v>93</v>
      </c>
      <c r="L10" s="48" t="s">
        <v>60</v>
      </c>
      <c r="M10" s="49"/>
      <c r="N10" s="50" t="s">
        <v>103</v>
      </c>
      <c r="O10" s="50"/>
      <c r="P10" s="51"/>
      <c r="Q10" s="51"/>
      <c r="R10" s="51"/>
      <c r="S10" s="41"/>
      <c r="T10" s="41"/>
    </row>
    <row r="11" ht="15.75" customHeight="1">
      <c r="A11" s="43" t="s">
        <v>104</v>
      </c>
      <c r="B11" s="44" t="s">
        <v>68</v>
      </c>
      <c r="C11" s="43">
        <v>2016.0</v>
      </c>
      <c r="D11" s="45">
        <v>4.42224804E7</v>
      </c>
      <c r="E11" s="43" t="s">
        <v>105</v>
      </c>
      <c r="F11" s="43" t="s">
        <v>69</v>
      </c>
      <c r="G11" s="43" t="s">
        <v>65</v>
      </c>
      <c r="H11" s="43">
        <f t="shared" si="1"/>
        <v>0</v>
      </c>
      <c r="I11" s="43" t="str">
        <f>IF(Contabilidad!$K11="EEUU","EXPORTACION",IF(Contabilidad!$K11="MEXICO","EXPORTACION",IF(Contabilidad!$K11="HOLANDA","EXPORTACION","VENTA NACIONAL")))</f>
        <v>EXPORTACION</v>
      </c>
      <c r="J11" s="47" t="s">
        <v>106</v>
      </c>
      <c r="K11" s="43" t="s">
        <v>75</v>
      </c>
      <c r="L11" s="48" t="s">
        <v>60</v>
      </c>
      <c r="M11" s="49"/>
      <c r="N11" s="50" t="s">
        <v>107</v>
      </c>
      <c r="O11" s="50"/>
      <c r="P11" s="51"/>
      <c r="Q11" s="51"/>
      <c r="R11" s="51"/>
      <c r="S11" s="41"/>
      <c r="T11" s="41"/>
    </row>
    <row r="12" ht="15.75" customHeight="1">
      <c r="A12" s="43" t="s">
        <v>108</v>
      </c>
      <c r="B12" s="44" t="s">
        <v>68</v>
      </c>
      <c r="C12" s="43">
        <v>2016.0</v>
      </c>
      <c r="D12" s="45">
        <v>2.94816536E7</v>
      </c>
      <c r="E12" s="43" t="s">
        <v>109</v>
      </c>
      <c r="F12" s="43" t="s">
        <v>56</v>
      </c>
      <c r="G12" s="43" t="s">
        <v>57</v>
      </c>
      <c r="H12" s="46">
        <f t="shared" si="1"/>
        <v>11792661.44</v>
      </c>
      <c r="I12" s="43" t="str">
        <f>IF(Contabilidad!$K12="EEUU","EXPORTACION",IF(Contabilidad!$K12="MEXICO","EXPORTACION",IF(Contabilidad!$K12="HOLANDA","EXPORTACION","VENTA NACIONAL")))</f>
        <v>EXPORTACION</v>
      </c>
      <c r="J12" s="47" t="s">
        <v>110</v>
      </c>
      <c r="K12" s="43" t="s">
        <v>67</v>
      </c>
      <c r="L12" s="48" t="s">
        <v>62</v>
      </c>
      <c r="M12" s="49"/>
      <c r="N12" s="50" t="s">
        <v>111</v>
      </c>
      <c r="O12" s="50"/>
      <c r="P12" s="51"/>
      <c r="Q12" s="51"/>
      <c r="R12" s="51"/>
      <c r="S12" s="41"/>
      <c r="T12" s="41"/>
    </row>
    <row r="13" ht="15.75" customHeight="1">
      <c r="A13" s="43" t="s">
        <v>112</v>
      </c>
      <c r="B13" s="44" t="s">
        <v>76</v>
      </c>
      <c r="C13" s="43">
        <v>2016.0</v>
      </c>
      <c r="D13" s="45">
        <v>1.493452015E7</v>
      </c>
      <c r="E13" s="43" t="s">
        <v>113</v>
      </c>
      <c r="F13" s="43" t="s">
        <v>56</v>
      </c>
      <c r="G13" s="43" t="s">
        <v>65</v>
      </c>
      <c r="H13" s="43">
        <f t="shared" si="1"/>
        <v>0</v>
      </c>
      <c r="I13" s="43" t="str">
        <f>IF(Contabilidad!$K13="EEUU","EXPORTACION",IF(Contabilidad!$K13="MEXICO","EXPORTACION",IF(Contabilidad!$K13="HOLANDA","EXPORTACION","VENTA NACIONAL")))</f>
        <v>EXPORTACION</v>
      </c>
      <c r="J13" s="47" t="s">
        <v>114</v>
      </c>
      <c r="K13" s="43" t="s">
        <v>93</v>
      </c>
      <c r="L13" s="48" t="s">
        <v>60</v>
      </c>
      <c r="M13" s="49"/>
      <c r="N13" s="50" t="s">
        <v>115</v>
      </c>
      <c r="O13" s="50"/>
      <c r="P13" s="51"/>
      <c r="Q13" s="51"/>
      <c r="R13" s="51"/>
      <c r="S13" s="41"/>
      <c r="T13" s="41"/>
    </row>
    <row r="14" ht="15.75" customHeight="1">
      <c r="A14" s="43" t="s">
        <v>116</v>
      </c>
      <c r="B14" s="44" t="s">
        <v>76</v>
      </c>
      <c r="C14" s="43">
        <v>2016.0</v>
      </c>
      <c r="D14" s="45">
        <v>1.35768365E7</v>
      </c>
      <c r="E14" s="43" t="s">
        <v>117</v>
      </c>
      <c r="F14" s="43" t="s">
        <v>56</v>
      </c>
      <c r="G14" s="43" t="s">
        <v>57</v>
      </c>
      <c r="H14" s="46">
        <f t="shared" si="1"/>
        <v>5430734.6</v>
      </c>
      <c r="I14" s="43" t="str">
        <f>IF(Contabilidad!$K14="EEUU","EXPORTACION",IF(Contabilidad!$K14="MEXICO","EXPORTACION",IF(Contabilidad!$K14="HOLANDA","EXPORTACION","VENTA NACIONAL")))</f>
        <v>EXPORTACION</v>
      </c>
      <c r="J14" s="47" t="s">
        <v>118</v>
      </c>
      <c r="K14" s="43" t="s">
        <v>75</v>
      </c>
      <c r="L14" s="48" t="s">
        <v>62</v>
      </c>
      <c r="M14" s="49"/>
      <c r="N14" s="41"/>
      <c r="O14" s="41"/>
      <c r="P14" s="41"/>
      <c r="Q14" s="41"/>
      <c r="R14" s="41"/>
      <c r="S14" s="41"/>
      <c r="T14" s="41"/>
    </row>
    <row r="15" ht="15.75" customHeight="1">
      <c r="A15" s="43" t="s">
        <v>119</v>
      </c>
      <c r="B15" s="44" t="s">
        <v>76</v>
      </c>
      <c r="C15" s="43">
        <v>2016.0</v>
      </c>
      <c r="D15" s="45">
        <v>1.221915285E7</v>
      </c>
      <c r="E15" s="43" t="s">
        <v>120</v>
      </c>
      <c r="F15" s="43" t="s">
        <v>56</v>
      </c>
      <c r="G15" s="43" t="s">
        <v>57</v>
      </c>
      <c r="H15" s="46">
        <f t="shared" si="1"/>
        <v>4887661.14</v>
      </c>
      <c r="I15" s="43" t="str">
        <f>IF(Contabilidad!$K15="EEUU","EXPORTACION",IF(Contabilidad!$K15="MEXICO","EXPORTACION",IF(Contabilidad!$K15="HOLANDA","EXPORTACION","VENTA NACIONAL")))</f>
        <v>EXPORTACION</v>
      </c>
      <c r="J15" s="47" t="s">
        <v>121</v>
      </c>
      <c r="K15" s="43" t="s">
        <v>75</v>
      </c>
      <c r="L15" s="48" t="s">
        <v>60</v>
      </c>
      <c r="M15" s="49"/>
      <c r="N15" s="41"/>
      <c r="O15" s="41"/>
      <c r="P15" s="41"/>
      <c r="Q15" s="41"/>
      <c r="R15" s="41"/>
      <c r="S15" s="41"/>
      <c r="T15" s="41"/>
    </row>
    <row r="16" ht="15.75" customHeight="1">
      <c r="A16" s="43" t="s">
        <v>122</v>
      </c>
      <c r="B16" s="44" t="s">
        <v>76</v>
      </c>
      <c r="C16" s="43">
        <v>2016.0</v>
      </c>
      <c r="D16" s="45">
        <v>1.0861469200000001E7</v>
      </c>
      <c r="E16" s="43" t="s">
        <v>123</v>
      </c>
      <c r="F16" s="43" t="s">
        <v>56</v>
      </c>
      <c r="G16" s="43" t="s">
        <v>57</v>
      </c>
      <c r="H16" s="46">
        <f t="shared" si="1"/>
        <v>4344587.68</v>
      </c>
      <c r="I16" s="43" t="str">
        <f>IF(Contabilidad!$K16="EEUU","EXPORTACION",IF(Contabilidad!$K16="MEXICO","EXPORTACION",IF(Contabilidad!$K16="HOLANDA","EXPORTACION","VENTA NACIONAL")))</f>
        <v>EXPORTACION</v>
      </c>
      <c r="J16" s="47" t="s">
        <v>124</v>
      </c>
      <c r="K16" s="43" t="s">
        <v>67</v>
      </c>
      <c r="L16" s="48" t="s">
        <v>62</v>
      </c>
      <c r="M16" s="49"/>
      <c r="N16" s="41"/>
      <c r="O16" s="41"/>
      <c r="P16" s="41"/>
      <c r="Q16" s="41"/>
      <c r="R16" s="41"/>
      <c r="S16" s="41"/>
      <c r="T16" s="41"/>
    </row>
    <row r="17" ht="15.75" customHeight="1">
      <c r="A17" s="43" t="s">
        <v>125</v>
      </c>
      <c r="B17" s="44" t="s">
        <v>76</v>
      </c>
      <c r="C17" s="43">
        <v>2016.0</v>
      </c>
      <c r="D17" s="45">
        <v>2.7153673E7</v>
      </c>
      <c r="E17" s="43" t="s">
        <v>126</v>
      </c>
      <c r="F17" s="43" t="s">
        <v>69</v>
      </c>
      <c r="G17" s="43" t="s">
        <v>57</v>
      </c>
      <c r="H17" s="46">
        <f t="shared" si="1"/>
        <v>10861469.2</v>
      </c>
      <c r="I17" s="43" t="str">
        <f>IF(Contabilidad!$K17="EEUU","EXPORTACION",IF(Contabilidad!$K17="MEXICO","EXPORTACION",IF(Contabilidad!$K17="HOLANDA","EXPORTACION","VENTA NACIONAL")))</f>
        <v>EXPORTACION</v>
      </c>
      <c r="J17" s="47" t="s">
        <v>127</v>
      </c>
      <c r="K17" s="43" t="s">
        <v>75</v>
      </c>
      <c r="L17" s="48" t="s">
        <v>81</v>
      </c>
      <c r="M17" s="49"/>
      <c r="N17" s="41"/>
      <c r="O17" s="41"/>
      <c r="P17" s="41"/>
      <c r="Q17" s="41"/>
      <c r="R17" s="41"/>
      <c r="S17" s="41"/>
      <c r="T17" s="41"/>
    </row>
    <row r="18" ht="15.75" customHeight="1">
      <c r="A18" s="43" t="s">
        <v>128</v>
      </c>
      <c r="B18" s="44" t="s">
        <v>76</v>
      </c>
      <c r="C18" s="43">
        <v>2016.0</v>
      </c>
      <c r="D18" s="45">
        <v>1.90075711E7</v>
      </c>
      <c r="E18" s="43" t="s">
        <v>129</v>
      </c>
      <c r="F18" s="43" t="s">
        <v>69</v>
      </c>
      <c r="G18" s="43" t="s">
        <v>57</v>
      </c>
      <c r="H18" s="46">
        <f t="shared" si="1"/>
        <v>7603028.44</v>
      </c>
      <c r="I18" s="43" t="str">
        <f>IF(Contabilidad!$K18="EEUU","EXPORTACION",IF(Contabilidad!$K18="MEXICO","EXPORTACION",IF(Contabilidad!$K18="HOLANDA","EXPORTACION","VENTA NACIONAL")))</f>
        <v>VENTA NACIONAL</v>
      </c>
      <c r="J18" s="47" t="s">
        <v>130</v>
      </c>
      <c r="K18" s="43" t="s">
        <v>131</v>
      </c>
      <c r="L18" s="48" t="s">
        <v>71</v>
      </c>
      <c r="M18" s="49"/>
      <c r="N18" s="41"/>
      <c r="O18" s="41"/>
      <c r="P18" s="41"/>
      <c r="Q18" s="41"/>
      <c r="R18" s="41"/>
      <c r="S18" s="41"/>
      <c r="T18" s="41"/>
    </row>
    <row r="19" ht="15.75" customHeight="1">
      <c r="A19" s="43" t="s">
        <v>132</v>
      </c>
      <c r="B19" s="44" t="s">
        <v>76</v>
      </c>
      <c r="C19" s="43">
        <v>2016.0</v>
      </c>
      <c r="D19" s="45">
        <v>2.1722938400000002E7</v>
      </c>
      <c r="E19" s="43" t="s">
        <v>133</v>
      </c>
      <c r="F19" s="43" t="s">
        <v>69</v>
      </c>
      <c r="G19" s="43" t="s">
        <v>57</v>
      </c>
      <c r="H19" s="46">
        <f t="shared" si="1"/>
        <v>8689175.36</v>
      </c>
      <c r="I19" s="43" t="str">
        <f>IF(Contabilidad!$K19="EEUU","EXPORTACION",IF(Contabilidad!$K19="MEXICO","EXPORTACION",IF(Contabilidad!$K19="HOLANDA","EXPORTACION","VENTA NACIONAL")))</f>
        <v>VENTA NACIONAL</v>
      </c>
      <c r="J19" s="47" t="s">
        <v>134</v>
      </c>
      <c r="K19" s="43" t="s">
        <v>98</v>
      </c>
      <c r="L19" s="48" t="s">
        <v>71</v>
      </c>
      <c r="M19" s="49"/>
      <c r="N19" s="41"/>
      <c r="O19" s="41"/>
      <c r="P19" s="41"/>
      <c r="Q19" s="41"/>
      <c r="R19" s="41"/>
      <c r="S19" s="41"/>
      <c r="T19" s="41"/>
    </row>
    <row r="20" ht="15.75" customHeight="1">
      <c r="A20" s="43" t="s">
        <v>135</v>
      </c>
      <c r="B20" s="44" t="s">
        <v>76</v>
      </c>
      <c r="C20" s="43">
        <v>2016.0</v>
      </c>
      <c r="D20" s="45">
        <v>1.6292203799999999E7</v>
      </c>
      <c r="E20" s="43" t="s">
        <v>136</v>
      </c>
      <c r="F20" s="43" t="s">
        <v>56</v>
      </c>
      <c r="G20" s="43" t="s">
        <v>57</v>
      </c>
      <c r="H20" s="46">
        <f t="shared" si="1"/>
        <v>6516881.52</v>
      </c>
      <c r="I20" s="43" t="str">
        <f>IF(Contabilidad!$K20="EEUU","EXPORTACION",IF(Contabilidad!$K20="MEXICO","EXPORTACION",IF(Contabilidad!$K20="HOLANDA","EXPORTACION","VENTA NACIONAL")))</f>
        <v>VENTA NACIONAL</v>
      </c>
      <c r="J20" s="47" t="s">
        <v>137</v>
      </c>
      <c r="K20" s="43" t="s">
        <v>59</v>
      </c>
      <c r="L20" s="48" t="s">
        <v>60</v>
      </c>
      <c r="M20" s="49"/>
      <c r="N20" s="41"/>
      <c r="O20" s="41"/>
      <c r="P20" s="41"/>
      <c r="Q20" s="41"/>
      <c r="R20" s="41"/>
      <c r="S20" s="41"/>
      <c r="T20" s="41"/>
    </row>
    <row r="21" ht="15.75" customHeight="1">
      <c r="A21" s="43" t="s">
        <v>138</v>
      </c>
      <c r="B21" s="44" t="s">
        <v>80</v>
      </c>
      <c r="C21" s="43">
        <v>2016.0</v>
      </c>
      <c r="D21" s="45">
        <v>5.77359372E7</v>
      </c>
      <c r="E21" s="43" t="s">
        <v>139</v>
      </c>
      <c r="F21" s="43" t="s">
        <v>69</v>
      </c>
      <c r="G21" s="43" t="s">
        <v>65</v>
      </c>
      <c r="H21" s="43">
        <f t="shared" si="1"/>
        <v>0</v>
      </c>
      <c r="I21" s="43" t="str">
        <f>IF(Contabilidad!$K21="EEUU","EXPORTACION",IF(Contabilidad!$K21="MEXICO","EXPORTACION",IF(Contabilidad!$K21="HOLANDA","EXPORTACION","VENTA NACIONAL")))</f>
        <v>EXPORTACION</v>
      </c>
      <c r="J21" s="47" t="s">
        <v>140</v>
      </c>
      <c r="K21" s="43" t="s">
        <v>75</v>
      </c>
      <c r="L21" s="48" t="s">
        <v>62</v>
      </c>
      <c r="M21" s="49"/>
      <c r="N21" s="41"/>
      <c r="O21" s="41"/>
      <c r="P21" s="41"/>
      <c r="Q21" s="41"/>
      <c r="R21" s="41"/>
      <c r="S21" s="41"/>
      <c r="T21" s="41"/>
    </row>
    <row r="22" ht="15.75" customHeight="1">
      <c r="A22" s="43" t="s">
        <v>141</v>
      </c>
      <c r="B22" s="44" t="s">
        <v>80</v>
      </c>
      <c r="C22" s="43">
        <v>2016.0</v>
      </c>
      <c r="D22" s="45">
        <v>7216992.15</v>
      </c>
      <c r="E22" s="43" t="s">
        <v>142</v>
      </c>
      <c r="F22" s="43" t="s">
        <v>56</v>
      </c>
      <c r="G22" s="43" t="s">
        <v>57</v>
      </c>
      <c r="H22" s="46">
        <f t="shared" si="1"/>
        <v>2886796.86</v>
      </c>
      <c r="I22" s="43" t="str">
        <f>IF(Contabilidad!$K22="EEUU","EXPORTACION",IF(Contabilidad!$K22="MEXICO","EXPORTACION",IF(Contabilidad!$K22="HOLANDA","EXPORTACION","VENTA NACIONAL")))</f>
        <v>VENTA NACIONAL</v>
      </c>
      <c r="J22" s="47" t="s">
        <v>143</v>
      </c>
      <c r="K22" s="43" t="s">
        <v>144</v>
      </c>
      <c r="L22" s="48" t="s">
        <v>60</v>
      </c>
      <c r="M22" s="49"/>
      <c r="N22" s="41"/>
      <c r="O22" s="41"/>
      <c r="P22" s="41"/>
      <c r="Q22" s="41"/>
      <c r="R22" s="41"/>
      <c r="S22" s="41"/>
      <c r="T22" s="41"/>
    </row>
    <row r="23" ht="15.75" customHeight="1">
      <c r="A23" s="43" t="s">
        <v>145</v>
      </c>
      <c r="B23" s="44" t="s">
        <v>80</v>
      </c>
      <c r="C23" s="43">
        <v>2016.0</v>
      </c>
      <c r="D23" s="45">
        <v>2.165097645E7</v>
      </c>
      <c r="E23" s="43" t="s">
        <v>146</v>
      </c>
      <c r="F23" s="43" t="s">
        <v>69</v>
      </c>
      <c r="G23" s="43" t="s">
        <v>57</v>
      </c>
      <c r="H23" s="46">
        <f t="shared" si="1"/>
        <v>8660390.58</v>
      </c>
      <c r="I23" s="43" t="str">
        <f>IF(Contabilidad!$K23="EEUU","EXPORTACION",IF(Contabilidad!$K23="MEXICO","EXPORTACION",IF(Contabilidad!$K23="HOLANDA","EXPORTACION","VENTA NACIONAL")))</f>
        <v>EXPORTACION</v>
      </c>
      <c r="J23" s="47" t="s">
        <v>147</v>
      </c>
      <c r="K23" s="43" t="s">
        <v>75</v>
      </c>
      <c r="L23" s="48" t="s">
        <v>60</v>
      </c>
      <c r="M23" s="49"/>
      <c r="N23" s="41"/>
      <c r="O23" s="41"/>
      <c r="P23" s="41"/>
      <c r="Q23" s="41"/>
      <c r="R23" s="41"/>
      <c r="S23" s="41"/>
      <c r="T23" s="41"/>
    </row>
    <row r="24" ht="15.75" customHeight="1">
      <c r="A24" s="43" t="s">
        <v>148</v>
      </c>
      <c r="B24" s="44" t="s">
        <v>80</v>
      </c>
      <c r="C24" s="43">
        <v>2016.0</v>
      </c>
      <c r="D24" s="45">
        <v>4.33019529E7</v>
      </c>
      <c r="E24" s="43" t="s">
        <v>149</v>
      </c>
      <c r="F24" s="43" t="s">
        <v>56</v>
      </c>
      <c r="G24" s="43" t="s">
        <v>57</v>
      </c>
      <c r="H24" s="46">
        <f t="shared" si="1"/>
        <v>17320781.16</v>
      </c>
      <c r="I24" s="43" t="str">
        <f>IF(Contabilidad!$K24="EEUU","EXPORTACION",IF(Contabilidad!$K24="MEXICO","EXPORTACION",IF(Contabilidad!$K24="HOLANDA","EXPORTACION","VENTA NACIONAL")))</f>
        <v>VENTA NACIONAL</v>
      </c>
      <c r="J24" s="47" t="s">
        <v>150</v>
      </c>
      <c r="K24" s="43" t="s">
        <v>151</v>
      </c>
      <c r="L24" s="48" t="s">
        <v>81</v>
      </c>
      <c r="M24" s="49"/>
      <c r="N24" s="41"/>
      <c r="O24" s="41"/>
      <c r="P24" s="41"/>
      <c r="Q24" s="41"/>
      <c r="R24" s="41"/>
      <c r="S24" s="41"/>
      <c r="T24" s="41"/>
    </row>
    <row r="25" ht="15.75" customHeight="1">
      <c r="A25" s="43" t="s">
        <v>152</v>
      </c>
      <c r="B25" s="44" t="s">
        <v>80</v>
      </c>
      <c r="C25" s="43">
        <v>2016.0</v>
      </c>
      <c r="D25" s="45">
        <v>1.44339843E7</v>
      </c>
      <c r="E25" s="43" t="s">
        <v>153</v>
      </c>
      <c r="F25" s="43" t="s">
        <v>69</v>
      </c>
      <c r="G25" s="43" t="s">
        <v>57</v>
      </c>
      <c r="H25" s="46">
        <f t="shared" si="1"/>
        <v>5773593.72</v>
      </c>
      <c r="I25" s="43" t="str">
        <f>IF(Contabilidad!$K25="EEUU","EXPORTACION",IF(Contabilidad!$K25="MEXICO","EXPORTACION",IF(Contabilidad!$K25="HOLANDA","EXPORTACION","VENTA NACIONAL")))</f>
        <v>VENTA NACIONAL</v>
      </c>
      <c r="J25" s="47" t="s">
        <v>154</v>
      </c>
      <c r="K25" s="43" t="s">
        <v>155</v>
      </c>
      <c r="L25" s="48" t="s">
        <v>60</v>
      </c>
      <c r="M25" s="49"/>
      <c r="N25" s="41"/>
      <c r="O25" s="41"/>
      <c r="P25" s="41"/>
      <c r="Q25" s="41"/>
      <c r="R25" s="41"/>
      <c r="S25" s="41"/>
      <c r="T25" s="41"/>
    </row>
    <row r="26" ht="15.75" customHeight="1">
      <c r="A26" s="43" t="s">
        <v>156</v>
      </c>
      <c r="B26" s="44" t="s">
        <v>85</v>
      </c>
      <c r="C26" s="43">
        <v>2016.0</v>
      </c>
      <c r="D26" s="45">
        <v>7.08934955E7</v>
      </c>
      <c r="E26" s="43" t="s">
        <v>157</v>
      </c>
      <c r="F26" s="43" t="s">
        <v>69</v>
      </c>
      <c r="G26" s="43" t="s">
        <v>65</v>
      </c>
      <c r="H26" s="43">
        <f t="shared" si="1"/>
        <v>0</v>
      </c>
      <c r="I26" s="43" t="str">
        <f>IF(Contabilidad!$K26="EEUU","EXPORTACION",IF(Contabilidad!$K26="MEXICO","EXPORTACION",IF(Contabilidad!$K26="HOLANDA","EXPORTACION","VENTA NACIONAL")))</f>
        <v>EXPORTACION</v>
      </c>
      <c r="J26" s="47" t="s">
        <v>158</v>
      </c>
      <c r="K26" s="43" t="s">
        <v>67</v>
      </c>
      <c r="L26" s="48" t="s">
        <v>62</v>
      </c>
      <c r="M26" s="49"/>
      <c r="N26" s="41"/>
      <c r="O26" s="41"/>
      <c r="P26" s="41"/>
      <c r="Q26" s="41"/>
      <c r="R26" s="41"/>
      <c r="S26" s="41"/>
      <c r="T26" s="41"/>
    </row>
    <row r="27" ht="15.75" customHeight="1">
      <c r="A27" s="43" t="s">
        <v>159</v>
      </c>
      <c r="B27" s="44" t="s">
        <v>85</v>
      </c>
      <c r="C27" s="43">
        <v>2016.0</v>
      </c>
      <c r="D27" s="45">
        <v>1.7014438919999998E7</v>
      </c>
      <c r="E27" s="43" t="s">
        <v>160</v>
      </c>
      <c r="F27" s="43" t="s">
        <v>69</v>
      </c>
      <c r="G27" s="43" t="s">
        <v>57</v>
      </c>
      <c r="H27" s="46">
        <f t="shared" si="1"/>
        <v>6805775.568</v>
      </c>
      <c r="I27" s="43" t="str">
        <f>IF(Contabilidad!$K27="EEUU","EXPORTACION",IF(Contabilidad!$K27="MEXICO","EXPORTACION",IF(Contabilidad!$K27="HOLANDA","EXPORTACION","VENTA NACIONAL")))</f>
        <v>VENTA NACIONAL</v>
      </c>
      <c r="J27" s="47" t="s">
        <v>161</v>
      </c>
      <c r="K27" s="43" t="s">
        <v>155</v>
      </c>
      <c r="L27" s="48" t="s">
        <v>60</v>
      </c>
      <c r="M27" s="49"/>
      <c r="N27" s="41"/>
      <c r="O27" s="41"/>
      <c r="P27" s="41"/>
      <c r="Q27" s="41"/>
      <c r="R27" s="41"/>
      <c r="S27" s="41"/>
      <c r="T27" s="41"/>
    </row>
    <row r="28" ht="15.75" customHeight="1">
      <c r="A28" s="43" t="s">
        <v>162</v>
      </c>
      <c r="B28" s="44" t="s">
        <v>85</v>
      </c>
      <c r="C28" s="43">
        <v>2016.0</v>
      </c>
      <c r="D28" s="45">
        <v>1.8432308830000002E7</v>
      </c>
      <c r="E28" s="43" t="s">
        <v>163</v>
      </c>
      <c r="F28" s="43" t="s">
        <v>69</v>
      </c>
      <c r="G28" s="43" t="s">
        <v>65</v>
      </c>
      <c r="H28" s="43">
        <f t="shared" si="1"/>
        <v>0</v>
      </c>
      <c r="I28" s="43" t="str">
        <f>IF(Contabilidad!$K28="EEUU","EXPORTACION",IF(Contabilidad!$K28="MEXICO","EXPORTACION",IF(Contabilidad!$K28="HOLANDA","EXPORTACION","VENTA NACIONAL")))</f>
        <v>EXPORTACION</v>
      </c>
      <c r="J28" s="47" t="s">
        <v>164</v>
      </c>
      <c r="K28" s="43" t="s">
        <v>67</v>
      </c>
      <c r="L28" s="48" t="s">
        <v>81</v>
      </c>
      <c r="M28" s="49"/>
      <c r="N28" s="41"/>
      <c r="O28" s="41"/>
      <c r="P28" s="41"/>
      <c r="Q28" s="41"/>
      <c r="R28" s="41"/>
      <c r="S28" s="41"/>
      <c r="T28" s="41"/>
    </row>
    <row r="29" ht="15.75" customHeight="1">
      <c r="A29" s="43" t="s">
        <v>165</v>
      </c>
      <c r="B29" s="44" t="s">
        <v>85</v>
      </c>
      <c r="C29" s="43">
        <v>2016.0</v>
      </c>
      <c r="D29" s="45">
        <v>2.8357398200000003E7</v>
      </c>
      <c r="E29" s="43" t="s">
        <v>166</v>
      </c>
      <c r="F29" s="43" t="s">
        <v>56</v>
      </c>
      <c r="G29" s="43" t="s">
        <v>65</v>
      </c>
      <c r="H29" s="43">
        <f t="shared" si="1"/>
        <v>0</v>
      </c>
      <c r="I29" s="43" t="str">
        <f>IF(Contabilidad!$K29="EEUU","EXPORTACION",IF(Contabilidad!$K29="MEXICO","EXPORTACION",IF(Contabilidad!$K29="HOLANDA","EXPORTACION","VENTA NACIONAL")))</f>
        <v>VENTA NACIONAL</v>
      </c>
      <c r="J29" s="47" t="s">
        <v>167</v>
      </c>
      <c r="K29" s="43" t="s">
        <v>155</v>
      </c>
      <c r="L29" s="48" t="s">
        <v>71</v>
      </c>
      <c r="M29" s="49"/>
      <c r="N29" s="41"/>
      <c r="O29" s="41"/>
      <c r="P29" s="41"/>
      <c r="Q29" s="41"/>
      <c r="R29" s="41"/>
      <c r="S29" s="41"/>
      <c r="T29" s="41"/>
    </row>
    <row r="30" ht="15.75" customHeight="1">
      <c r="A30" s="43" t="s">
        <v>168</v>
      </c>
      <c r="B30" s="44" t="s">
        <v>85</v>
      </c>
      <c r="C30" s="43">
        <v>2016.0</v>
      </c>
      <c r="D30" s="45">
        <v>7089349.550000001</v>
      </c>
      <c r="E30" s="43" t="s">
        <v>169</v>
      </c>
      <c r="F30" s="43" t="s">
        <v>56</v>
      </c>
      <c r="G30" s="43" t="s">
        <v>57</v>
      </c>
      <c r="H30" s="46">
        <f t="shared" si="1"/>
        <v>2835739.82</v>
      </c>
      <c r="I30" s="43" t="str">
        <f>IF(Contabilidad!$K30="EEUU","EXPORTACION",IF(Contabilidad!$K30="MEXICO","EXPORTACION",IF(Contabilidad!$K30="HOLANDA","EXPORTACION","VENTA NACIONAL")))</f>
        <v>EXPORTACION</v>
      </c>
      <c r="J30" s="47" t="s">
        <v>170</v>
      </c>
      <c r="K30" s="43" t="s">
        <v>75</v>
      </c>
      <c r="L30" s="48" t="s">
        <v>71</v>
      </c>
      <c r="M30" s="49"/>
      <c r="N30" s="41"/>
      <c r="O30" s="41"/>
      <c r="P30" s="41"/>
      <c r="Q30" s="41"/>
      <c r="R30" s="41"/>
      <c r="S30" s="41"/>
      <c r="T30" s="41"/>
    </row>
    <row r="31" ht="15.75" customHeight="1">
      <c r="A31" s="43" t="s">
        <v>171</v>
      </c>
      <c r="B31" s="44" t="s">
        <v>89</v>
      </c>
      <c r="C31" s="43">
        <v>2016.0</v>
      </c>
      <c r="D31" s="45">
        <v>2.776483E7</v>
      </c>
      <c r="E31" s="43" t="s">
        <v>172</v>
      </c>
      <c r="F31" s="43" t="s">
        <v>69</v>
      </c>
      <c r="G31" s="43" t="s">
        <v>65</v>
      </c>
      <c r="H31" s="43">
        <f t="shared" si="1"/>
        <v>0</v>
      </c>
      <c r="I31" s="43" t="str">
        <f>IF(Contabilidad!$K31="EEUU","EXPORTACION",IF(Contabilidad!$K31="MEXICO","EXPORTACION",IF(Contabilidad!$K31="HOLANDA","EXPORTACION","VENTA NACIONAL")))</f>
        <v>VENTA NACIONAL</v>
      </c>
      <c r="J31" s="47" t="s">
        <v>173</v>
      </c>
      <c r="K31" s="43" t="s">
        <v>59</v>
      </c>
      <c r="L31" s="48" t="s">
        <v>60</v>
      </c>
      <c r="M31" s="49"/>
      <c r="N31" s="41"/>
      <c r="O31" s="41"/>
      <c r="P31" s="41"/>
      <c r="Q31" s="41"/>
      <c r="R31" s="41"/>
      <c r="S31" s="41"/>
      <c r="T31" s="41"/>
    </row>
    <row r="32" ht="15.75" customHeight="1">
      <c r="A32" s="43" t="s">
        <v>174</v>
      </c>
      <c r="B32" s="44" t="s">
        <v>89</v>
      </c>
      <c r="C32" s="43">
        <v>2016.0</v>
      </c>
      <c r="D32" s="45">
        <v>1.3882415E7</v>
      </c>
      <c r="E32" s="43" t="s">
        <v>175</v>
      </c>
      <c r="F32" s="43" t="s">
        <v>56</v>
      </c>
      <c r="G32" s="43" t="s">
        <v>65</v>
      </c>
      <c r="H32" s="43">
        <f t="shared" si="1"/>
        <v>0</v>
      </c>
      <c r="I32" s="43" t="str">
        <f>IF(Contabilidad!$K32="EEUU","EXPORTACION",IF(Contabilidad!$K32="MEXICO","EXPORTACION",IF(Contabilidad!$K32="HOLANDA","EXPORTACION","VENTA NACIONAL")))</f>
        <v>EXPORTACION</v>
      </c>
      <c r="J32" s="47" t="s">
        <v>176</v>
      </c>
      <c r="K32" s="43" t="s">
        <v>93</v>
      </c>
      <c r="L32" s="48" t="s">
        <v>71</v>
      </c>
      <c r="M32" s="49"/>
      <c r="N32" s="41"/>
      <c r="O32" s="41"/>
      <c r="P32" s="41"/>
      <c r="Q32" s="41"/>
      <c r="R32" s="41"/>
      <c r="S32" s="41"/>
      <c r="T32" s="41"/>
    </row>
    <row r="33" ht="15.75" customHeight="1">
      <c r="A33" s="43" t="s">
        <v>177</v>
      </c>
      <c r="B33" s="44" t="s">
        <v>89</v>
      </c>
      <c r="C33" s="43">
        <v>2016.0</v>
      </c>
      <c r="D33" s="45">
        <v>6941207.5</v>
      </c>
      <c r="E33" s="43" t="s">
        <v>178</v>
      </c>
      <c r="F33" s="43" t="s">
        <v>69</v>
      </c>
      <c r="G33" s="43" t="s">
        <v>57</v>
      </c>
      <c r="H33" s="46">
        <f t="shared" si="1"/>
        <v>2776483</v>
      </c>
      <c r="I33" s="43" t="str">
        <f>IF(Contabilidad!$K33="EEUU","EXPORTACION",IF(Contabilidad!$K33="MEXICO","EXPORTACION",IF(Contabilidad!$K33="HOLANDA","EXPORTACION","VENTA NACIONAL")))</f>
        <v>EXPORTACION</v>
      </c>
      <c r="J33" s="47" t="s">
        <v>179</v>
      </c>
      <c r="K33" s="43" t="s">
        <v>67</v>
      </c>
      <c r="L33" s="48" t="s">
        <v>81</v>
      </c>
      <c r="M33" s="49"/>
      <c r="N33" s="41"/>
      <c r="O33" s="41"/>
      <c r="P33" s="41"/>
      <c r="Q33" s="41"/>
      <c r="R33" s="41"/>
      <c r="S33" s="41"/>
      <c r="T33" s="41"/>
    </row>
    <row r="34" ht="15.75" customHeight="1">
      <c r="A34" s="43" t="s">
        <v>180</v>
      </c>
      <c r="B34" s="44" t="s">
        <v>89</v>
      </c>
      <c r="C34" s="43">
        <v>2016.0</v>
      </c>
      <c r="D34" s="45">
        <v>8329449.0</v>
      </c>
      <c r="E34" s="43" t="s">
        <v>181</v>
      </c>
      <c r="F34" s="43" t="s">
        <v>56</v>
      </c>
      <c r="G34" s="43" t="s">
        <v>57</v>
      </c>
      <c r="H34" s="46">
        <f t="shared" si="1"/>
        <v>3331779.6</v>
      </c>
      <c r="I34" s="43" t="str">
        <f>IF(Contabilidad!$K34="EEUU","EXPORTACION",IF(Contabilidad!$K34="MEXICO","EXPORTACION",IF(Contabilidad!$K34="HOLANDA","EXPORTACION","VENTA NACIONAL")))</f>
        <v>EXPORTACION</v>
      </c>
      <c r="J34" s="47" t="s">
        <v>182</v>
      </c>
      <c r="K34" s="43" t="s">
        <v>67</v>
      </c>
      <c r="L34" s="48" t="s">
        <v>71</v>
      </c>
      <c r="M34" s="49"/>
      <c r="N34" s="41"/>
      <c r="O34" s="41"/>
      <c r="P34" s="41"/>
      <c r="Q34" s="41"/>
      <c r="R34" s="41"/>
      <c r="S34" s="41"/>
      <c r="T34" s="41"/>
    </row>
    <row r="35" ht="15.75" customHeight="1">
      <c r="A35" s="43" t="s">
        <v>183</v>
      </c>
      <c r="B35" s="44" t="s">
        <v>89</v>
      </c>
      <c r="C35" s="43">
        <v>2016.0</v>
      </c>
      <c r="D35" s="45">
        <v>1.9435381E7</v>
      </c>
      <c r="E35" s="43" t="s">
        <v>184</v>
      </c>
      <c r="F35" s="43" t="s">
        <v>69</v>
      </c>
      <c r="G35" s="43" t="s">
        <v>65</v>
      </c>
      <c r="H35" s="43">
        <f t="shared" si="1"/>
        <v>0</v>
      </c>
      <c r="I35" s="43" t="str">
        <f>IF(Contabilidad!$K35="EEUU","EXPORTACION",IF(Contabilidad!$K35="MEXICO","EXPORTACION",IF(Contabilidad!$K35="HOLANDA","EXPORTACION","VENTA NACIONAL")))</f>
        <v>EXPORTACION</v>
      </c>
      <c r="J35" s="47" t="s">
        <v>185</v>
      </c>
      <c r="K35" s="43" t="s">
        <v>93</v>
      </c>
      <c r="L35" s="48" t="s">
        <v>71</v>
      </c>
      <c r="M35" s="49"/>
      <c r="N35" s="41"/>
      <c r="O35" s="41"/>
      <c r="P35" s="41"/>
      <c r="Q35" s="41"/>
      <c r="R35" s="41"/>
      <c r="S35" s="41"/>
      <c r="T35" s="41"/>
    </row>
    <row r="36" ht="15.75" customHeight="1">
      <c r="A36" s="43" t="s">
        <v>186</v>
      </c>
      <c r="B36" s="44" t="s">
        <v>89</v>
      </c>
      <c r="C36" s="43">
        <v>2016.0</v>
      </c>
      <c r="D36" s="45">
        <v>3.47060375E7</v>
      </c>
      <c r="E36" s="43" t="s">
        <v>187</v>
      </c>
      <c r="F36" s="43" t="s">
        <v>56</v>
      </c>
      <c r="G36" s="43" t="s">
        <v>65</v>
      </c>
      <c r="H36" s="43">
        <f t="shared" si="1"/>
        <v>0</v>
      </c>
      <c r="I36" s="43" t="str">
        <f>IF(Contabilidad!$K36="EEUU","EXPORTACION",IF(Contabilidad!$K36="MEXICO","EXPORTACION",IF(Contabilidad!$K36="HOLANDA","EXPORTACION","VENTA NACIONAL")))</f>
        <v>VENTA NACIONAL</v>
      </c>
      <c r="J36" s="47" t="s">
        <v>188</v>
      </c>
      <c r="K36" s="43" t="s">
        <v>144</v>
      </c>
      <c r="L36" s="48" t="s">
        <v>71</v>
      </c>
      <c r="M36" s="49"/>
      <c r="N36" s="41"/>
      <c r="O36" s="41"/>
      <c r="P36" s="41"/>
      <c r="Q36" s="41"/>
      <c r="R36" s="41"/>
      <c r="S36" s="41"/>
      <c r="T36" s="41"/>
    </row>
    <row r="37" ht="15.75" customHeight="1">
      <c r="A37" s="43" t="s">
        <v>189</v>
      </c>
      <c r="B37" s="44" t="s">
        <v>89</v>
      </c>
      <c r="C37" s="43">
        <v>2016.0</v>
      </c>
      <c r="D37" s="45">
        <v>4164724.5</v>
      </c>
      <c r="E37" s="43" t="s">
        <v>190</v>
      </c>
      <c r="F37" s="43" t="s">
        <v>56</v>
      </c>
      <c r="G37" s="43" t="s">
        <v>65</v>
      </c>
      <c r="H37" s="43">
        <f t="shared" si="1"/>
        <v>0</v>
      </c>
      <c r="I37" s="43" t="str">
        <f>IF(Contabilidad!$K37="EEUU","EXPORTACION",IF(Contabilidad!$K37="MEXICO","EXPORTACION",IF(Contabilidad!$K37="HOLANDA","EXPORTACION","VENTA NACIONAL")))</f>
        <v>EXPORTACION</v>
      </c>
      <c r="J37" s="47" t="s">
        <v>191</v>
      </c>
      <c r="K37" s="43" t="s">
        <v>67</v>
      </c>
      <c r="L37" s="48" t="s">
        <v>60</v>
      </c>
      <c r="M37" s="49"/>
      <c r="N37" s="41"/>
      <c r="O37" s="41"/>
      <c r="P37" s="41"/>
      <c r="Q37" s="41"/>
      <c r="R37" s="41"/>
      <c r="S37" s="41"/>
      <c r="T37" s="41"/>
    </row>
    <row r="38" ht="15.75" customHeight="1">
      <c r="A38" s="43" t="s">
        <v>192</v>
      </c>
      <c r="B38" s="44" t="s">
        <v>89</v>
      </c>
      <c r="C38" s="43">
        <v>2016.0</v>
      </c>
      <c r="D38" s="45">
        <v>2776483.0</v>
      </c>
      <c r="E38" s="43" t="s">
        <v>193</v>
      </c>
      <c r="F38" s="43" t="s">
        <v>56</v>
      </c>
      <c r="G38" s="43" t="s">
        <v>57</v>
      </c>
      <c r="H38" s="46">
        <f t="shared" si="1"/>
        <v>1110593.2</v>
      </c>
      <c r="I38" s="43" t="str">
        <f>IF(Contabilidad!$K38="EEUU","EXPORTACION",IF(Contabilidad!$K38="MEXICO","EXPORTACION",IF(Contabilidad!$K38="HOLANDA","EXPORTACION","VENTA NACIONAL")))</f>
        <v>VENTA NACIONAL</v>
      </c>
      <c r="J38" s="47" t="s">
        <v>194</v>
      </c>
      <c r="K38" s="43" t="s">
        <v>131</v>
      </c>
      <c r="L38" s="48" t="s">
        <v>71</v>
      </c>
      <c r="M38" s="49"/>
      <c r="N38" s="41"/>
      <c r="O38" s="41"/>
      <c r="P38" s="41"/>
      <c r="Q38" s="41"/>
      <c r="R38" s="41"/>
      <c r="S38" s="41"/>
      <c r="T38" s="41"/>
    </row>
    <row r="39" ht="15.75" customHeight="1">
      <c r="A39" s="43" t="s">
        <v>195</v>
      </c>
      <c r="B39" s="44" t="s">
        <v>89</v>
      </c>
      <c r="C39" s="43">
        <v>2016.0</v>
      </c>
      <c r="D39" s="45">
        <v>2.08236225E7</v>
      </c>
      <c r="E39" s="43" t="s">
        <v>196</v>
      </c>
      <c r="F39" s="43" t="s">
        <v>69</v>
      </c>
      <c r="G39" s="43" t="s">
        <v>65</v>
      </c>
      <c r="H39" s="43">
        <f t="shared" si="1"/>
        <v>0</v>
      </c>
      <c r="I39" s="43" t="str">
        <f>IF(Contabilidad!$K39="EEUU","EXPORTACION",IF(Contabilidad!$K39="MEXICO","EXPORTACION",IF(Contabilidad!$K39="HOLANDA","EXPORTACION","VENTA NACIONAL")))</f>
        <v>EXPORTACION</v>
      </c>
      <c r="J39" s="47" t="s">
        <v>197</v>
      </c>
      <c r="K39" s="43" t="s">
        <v>93</v>
      </c>
      <c r="L39" s="48" t="s">
        <v>81</v>
      </c>
      <c r="M39" s="49"/>
      <c r="N39" s="41"/>
      <c r="O39" s="41"/>
      <c r="P39" s="41"/>
      <c r="Q39" s="41"/>
      <c r="R39" s="41"/>
      <c r="S39" s="41"/>
      <c r="T39" s="41"/>
    </row>
    <row r="40" ht="15.75" customHeight="1">
      <c r="A40" s="43" t="s">
        <v>198</v>
      </c>
      <c r="B40" s="44" t="s">
        <v>94</v>
      </c>
      <c r="C40" s="43">
        <v>2016.0</v>
      </c>
      <c r="D40" s="45">
        <v>1.3719074600000001E7</v>
      </c>
      <c r="E40" s="43" t="s">
        <v>199</v>
      </c>
      <c r="F40" s="43" t="s">
        <v>56</v>
      </c>
      <c r="G40" s="43" t="s">
        <v>65</v>
      </c>
      <c r="H40" s="43">
        <f t="shared" si="1"/>
        <v>0</v>
      </c>
      <c r="I40" s="43" t="str">
        <f>IF(Contabilidad!$K40="EEUU","EXPORTACION",IF(Contabilidad!$K40="MEXICO","EXPORTACION",IF(Contabilidad!$K40="HOLANDA","EXPORTACION","VENTA NACIONAL")))</f>
        <v>VENTA NACIONAL</v>
      </c>
      <c r="J40" s="47" t="s">
        <v>200</v>
      </c>
      <c r="K40" s="43" t="s">
        <v>144</v>
      </c>
      <c r="L40" s="48" t="s">
        <v>81</v>
      </c>
      <c r="M40" s="49"/>
      <c r="N40" s="41"/>
      <c r="O40" s="41"/>
      <c r="P40" s="41"/>
      <c r="Q40" s="41"/>
      <c r="R40" s="41"/>
      <c r="S40" s="41"/>
      <c r="T40" s="41"/>
    </row>
    <row r="41" ht="15.75" customHeight="1">
      <c r="A41" s="43" t="s">
        <v>201</v>
      </c>
      <c r="B41" s="44" t="s">
        <v>94</v>
      </c>
      <c r="C41" s="43">
        <v>2016.0</v>
      </c>
      <c r="D41" s="45">
        <v>2.05786119E7</v>
      </c>
      <c r="E41" s="43" t="s">
        <v>202</v>
      </c>
      <c r="F41" s="43" t="s">
        <v>56</v>
      </c>
      <c r="G41" s="43" t="s">
        <v>65</v>
      </c>
      <c r="H41" s="43">
        <f t="shared" si="1"/>
        <v>0</v>
      </c>
      <c r="I41" s="43" t="str">
        <f>IF(Contabilidad!$K41="EEUU","EXPORTACION",IF(Contabilidad!$K41="MEXICO","EXPORTACION",IF(Contabilidad!$K41="HOLANDA","EXPORTACION","VENTA NACIONAL")))</f>
        <v>VENTA NACIONAL</v>
      </c>
      <c r="J41" s="47" t="s">
        <v>203</v>
      </c>
      <c r="K41" s="43" t="s">
        <v>131</v>
      </c>
      <c r="L41" s="48" t="s">
        <v>81</v>
      </c>
      <c r="M41" s="49"/>
      <c r="N41" s="41"/>
      <c r="O41" s="41"/>
      <c r="P41" s="41"/>
      <c r="Q41" s="41"/>
      <c r="R41" s="41"/>
      <c r="S41" s="41"/>
      <c r="T41" s="41"/>
    </row>
    <row r="42" ht="15.75" customHeight="1">
      <c r="A42" s="43" t="s">
        <v>204</v>
      </c>
      <c r="B42" s="44" t="s">
        <v>94</v>
      </c>
      <c r="C42" s="43">
        <v>2016.0</v>
      </c>
      <c r="D42" s="45">
        <v>6859537.300000001</v>
      </c>
      <c r="E42" s="43" t="s">
        <v>205</v>
      </c>
      <c r="F42" s="43" t="s">
        <v>69</v>
      </c>
      <c r="G42" s="43" t="s">
        <v>57</v>
      </c>
      <c r="H42" s="46">
        <f t="shared" si="1"/>
        <v>2743814.92</v>
      </c>
      <c r="I42" s="43" t="str">
        <f>IF(Contabilidad!$K42="EEUU","EXPORTACION",IF(Contabilidad!$K42="MEXICO","EXPORTACION",IF(Contabilidad!$K42="HOLANDA","EXPORTACION","VENTA NACIONAL")))</f>
        <v>VENTA NACIONAL</v>
      </c>
      <c r="J42" s="47" t="s">
        <v>206</v>
      </c>
      <c r="K42" s="43" t="s">
        <v>151</v>
      </c>
      <c r="L42" s="48" t="s">
        <v>60</v>
      </c>
      <c r="M42" s="49"/>
      <c r="N42" s="41"/>
      <c r="O42" s="41"/>
      <c r="P42" s="41"/>
      <c r="Q42" s="41"/>
      <c r="R42" s="41"/>
      <c r="S42" s="41"/>
      <c r="T42" s="41"/>
    </row>
    <row r="43" ht="15.75" customHeight="1">
      <c r="A43" s="43" t="s">
        <v>207</v>
      </c>
      <c r="B43" s="44" t="s">
        <v>94</v>
      </c>
      <c r="C43" s="43">
        <v>2016.0</v>
      </c>
      <c r="D43" s="45">
        <v>9.603352219999999E7</v>
      </c>
      <c r="E43" s="43" t="s">
        <v>208</v>
      </c>
      <c r="F43" s="43" t="s">
        <v>56</v>
      </c>
      <c r="G43" s="43" t="s">
        <v>65</v>
      </c>
      <c r="H43" s="43">
        <f t="shared" si="1"/>
        <v>0</v>
      </c>
      <c r="I43" s="43" t="str">
        <f>IF(Contabilidad!$K43="EEUU","EXPORTACION",IF(Contabilidad!$K43="MEXICO","EXPORTACION",IF(Contabilidad!$K43="HOLANDA","EXPORTACION","VENTA NACIONAL")))</f>
        <v>EXPORTACION</v>
      </c>
      <c r="J43" s="47" t="s">
        <v>209</v>
      </c>
      <c r="K43" s="43" t="s">
        <v>93</v>
      </c>
      <c r="L43" s="48" t="s">
        <v>81</v>
      </c>
      <c r="M43" s="49"/>
      <c r="N43" s="41"/>
      <c r="O43" s="41"/>
      <c r="P43" s="41"/>
      <c r="Q43" s="41"/>
      <c r="R43" s="41"/>
      <c r="S43" s="41"/>
      <c r="T43" s="41"/>
    </row>
    <row r="44" ht="15.75" customHeight="1">
      <c r="A44" s="43" t="s">
        <v>210</v>
      </c>
      <c r="B44" s="44" t="s">
        <v>99</v>
      </c>
      <c r="C44" s="43">
        <v>2016.0</v>
      </c>
      <c r="D44" s="45">
        <v>1.17626244E7</v>
      </c>
      <c r="E44" s="43" t="s">
        <v>211</v>
      </c>
      <c r="F44" s="43" t="s">
        <v>69</v>
      </c>
      <c r="G44" s="43" t="s">
        <v>57</v>
      </c>
      <c r="H44" s="46">
        <f t="shared" si="1"/>
        <v>4705049.76</v>
      </c>
      <c r="I44" s="43" t="str">
        <f>IF(Contabilidad!$K44="EEUU","EXPORTACION",IF(Contabilidad!$K44="MEXICO","EXPORTACION",IF(Contabilidad!$K44="HOLANDA","EXPORTACION","VENTA NACIONAL")))</f>
        <v>VENTA NACIONAL</v>
      </c>
      <c r="J44" s="47" t="s">
        <v>212</v>
      </c>
      <c r="K44" s="43" t="s">
        <v>131</v>
      </c>
      <c r="L44" s="48" t="s">
        <v>62</v>
      </c>
      <c r="M44" s="49"/>
      <c r="N44" s="41"/>
      <c r="O44" s="41"/>
      <c r="P44" s="41"/>
      <c r="Q44" s="41"/>
      <c r="R44" s="41"/>
      <c r="S44" s="41"/>
      <c r="T44" s="41"/>
    </row>
    <row r="45" ht="15.75" customHeight="1">
      <c r="A45" s="43" t="s">
        <v>213</v>
      </c>
      <c r="B45" s="44" t="s">
        <v>99</v>
      </c>
      <c r="C45" s="43">
        <v>2016.0</v>
      </c>
      <c r="D45" s="45">
        <v>2940656.1</v>
      </c>
      <c r="E45" s="43" t="s">
        <v>214</v>
      </c>
      <c r="F45" s="43" t="s">
        <v>69</v>
      </c>
      <c r="G45" s="43" t="s">
        <v>65</v>
      </c>
      <c r="H45" s="43">
        <f t="shared" si="1"/>
        <v>0</v>
      </c>
      <c r="I45" s="43" t="str">
        <f>IF(Contabilidad!$K45="EEUU","EXPORTACION",IF(Contabilidad!$K45="MEXICO","EXPORTACION",IF(Contabilidad!$K45="HOLANDA","EXPORTACION","VENTA NACIONAL")))</f>
        <v>EXPORTACION</v>
      </c>
      <c r="J45" s="47" t="s">
        <v>215</v>
      </c>
      <c r="K45" s="43" t="s">
        <v>67</v>
      </c>
      <c r="L45" s="48" t="s">
        <v>62</v>
      </c>
      <c r="M45" s="49"/>
      <c r="N45" s="41"/>
      <c r="O45" s="41"/>
      <c r="P45" s="41"/>
      <c r="Q45" s="41"/>
      <c r="R45" s="41"/>
      <c r="S45" s="41"/>
      <c r="T45" s="41"/>
    </row>
    <row r="46" ht="15.75" customHeight="1">
      <c r="A46" s="43" t="s">
        <v>216</v>
      </c>
      <c r="B46" s="44" t="s">
        <v>99</v>
      </c>
      <c r="C46" s="43">
        <v>2016.0</v>
      </c>
      <c r="D46" s="45">
        <v>2.9406561E7</v>
      </c>
      <c r="E46" s="43" t="s">
        <v>217</v>
      </c>
      <c r="F46" s="43" t="s">
        <v>56</v>
      </c>
      <c r="G46" s="43" t="s">
        <v>65</v>
      </c>
      <c r="H46" s="43">
        <f t="shared" si="1"/>
        <v>0</v>
      </c>
      <c r="I46" s="43" t="str">
        <f>IF(Contabilidad!$K46="EEUU","EXPORTACION",IF(Contabilidad!$K46="MEXICO","EXPORTACION",IF(Contabilidad!$K46="HOLANDA","EXPORTACION","VENTA NACIONAL")))</f>
        <v>EXPORTACION</v>
      </c>
      <c r="J46" s="47" t="s">
        <v>173</v>
      </c>
      <c r="K46" s="43" t="s">
        <v>75</v>
      </c>
      <c r="L46" s="48" t="s">
        <v>81</v>
      </c>
      <c r="M46" s="49"/>
      <c r="N46" s="41"/>
      <c r="O46" s="41"/>
      <c r="P46" s="41"/>
      <c r="Q46" s="41"/>
      <c r="R46" s="41"/>
      <c r="S46" s="41"/>
      <c r="T46" s="41"/>
    </row>
    <row r="47" ht="15.75" customHeight="1">
      <c r="A47" s="43" t="s">
        <v>218</v>
      </c>
      <c r="B47" s="44" t="s">
        <v>99</v>
      </c>
      <c r="C47" s="43">
        <v>2016.0</v>
      </c>
      <c r="D47" s="45">
        <v>5.8813122E7</v>
      </c>
      <c r="E47" s="43" t="s">
        <v>219</v>
      </c>
      <c r="F47" s="43" t="s">
        <v>69</v>
      </c>
      <c r="G47" s="43" t="s">
        <v>65</v>
      </c>
      <c r="H47" s="43">
        <f t="shared" si="1"/>
        <v>0</v>
      </c>
      <c r="I47" s="43" t="str">
        <f>IF(Contabilidad!$K47="EEUU","EXPORTACION",IF(Contabilidad!$K47="MEXICO","EXPORTACION",IF(Contabilidad!$K47="HOLANDA","EXPORTACION","VENTA NACIONAL")))</f>
        <v>EXPORTACION</v>
      </c>
      <c r="J47" s="47" t="s">
        <v>220</v>
      </c>
      <c r="K47" s="43" t="s">
        <v>75</v>
      </c>
      <c r="L47" s="48" t="s">
        <v>71</v>
      </c>
      <c r="M47" s="49"/>
      <c r="N47" s="41"/>
      <c r="O47" s="41"/>
      <c r="P47" s="41"/>
      <c r="Q47" s="41"/>
      <c r="R47" s="41"/>
      <c r="S47" s="41"/>
      <c r="T47" s="41"/>
    </row>
    <row r="48" ht="15.75" customHeight="1">
      <c r="A48" s="43" t="s">
        <v>221</v>
      </c>
      <c r="B48" s="44" t="s">
        <v>99</v>
      </c>
      <c r="C48" s="43">
        <v>2016.0</v>
      </c>
      <c r="D48" s="45">
        <v>4.41098415E7</v>
      </c>
      <c r="E48" s="43" t="s">
        <v>222</v>
      </c>
      <c r="F48" s="43" t="s">
        <v>69</v>
      </c>
      <c r="G48" s="43" t="s">
        <v>65</v>
      </c>
      <c r="H48" s="43">
        <f t="shared" si="1"/>
        <v>0</v>
      </c>
      <c r="I48" s="43" t="str">
        <f>IF(Contabilidad!$K48="EEUU","EXPORTACION",IF(Contabilidad!$K48="MEXICO","EXPORTACION",IF(Contabilidad!$K48="HOLANDA","EXPORTACION","VENTA NACIONAL")))</f>
        <v>VENTA NACIONAL</v>
      </c>
      <c r="J48" s="47" t="s">
        <v>223</v>
      </c>
      <c r="K48" s="43" t="s">
        <v>155</v>
      </c>
      <c r="L48" s="48" t="s">
        <v>60</v>
      </c>
      <c r="M48" s="49"/>
      <c r="N48" s="41"/>
      <c r="O48" s="41"/>
      <c r="P48" s="41"/>
      <c r="Q48" s="41"/>
      <c r="R48" s="41"/>
      <c r="S48" s="41"/>
      <c r="T48" s="41"/>
    </row>
    <row r="49" ht="15.75" customHeight="1">
      <c r="A49" s="43" t="s">
        <v>224</v>
      </c>
      <c r="B49" s="44" t="s">
        <v>103</v>
      </c>
      <c r="C49" s="43">
        <v>2016.0</v>
      </c>
      <c r="D49" s="45">
        <v>3050031.1</v>
      </c>
      <c r="E49" s="43" t="s">
        <v>225</v>
      </c>
      <c r="F49" s="43" t="s">
        <v>56</v>
      </c>
      <c r="G49" s="43" t="s">
        <v>57</v>
      </c>
      <c r="H49" s="46">
        <f t="shared" si="1"/>
        <v>1220012.44</v>
      </c>
      <c r="I49" s="43" t="str">
        <f>IF(Contabilidad!$K49="EEUU","EXPORTACION",IF(Contabilidad!$K49="MEXICO","EXPORTACION",IF(Contabilidad!$K49="HOLANDA","EXPORTACION","VENTA NACIONAL")))</f>
        <v>VENTA NACIONAL</v>
      </c>
      <c r="J49" s="47" t="s">
        <v>226</v>
      </c>
      <c r="K49" s="43" t="s">
        <v>131</v>
      </c>
      <c r="L49" s="48" t="s">
        <v>71</v>
      </c>
      <c r="M49" s="49"/>
      <c r="N49" s="41"/>
      <c r="O49" s="41"/>
      <c r="P49" s="41"/>
      <c r="Q49" s="41"/>
      <c r="R49" s="41"/>
      <c r="S49" s="41"/>
      <c r="T49" s="41"/>
    </row>
    <row r="50" ht="15.75" customHeight="1">
      <c r="A50" s="43" t="s">
        <v>227</v>
      </c>
      <c r="B50" s="44" t="s">
        <v>103</v>
      </c>
      <c r="C50" s="43">
        <v>2016.0</v>
      </c>
      <c r="D50" s="45">
        <v>4575046.649999999</v>
      </c>
      <c r="E50" s="43" t="s">
        <v>228</v>
      </c>
      <c r="F50" s="43" t="s">
        <v>69</v>
      </c>
      <c r="G50" s="43" t="s">
        <v>65</v>
      </c>
      <c r="H50" s="43">
        <f t="shared" si="1"/>
        <v>0</v>
      </c>
      <c r="I50" s="43" t="str">
        <f>IF(Contabilidad!$K50="EEUU","EXPORTACION",IF(Contabilidad!$K50="MEXICO","EXPORTACION",IF(Contabilidad!$K50="HOLANDA","EXPORTACION","VENTA NACIONAL")))</f>
        <v>VENTA NACIONAL</v>
      </c>
      <c r="J50" s="47" t="s">
        <v>229</v>
      </c>
      <c r="K50" s="43" t="s">
        <v>131</v>
      </c>
      <c r="L50" s="48" t="s">
        <v>71</v>
      </c>
      <c r="M50" s="49"/>
      <c r="N50" s="41"/>
      <c r="O50" s="41"/>
      <c r="P50" s="41"/>
      <c r="Q50" s="41"/>
      <c r="R50" s="41"/>
      <c r="S50" s="41"/>
      <c r="T50" s="41"/>
    </row>
    <row r="51" ht="15.75" customHeight="1">
      <c r="A51" s="43" t="s">
        <v>230</v>
      </c>
      <c r="B51" s="44" t="s">
        <v>103</v>
      </c>
      <c r="C51" s="43">
        <v>2016.0</v>
      </c>
      <c r="D51" s="45">
        <v>7.62507775E7</v>
      </c>
      <c r="E51" s="43" t="s">
        <v>231</v>
      </c>
      <c r="F51" s="43" t="s">
        <v>69</v>
      </c>
      <c r="G51" s="43" t="s">
        <v>65</v>
      </c>
      <c r="H51" s="43">
        <f t="shared" si="1"/>
        <v>0</v>
      </c>
      <c r="I51" s="43" t="str">
        <f>IF(Contabilidad!$K51="EEUU","EXPORTACION",IF(Contabilidad!$K51="MEXICO","EXPORTACION",IF(Contabilidad!$K51="HOLANDA","EXPORTACION","VENTA NACIONAL")))</f>
        <v>EXPORTACION</v>
      </c>
      <c r="J51" s="52" t="s">
        <v>232</v>
      </c>
      <c r="K51" s="43" t="s">
        <v>67</v>
      </c>
      <c r="L51" s="48" t="s">
        <v>71</v>
      </c>
      <c r="M51" s="49"/>
      <c r="N51" s="41"/>
      <c r="O51" s="41"/>
      <c r="P51" s="41"/>
      <c r="Q51" s="41"/>
      <c r="R51" s="41"/>
      <c r="S51" s="41"/>
      <c r="T51" s="41"/>
    </row>
    <row r="52" ht="15.75" customHeight="1">
      <c r="A52" s="43" t="s">
        <v>233</v>
      </c>
      <c r="B52" s="44" t="s">
        <v>103</v>
      </c>
      <c r="C52" s="43">
        <v>2016.0</v>
      </c>
      <c r="D52" s="45">
        <v>3.812538875E7</v>
      </c>
      <c r="E52" s="43" t="s">
        <v>234</v>
      </c>
      <c r="F52" s="43" t="s">
        <v>56</v>
      </c>
      <c r="G52" s="43" t="s">
        <v>57</v>
      </c>
      <c r="H52" s="46">
        <f t="shared" si="1"/>
        <v>15250155.5</v>
      </c>
      <c r="I52" s="43" t="str">
        <f>IF(Contabilidad!$K52="EEUU","EXPORTACION",IF(Contabilidad!$K52="MEXICO","EXPORTACION",IF(Contabilidad!$K52="HOLANDA","EXPORTACION","VENTA NACIONAL")))</f>
        <v>VENTA NACIONAL</v>
      </c>
      <c r="J52" s="47" t="s">
        <v>235</v>
      </c>
      <c r="K52" s="43" t="s">
        <v>59</v>
      </c>
      <c r="L52" s="48" t="s">
        <v>62</v>
      </c>
      <c r="M52" s="49"/>
      <c r="N52" s="41"/>
      <c r="O52" s="41"/>
      <c r="P52" s="41"/>
      <c r="Q52" s="41"/>
      <c r="R52" s="41"/>
      <c r="S52" s="41"/>
      <c r="T52" s="41"/>
    </row>
    <row r="53" ht="15.75" customHeight="1">
      <c r="A53" s="43" t="s">
        <v>236</v>
      </c>
      <c r="B53" s="44" t="s">
        <v>103</v>
      </c>
      <c r="C53" s="43">
        <v>2016.0</v>
      </c>
      <c r="D53" s="45">
        <v>3.0500311E7</v>
      </c>
      <c r="E53" s="43" t="s">
        <v>237</v>
      </c>
      <c r="F53" s="43" t="s">
        <v>56</v>
      </c>
      <c r="G53" s="43" t="s">
        <v>57</v>
      </c>
      <c r="H53" s="46">
        <f t="shared" si="1"/>
        <v>12200124.4</v>
      </c>
      <c r="I53" s="43" t="str">
        <f>IF(Contabilidad!$K53="EEUU","EXPORTACION",IF(Contabilidad!$K53="MEXICO","EXPORTACION",IF(Contabilidad!$K53="HOLANDA","EXPORTACION","VENTA NACIONAL")))</f>
        <v>EXPORTACION</v>
      </c>
      <c r="J53" s="47" t="s">
        <v>238</v>
      </c>
      <c r="K53" s="43" t="s">
        <v>67</v>
      </c>
      <c r="L53" s="48" t="s">
        <v>71</v>
      </c>
      <c r="M53" s="49"/>
      <c r="N53" s="41"/>
      <c r="O53" s="41"/>
      <c r="P53" s="41"/>
      <c r="Q53" s="41"/>
      <c r="R53" s="41"/>
      <c r="S53" s="41"/>
      <c r="T53" s="41"/>
    </row>
    <row r="54" ht="15.75" customHeight="1">
      <c r="A54" s="43" t="s">
        <v>239</v>
      </c>
      <c r="B54" s="44" t="s">
        <v>107</v>
      </c>
      <c r="C54" s="43">
        <v>2016.0</v>
      </c>
      <c r="D54" s="45">
        <v>4.3288855349999994E7</v>
      </c>
      <c r="E54" s="43" t="s">
        <v>240</v>
      </c>
      <c r="F54" s="43" t="s">
        <v>56</v>
      </c>
      <c r="G54" s="43" t="s">
        <v>65</v>
      </c>
      <c r="H54" s="43">
        <f t="shared" si="1"/>
        <v>0</v>
      </c>
      <c r="I54" s="43" t="str">
        <f>IF(Contabilidad!$K54="EEUU","EXPORTACION",IF(Contabilidad!$K54="MEXICO","EXPORTACION",IF(Contabilidad!$K54="HOLANDA","EXPORTACION","VENTA NACIONAL")))</f>
        <v>EXPORTACION</v>
      </c>
      <c r="J54" s="47" t="s">
        <v>241</v>
      </c>
      <c r="K54" s="43" t="s">
        <v>75</v>
      </c>
      <c r="L54" s="48" t="s">
        <v>62</v>
      </c>
      <c r="M54" s="49"/>
      <c r="N54" s="41"/>
      <c r="O54" s="41"/>
      <c r="P54" s="41"/>
      <c r="Q54" s="41"/>
      <c r="R54" s="41"/>
      <c r="S54" s="41"/>
      <c r="T54" s="41"/>
    </row>
    <row r="55" ht="15.75" customHeight="1">
      <c r="A55" s="43" t="s">
        <v>242</v>
      </c>
      <c r="B55" s="44" t="s">
        <v>107</v>
      </c>
      <c r="C55" s="43">
        <v>2016.0</v>
      </c>
      <c r="D55" s="45">
        <v>2.836166385E7</v>
      </c>
      <c r="E55" s="43" t="s">
        <v>243</v>
      </c>
      <c r="F55" s="43" t="s">
        <v>69</v>
      </c>
      <c r="G55" s="43" t="s">
        <v>65</v>
      </c>
      <c r="H55" s="43">
        <f t="shared" si="1"/>
        <v>0</v>
      </c>
      <c r="I55" s="43" t="str">
        <f>IF(Contabilidad!$K55="EEUU","EXPORTACION",IF(Contabilidad!$K55="MEXICO","EXPORTACION",IF(Contabilidad!$K55="HOLANDA","EXPORTACION","VENTA NACIONAL")))</f>
        <v>VENTA NACIONAL</v>
      </c>
      <c r="J55" s="47" t="s">
        <v>244</v>
      </c>
      <c r="K55" s="43" t="s">
        <v>131</v>
      </c>
      <c r="L55" s="48" t="s">
        <v>71</v>
      </c>
      <c r="M55" s="49"/>
      <c r="N55" s="41"/>
      <c r="O55" s="41"/>
      <c r="P55" s="41"/>
      <c r="Q55" s="41"/>
      <c r="R55" s="41"/>
      <c r="S55" s="41"/>
      <c r="T55" s="41"/>
    </row>
    <row r="56" ht="15.75" customHeight="1">
      <c r="A56" s="43" t="s">
        <v>245</v>
      </c>
      <c r="B56" s="44" t="s">
        <v>107</v>
      </c>
      <c r="C56" s="43">
        <v>2016.0</v>
      </c>
      <c r="D56" s="45">
        <v>3.134710215E7</v>
      </c>
      <c r="E56" s="43" t="s">
        <v>246</v>
      </c>
      <c r="F56" s="43" t="s">
        <v>56</v>
      </c>
      <c r="G56" s="43" t="s">
        <v>57</v>
      </c>
      <c r="H56" s="46">
        <f t="shared" si="1"/>
        <v>12538840.86</v>
      </c>
      <c r="I56" s="43" t="str">
        <f>IF(Contabilidad!$K56="EEUU","EXPORTACION",IF(Contabilidad!$K56="MEXICO","EXPORTACION",IF(Contabilidad!$K56="HOLANDA","EXPORTACION","VENTA NACIONAL")))</f>
        <v>VENTA NACIONAL</v>
      </c>
      <c r="J56" s="47" t="s">
        <v>247</v>
      </c>
      <c r="K56" s="43" t="s">
        <v>151</v>
      </c>
      <c r="L56" s="48" t="s">
        <v>81</v>
      </c>
      <c r="M56" s="49"/>
      <c r="N56" s="41"/>
      <c r="O56" s="41"/>
      <c r="P56" s="41"/>
      <c r="Q56" s="41"/>
      <c r="R56" s="41"/>
      <c r="S56" s="41"/>
      <c r="T56" s="41"/>
    </row>
    <row r="57" ht="15.75" customHeight="1">
      <c r="A57" s="43" t="s">
        <v>248</v>
      </c>
      <c r="B57" s="44" t="s">
        <v>107</v>
      </c>
      <c r="C57" s="43">
        <v>2016.0</v>
      </c>
      <c r="D57" s="45">
        <v>4.627429365E7</v>
      </c>
      <c r="E57" s="43" t="s">
        <v>249</v>
      </c>
      <c r="F57" s="43" t="s">
        <v>56</v>
      </c>
      <c r="G57" s="43" t="s">
        <v>65</v>
      </c>
      <c r="H57" s="43">
        <f t="shared" si="1"/>
        <v>0</v>
      </c>
      <c r="I57" s="43" t="str">
        <f>IF(Contabilidad!$K57="EEUU","EXPORTACION",IF(Contabilidad!$K57="MEXICO","EXPORTACION",IF(Contabilidad!$K57="HOLANDA","EXPORTACION","VENTA NACIONAL")))</f>
        <v>EXPORTACION</v>
      </c>
      <c r="J57" s="47" t="s">
        <v>250</v>
      </c>
      <c r="K57" s="43" t="s">
        <v>75</v>
      </c>
      <c r="L57" s="48" t="s">
        <v>60</v>
      </c>
      <c r="M57" s="49"/>
      <c r="N57" s="41"/>
      <c r="O57" s="41"/>
      <c r="P57" s="41"/>
      <c r="Q57" s="41"/>
      <c r="R57" s="41"/>
      <c r="S57" s="41"/>
      <c r="T57" s="41"/>
    </row>
    <row r="58" ht="15.75" customHeight="1">
      <c r="A58" s="43" t="s">
        <v>251</v>
      </c>
      <c r="B58" s="44" t="s">
        <v>111</v>
      </c>
      <c r="C58" s="43">
        <v>2016.0</v>
      </c>
      <c r="D58" s="45">
        <v>5.8318280800000004E7</v>
      </c>
      <c r="E58" s="43" t="s">
        <v>252</v>
      </c>
      <c r="F58" s="43" t="s">
        <v>69</v>
      </c>
      <c r="G58" s="43" t="s">
        <v>57</v>
      </c>
      <c r="H58" s="46">
        <f t="shared" si="1"/>
        <v>23327312.32</v>
      </c>
      <c r="I58" s="43" t="str">
        <f>IF(Contabilidad!$K58="EEUU","EXPORTACION",IF(Contabilidad!$K58="MEXICO","EXPORTACION",IF(Contabilidad!$K58="HOLANDA","EXPORTACION","VENTA NACIONAL")))</f>
        <v>EXPORTACION</v>
      </c>
      <c r="J58" s="47" t="s">
        <v>253</v>
      </c>
      <c r="K58" s="43" t="s">
        <v>93</v>
      </c>
      <c r="L58" s="48" t="s">
        <v>71</v>
      </c>
      <c r="M58" s="49"/>
      <c r="N58" s="41"/>
      <c r="O58" s="41"/>
      <c r="P58" s="41"/>
      <c r="Q58" s="41"/>
      <c r="R58" s="41"/>
      <c r="S58" s="41"/>
      <c r="T58" s="41"/>
    </row>
    <row r="59" ht="15.75" customHeight="1">
      <c r="A59" s="43" t="s">
        <v>254</v>
      </c>
      <c r="B59" s="44" t="s">
        <v>111</v>
      </c>
      <c r="C59" s="43">
        <v>2016.0</v>
      </c>
      <c r="D59" s="45">
        <v>1.4579570200000001E7</v>
      </c>
      <c r="E59" s="43" t="s">
        <v>255</v>
      </c>
      <c r="F59" s="43" t="s">
        <v>69</v>
      </c>
      <c r="G59" s="43" t="s">
        <v>57</v>
      </c>
      <c r="H59" s="46">
        <f t="shared" si="1"/>
        <v>5831828.08</v>
      </c>
      <c r="I59" s="43" t="str">
        <f>IF(Contabilidad!$K59="EEUU","EXPORTACION",IF(Contabilidad!$K59="MEXICO","EXPORTACION",IF(Contabilidad!$K59="HOLANDA","EXPORTACION","VENTA NACIONAL")))</f>
        <v>EXPORTACION</v>
      </c>
      <c r="J59" s="47" t="s">
        <v>256</v>
      </c>
      <c r="K59" s="43" t="s">
        <v>93</v>
      </c>
      <c r="L59" s="48" t="s">
        <v>62</v>
      </c>
      <c r="M59" s="49"/>
      <c r="N59" s="41"/>
      <c r="O59" s="41"/>
      <c r="P59" s="41"/>
      <c r="Q59" s="41"/>
      <c r="R59" s="41"/>
      <c r="S59" s="41"/>
      <c r="T59" s="41"/>
    </row>
    <row r="60" ht="15.75" customHeight="1">
      <c r="A60" s="43" t="s">
        <v>257</v>
      </c>
      <c r="B60" s="44" t="s">
        <v>111</v>
      </c>
      <c r="C60" s="43">
        <v>2016.0</v>
      </c>
      <c r="D60" s="45">
        <v>2.9159140400000002E7</v>
      </c>
      <c r="E60" s="43" t="s">
        <v>258</v>
      </c>
      <c r="F60" s="43" t="s">
        <v>69</v>
      </c>
      <c r="G60" s="43" t="s">
        <v>57</v>
      </c>
      <c r="H60" s="46">
        <f t="shared" si="1"/>
        <v>11663656.16</v>
      </c>
      <c r="I60" s="43" t="str">
        <f>IF(Contabilidad!$K60="EEUU","EXPORTACION",IF(Contabilidad!$K60="MEXICO","EXPORTACION",IF(Contabilidad!$K60="HOLANDA","EXPORTACION","VENTA NACIONAL")))</f>
        <v>VENTA NACIONAL</v>
      </c>
      <c r="J60" s="47" t="s">
        <v>259</v>
      </c>
      <c r="K60" s="43" t="s">
        <v>155</v>
      </c>
      <c r="L60" s="48" t="s">
        <v>62</v>
      </c>
      <c r="M60" s="49"/>
      <c r="N60" s="41"/>
      <c r="O60" s="41"/>
      <c r="P60" s="41"/>
      <c r="Q60" s="41"/>
      <c r="R60" s="41"/>
      <c r="S60" s="41"/>
      <c r="T60" s="41"/>
    </row>
    <row r="61" ht="15.75" customHeight="1">
      <c r="A61" s="43" t="s">
        <v>260</v>
      </c>
      <c r="B61" s="44" t="s">
        <v>111</v>
      </c>
      <c r="C61" s="43">
        <v>2016.0</v>
      </c>
      <c r="D61" s="45">
        <v>2.332731232E7</v>
      </c>
      <c r="E61" s="43" t="s">
        <v>261</v>
      </c>
      <c r="F61" s="43" t="s">
        <v>69</v>
      </c>
      <c r="G61" s="43" t="s">
        <v>57</v>
      </c>
      <c r="H61" s="46">
        <f t="shared" si="1"/>
        <v>9330924.928</v>
      </c>
      <c r="I61" s="43" t="str">
        <f>IF(Contabilidad!$K61="EEUU","EXPORTACION",IF(Contabilidad!$K61="MEXICO","EXPORTACION",IF(Contabilidad!$K61="HOLANDA","EXPORTACION","VENTA NACIONAL")))</f>
        <v>EXPORTACION</v>
      </c>
      <c r="J61" s="47" t="s">
        <v>262</v>
      </c>
      <c r="K61" s="43" t="s">
        <v>67</v>
      </c>
      <c r="L61" s="48" t="s">
        <v>62</v>
      </c>
      <c r="M61" s="49"/>
      <c r="N61" s="41"/>
      <c r="O61" s="41"/>
      <c r="P61" s="41"/>
      <c r="Q61" s="41"/>
      <c r="R61" s="41"/>
      <c r="S61" s="41"/>
      <c r="T61" s="41"/>
    </row>
    <row r="62" ht="15.75" customHeight="1">
      <c r="A62" s="43" t="s">
        <v>263</v>
      </c>
      <c r="B62" s="44" t="s">
        <v>111</v>
      </c>
      <c r="C62" s="43">
        <v>2016.0</v>
      </c>
      <c r="D62" s="45">
        <v>2.041139828E7</v>
      </c>
      <c r="E62" s="43" t="s">
        <v>264</v>
      </c>
      <c r="F62" s="43" t="s">
        <v>56</v>
      </c>
      <c r="G62" s="43" t="s">
        <v>57</v>
      </c>
      <c r="H62" s="46">
        <f t="shared" si="1"/>
        <v>8164559.312</v>
      </c>
      <c r="I62" s="43" t="str">
        <f>IF(Contabilidad!$K62="EEUU","EXPORTACION",IF(Contabilidad!$K62="MEXICO","EXPORTACION",IF(Contabilidad!$K62="HOLANDA","EXPORTACION","VENTA NACIONAL")))</f>
        <v>EXPORTACION</v>
      </c>
      <c r="J62" s="47" t="s">
        <v>265</v>
      </c>
      <c r="K62" s="43" t="s">
        <v>67</v>
      </c>
      <c r="L62" s="48" t="s">
        <v>81</v>
      </c>
      <c r="M62" s="49"/>
      <c r="N62" s="41"/>
      <c r="O62" s="41"/>
      <c r="P62" s="41"/>
      <c r="Q62" s="41"/>
      <c r="R62" s="41"/>
      <c r="S62" s="41"/>
      <c r="T62" s="41"/>
    </row>
    <row r="63" ht="15.75" customHeight="1">
      <c r="A63" s="43" t="s">
        <v>266</v>
      </c>
      <c r="B63" s="44" t="s">
        <v>115</v>
      </c>
      <c r="C63" s="43">
        <v>2016.0</v>
      </c>
      <c r="D63" s="45">
        <v>6895198.050000001</v>
      </c>
      <c r="E63" s="43" t="s">
        <v>267</v>
      </c>
      <c r="F63" s="43" t="s">
        <v>56</v>
      </c>
      <c r="G63" s="43" t="s">
        <v>57</v>
      </c>
      <c r="H63" s="46">
        <f t="shared" si="1"/>
        <v>2758079.22</v>
      </c>
      <c r="I63" s="43" t="str">
        <f>IF(Contabilidad!$K63="EEUU","EXPORTACION",IF(Contabilidad!$K63="MEXICO","EXPORTACION",IF(Contabilidad!$K63="HOLANDA","EXPORTACION","VENTA NACIONAL")))</f>
        <v>EXPORTACION</v>
      </c>
      <c r="J63" s="47" t="s">
        <v>268</v>
      </c>
      <c r="K63" s="43" t="s">
        <v>67</v>
      </c>
      <c r="L63" s="48" t="s">
        <v>71</v>
      </c>
      <c r="M63" s="49"/>
      <c r="N63" s="41"/>
      <c r="O63" s="41"/>
      <c r="P63" s="41"/>
      <c r="Q63" s="41"/>
      <c r="R63" s="41"/>
      <c r="S63" s="41"/>
      <c r="T63" s="41"/>
    </row>
    <row r="64" ht="15.75" customHeight="1">
      <c r="A64" s="43" t="s">
        <v>269</v>
      </c>
      <c r="B64" s="44" t="s">
        <v>115</v>
      </c>
      <c r="C64" s="43">
        <v>2016.0</v>
      </c>
      <c r="D64" s="45">
        <v>8274237.66</v>
      </c>
      <c r="E64" s="43" t="s">
        <v>270</v>
      </c>
      <c r="F64" s="43" t="s">
        <v>69</v>
      </c>
      <c r="G64" s="43" t="s">
        <v>57</v>
      </c>
      <c r="H64" s="46">
        <f t="shared" si="1"/>
        <v>3309695.064</v>
      </c>
      <c r="I64" s="43" t="str">
        <f>IF(Contabilidad!$K64="EEUU","EXPORTACION",IF(Contabilidad!$K64="MEXICO","EXPORTACION",IF(Contabilidad!$K64="HOLANDA","EXPORTACION","VENTA NACIONAL")))</f>
        <v>VENTA NACIONAL</v>
      </c>
      <c r="J64" s="47" t="s">
        <v>271</v>
      </c>
      <c r="K64" s="43" t="s">
        <v>98</v>
      </c>
      <c r="L64" s="48" t="s">
        <v>71</v>
      </c>
      <c r="M64" s="49"/>
      <c r="N64" s="41"/>
      <c r="O64" s="41"/>
      <c r="P64" s="41"/>
      <c r="Q64" s="41"/>
      <c r="R64" s="41"/>
      <c r="S64" s="41"/>
      <c r="T64" s="41"/>
    </row>
    <row r="65" ht="15.75" customHeight="1">
      <c r="A65" s="43" t="s">
        <v>272</v>
      </c>
      <c r="B65" s="44" t="s">
        <v>115</v>
      </c>
      <c r="C65" s="43">
        <v>2016.0</v>
      </c>
      <c r="D65" s="45">
        <v>1.241135649E7</v>
      </c>
      <c r="E65" s="43" t="s">
        <v>273</v>
      </c>
      <c r="F65" s="43" t="s">
        <v>56</v>
      </c>
      <c r="G65" s="43" t="s">
        <v>57</v>
      </c>
      <c r="H65" s="46">
        <f t="shared" si="1"/>
        <v>4964542.596</v>
      </c>
      <c r="I65" s="43" t="str">
        <f>IF(Contabilidad!$K65="EEUU","EXPORTACION",IF(Contabilidad!$K65="MEXICO","EXPORTACION",IF(Contabilidad!$K65="HOLANDA","EXPORTACION","VENTA NACIONAL")))</f>
        <v>EXPORTACION</v>
      </c>
      <c r="J65" s="47" t="s">
        <v>274</v>
      </c>
      <c r="K65" s="43" t="s">
        <v>67</v>
      </c>
      <c r="L65" s="48" t="s">
        <v>71</v>
      </c>
      <c r="M65" s="49"/>
      <c r="N65" s="41"/>
      <c r="O65" s="41"/>
      <c r="P65" s="41"/>
      <c r="Q65" s="41"/>
      <c r="R65" s="41"/>
      <c r="S65" s="41"/>
      <c r="T65" s="41"/>
    </row>
    <row r="66" ht="15.75" customHeight="1">
      <c r="A66" s="43" t="s">
        <v>275</v>
      </c>
      <c r="B66" s="44" t="s">
        <v>115</v>
      </c>
      <c r="C66" s="43">
        <v>2016.0</v>
      </c>
      <c r="D66" s="45">
        <v>5.5161584400000006E7</v>
      </c>
      <c r="E66" s="43" t="s">
        <v>276</v>
      </c>
      <c r="F66" s="43" t="s">
        <v>56</v>
      </c>
      <c r="G66" s="43" t="s">
        <v>57</v>
      </c>
      <c r="H66" s="46">
        <f t="shared" si="1"/>
        <v>22064633.76</v>
      </c>
      <c r="I66" s="43" t="str">
        <f>IF(Contabilidad!$K66="EEUU","EXPORTACION",IF(Contabilidad!$K66="MEXICO","EXPORTACION",IF(Contabilidad!$K66="HOLANDA","EXPORTACION","VENTA NACIONAL")))</f>
        <v>EXPORTACION</v>
      </c>
      <c r="J66" s="47" t="s">
        <v>277</v>
      </c>
      <c r="K66" s="43" t="s">
        <v>93</v>
      </c>
      <c r="L66" s="48" t="s">
        <v>71</v>
      </c>
      <c r="M66" s="49"/>
      <c r="N66" s="41"/>
      <c r="O66" s="41"/>
      <c r="P66" s="41"/>
      <c r="Q66" s="41"/>
      <c r="R66" s="41"/>
      <c r="S66" s="41"/>
      <c r="T66" s="41"/>
    </row>
    <row r="67" ht="15.75" customHeight="1">
      <c r="A67" s="43" t="s">
        <v>278</v>
      </c>
      <c r="B67" s="44" t="s">
        <v>115</v>
      </c>
      <c r="C67" s="43">
        <v>2016.0</v>
      </c>
      <c r="D67" s="45">
        <v>2.895983181E7</v>
      </c>
      <c r="E67" s="43" t="s">
        <v>279</v>
      </c>
      <c r="F67" s="43" t="s">
        <v>69</v>
      </c>
      <c r="G67" s="43" t="s">
        <v>65</v>
      </c>
      <c r="H67" s="43">
        <f t="shared" si="1"/>
        <v>0</v>
      </c>
      <c r="I67" s="43" t="str">
        <f>IF(Contabilidad!$K67="EEUU","EXPORTACION",IF(Contabilidad!$K67="MEXICO","EXPORTACION",IF(Contabilidad!$K67="HOLANDA","EXPORTACION","VENTA NACIONAL")))</f>
        <v>VENTA NACIONAL</v>
      </c>
      <c r="J67" s="47" t="s">
        <v>280</v>
      </c>
      <c r="K67" s="43" t="s">
        <v>131</v>
      </c>
      <c r="L67" s="48" t="s">
        <v>60</v>
      </c>
      <c r="M67" s="49"/>
      <c r="N67" s="41"/>
      <c r="O67" s="41"/>
      <c r="P67" s="41"/>
      <c r="Q67" s="41"/>
      <c r="R67" s="41"/>
      <c r="S67" s="41"/>
      <c r="T67" s="41"/>
    </row>
    <row r="68" ht="15.75" customHeight="1">
      <c r="A68" s="43" t="s">
        <v>281</v>
      </c>
      <c r="B68" s="44" t="s">
        <v>115</v>
      </c>
      <c r="C68" s="43">
        <v>2016.0</v>
      </c>
      <c r="D68" s="45">
        <v>2.620175259E7</v>
      </c>
      <c r="E68" s="43" t="s">
        <v>282</v>
      </c>
      <c r="F68" s="43" t="s">
        <v>69</v>
      </c>
      <c r="G68" s="43" t="s">
        <v>65</v>
      </c>
      <c r="H68" s="43">
        <f t="shared" si="1"/>
        <v>0</v>
      </c>
      <c r="I68" s="43" t="str">
        <f>IF(Contabilidad!$K68="EEUU","EXPORTACION",IF(Contabilidad!$K68="MEXICO","EXPORTACION",IF(Contabilidad!$K68="HOLANDA","EXPORTACION","VENTA NACIONAL")))</f>
        <v>EXPORTACION</v>
      </c>
      <c r="J68" s="47" t="s">
        <v>283</v>
      </c>
      <c r="K68" s="43" t="s">
        <v>75</v>
      </c>
      <c r="L68" s="48" t="s">
        <v>81</v>
      </c>
      <c r="M68" s="49"/>
      <c r="N68" s="41"/>
      <c r="O68" s="41"/>
      <c r="P68" s="41"/>
      <c r="Q68" s="41"/>
      <c r="R68" s="41"/>
      <c r="S68" s="41"/>
      <c r="T68" s="41"/>
    </row>
    <row r="69" ht="15.75" customHeight="1">
      <c r="A69" s="43" t="s">
        <v>284</v>
      </c>
      <c r="B69" s="44" t="s">
        <v>54</v>
      </c>
      <c r="C69" s="43">
        <v>2017.0</v>
      </c>
      <c r="D69" s="45">
        <v>1.77529206E7</v>
      </c>
      <c r="E69" s="43" t="s">
        <v>285</v>
      </c>
      <c r="F69" s="43" t="s">
        <v>56</v>
      </c>
      <c r="G69" s="43" t="s">
        <v>65</v>
      </c>
      <c r="H69" s="43">
        <f t="shared" si="1"/>
        <v>0</v>
      </c>
      <c r="I69" s="43" t="str">
        <f>IF(Contabilidad!$K69="EEUU","EXPORTACION",IF(Contabilidad!$K69="MEXICO","EXPORTACION",IF(Contabilidad!$K69="HOLANDA","EXPORTACION","VENTA NACIONAL")))</f>
        <v>VENTA NACIONAL</v>
      </c>
      <c r="J69" s="47" t="s">
        <v>286</v>
      </c>
      <c r="K69" s="43" t="s">
        <v>59</v>
      </c>
      <c r="L69" s="48" t="s">
        <v>60</v>
      </c>
      <c r="M69" s="49"/>
      <c r="N69" s="41"/>
      <c r="O69" s="41"/>
      <c r="P69" s="41"/>
      <c r="Q69" s="41"/>
      <c r="R69" s="41"/>
      <c r="S69" s="41"/>
      <c r="T69" s="41"/>
    </row>
    <row r="70" ht="15.75" customHeight="1">
      <c r="A70" s="43" t="s">
        <v>287</v>
      </c>
      <c r="B70" s="44" t="s">
        <v>54</v>
      </c>
      <c r="C70" s="43">
        <v>2017.0</v>
      </c>
      <c r="D70" s="45">
        <v>2.66293809E7</v>
      </c>
      <c r="E70" s="43" t="s">
        <v>288</v>
      </c>
      <c r="F70" s="43" t="s">
        <v>56</v>
      </c>
      <c r="G70" s="43" t="s">
        <v>65</v>
      </c>
      <c r="H70" s="43">
        <f t="shared" si="1"/>
        <v>0</v>
      </c>
      <c r="I70" s="43" t="str">
        <f>IF(Contabilidad!$K70="EEUU","EXPORTACION",IF(Contabilidad!$K70="MEXICO","EXPORTACION",IF(Contabilidad!$K70="HOLANDA","EXPORTACION","VENTA NACIONAL")))</f>
        <v>EXPORTACION</v>
      </c>
      <c r="J70" s="47" t="s">
        <v>289</v>
      </c>
      <c r="K70" s="43" t="s">
        <v>67</v>
      </c>
      <c r="L70" s="48" t="s">
        <v>81</v>
      </c>
      <c r="M70" s="49"/>
      <c r="N70" s="41"/>
      <c r="O70" s="41"/>
      <c r="P70" s="41"/>
      <c r="Q70" s="41"/>
      <c r="R70" s="41"/>
      <c r="S70" s="41"/>
      <c r="T70" s="41"/>
    </row>
    <row r="71" ht="15.75" customHeight="1">
      <c r="A71" s="43" t="s">
        <v>290</v>
      </c>
      <c r="B71" s="44" t="s">
        <v>54</v>
      </c>
      <c r="C71" s="43">
        <v>2017.0</v>
      </c>
      <c r="D71" s="45">
        <v>4.260700944E7</v>
      </c>
      <c r="E71" s="43" t="s">
        <v>291</v>
      </c>
      <c r="F71" s="43" t="s">
        <v>69</v>
      </c>
      <c r="G71" s="43" t="s">
        <v>65</v>
      </c>
      <c r="H71" s="43">
        <f t="shared" si="1"/>
        <v>0</v>
      </c>
      <c r="I71" s="43" t="str">
        <f>IF(Contabilidad!$K71="EEUU","EXPORTACION",IF(Contabilidad!$K71="MEXICO","EXPORTACION",IF(Contabilidad!$K71="HOLANDA","EXPORTACION","VENTA NACIONAL")))</f>
        <v>EXPORTACION</v>
      </c>
      <c r="J71" s="47" t="s">
        <v>292</v>
      </c>
      <c r="K71" s="43" t="s">
        <v>67</v>
      </c>
      <c r="L71" s="48" t="s">
        <v>81</v>
      </c>
      <c r="M71" s="49"/>
      <c r="N71" s="41"/>
      <c r="O71" s="41"/>
      <c r="P71" s="41"/>
      <c r="Q71" s="41"/>
      <c r="R71" s="41"/>
      <c r="S71" s="41"/>
      <c r="T71" s="41"/>
    </row>
    <row r="72" ht="15.75" customHeight="1">
      <c r="A72" s="43" t="s">
        <v>293</v>
      </c>
      <c r="B72" s="44" t="s">
        <v>54</v>
      </c>
      <c r="C72" s="43">
        <v>2017.0</v>
      </c>
      <c r="D72" s="45">
        <v>3.55058412E7</v>
      </c>
      <c r="E72" s="43" t="s">
        <v>294</v>
      </c>
      <c r="F72" s="43" t="s">
        <v>69</v>
      </c>
      <c r="G72" s="43" t="s">
        <v>65</v>
      </c>
      <c r="H72" s="43">
        <f t="shared" si="1"/>
        <v>0</v>
      </c>
      <c r="I72" s="43" t="str">
        <f>IF(Contabilidad!$K72="EEUU","EXPORTACION",IF(Contabilidad!$K72="MEXICO","EXPORTACION",IF(Contabilidad!$K72="HOLANDA","EXPORTACION","VENTA NACIONAL")))</f>
        <v>VENTA NACIONAL</v>
      </c>
      <c r="J72" s="47" t="s">
        <v>295</v>
      </c>
      <c r="K72" s="43" t="s">
        <v>98</v>
      </c>
      <c r="L72" s="48" t="s">
        <v>81</v>
      </c>
      <c r="M72" s="49"/>
      <c r="N72" s="41"/>
      <c r="O72" s="41"/>
      <c r="P72" s="41"/>
      <c r="Q72" s="41"/>
      <c r="R72" s="41"/>
      <c r="S72" s="41"/>
      <c r="T72" s="41"/>
    </row>
    <row r="73" ht="15.75" customHeight="1">
      <c r="A73" s="43" t="s">
        <v>296</v>
      </c>
      <c r="B73" s="44" t="s">
        <v>54</v>
      </c>
      <c r="C73" s="43">
        <v>2017.0</v>
      </c>
      <c r="D73" s="45">
        <v>8876460.3</v>
      </c>
      <c r="E73" s="43" t="s">
        <v>297</v>
      </c>
      <c r="F73" s="43" t="s">
        <v>56</v>
      </c>
      <c r="G73" s="43" t="s">
        <v>57</v>
      </c>
      <c r="H73" s="46">
        <f t="shared" si="1"/>
        <v>3550584.12</v>
      </c>
      <c r="I73" s="43" t="str">
        <f>IF(Contabilidad!$K73="EEUU","EXPORTACION",IF(Contabilidad!$K73="MEXICO","EXPORTACION",IF(Contabilidad!$K73="HOLANDA","EXPORTACION","VENTA NACIONAL")))</f>
        <v>EXPORTACION</v>
      </c>
      <c r="J73" s="47" t="s">
        <v>298</v>
      </c>
      <c r="K73" s="43" t="s">
        <v>75</v>
      </c>
      <c r="L73" s="48" t="s">
        <v>62</v>
      </c>
      <c r="M73" s="49"/>
      <c r="N73" s="41"/>
      <c r="O73" s="41"/>
      <c r="P73" s="41"/>
      <c r="Q73" s="41"/>
      <c r="R73" s="41"/>
      <c r="S73" s="41"/>
      <c r="T73" s="41"/>
    </row>
    <row r="74" ht="15.75" customHeight="1">
      <c r="A74" s="43" t="s">
        <v>299</v>
      </c>
      <c r="B74" s="44" t="s">
        <v>54</v>
      </c>
      <c r="C74" s="43">
        <v>2017.0</v>
      </c>
      <c r="D74" s="45">
        <v>4.615759356E7</v>
      </c>
      <c r="E74" s="43" t="s">
        <v>300</v>
      </c>
      <c r="F74" s="43" t="s">
        <v>56</v>
      </c>
      <c r="G74" s="43" t="s">
        <v>65</v>
      </c>
      <c r="H74" s="43">
        <f t="shared" si="1"/>
        <v>0</v>
      </c>
      <c r="I74" s="43" t="str">
        <f>IF(Contabilidad!$K74="EEUU","EXPORTACION",IF(Contabilidad!$K74="MEXICO","EXPORTACION",IF(Contabilidad!$K74="HOLANDA","EXPORTACION","VENTA NACIONAL")))</f>
        <v>VENTA NACIONAL</v>
      </c>
      <c r="J74" s="47" t="s">
        <v>301</v>
      </c>
      <c r="K74" s="43" t="s">
        <v>131</v>
      </c>
      <c r="L74" s="48" t="s">
        <v>71</v>
      </c>
      <c r="M74" s="49"/>
      <c r="N74" s="41"/>
      <c r="O74" s="41"/>
      <c r="P74" s="41"/>
      <c r="Q74" s="41"/>
      <c r="R74" s="41"/>
      <c r="S74" s="41"/>
      <c r="T74" s="41"/>
    </row>
    <row r="75" ht="15.75" customHeight="1">
      <c r="A75" s="43" t="s">
        <v>302</v>
      </c>
      <c r="B75" s="44" t="s">
        <v>68</v>
      </c>
      <c r="C75" s="43">
        <v>2017.0</v>
      </c>
      <c r="D75" s="45">
        <v>1.1058158939999999E8</v>
      </c>
      <c r="E75" s="43" t="s">
        <v>303</v>
      </c>
      <c r="F75" s="43" t="s">
        <v>56</v>
      </c>
      <c r="G75" s="43" t="s">
        <v>57</v>
      </c>
      <c r="H75" s="46">
        <f t="shared" si="1"/>
        <v>44232635.76</v>
      </c>
      <c r="I75" s="43" t="str">
        <f>IF(Contabilidad!$K75="EEUU","EXPORTACION",IF(Contabilidad!$K75="MEXICO","EXPORTACION",IF(Contabilidad!$K75="HOLANDA","EXPORTACION","VENTA NACIONAL")))</f>
        <v>EXPORTACION</v>
      </c>
      <c r="J75" s="47" t="s">
        <v>304</v>
      </c>
      <c r="K75" s="43" t="s">
        <v>67</v>
      </c>
      <c r="L75" s="48" t="s">
        <v>71</v>
      </c>
      <c r="M75" s="49"/>
      <c r="N75" s="41"/>
      <c r="O75" s="41"/>
      <c r="P75" s="41"/>
      <c r="Q75" s="41"/>
      <c r="R75" s="41"/>
      <c r="S75" s="41"/>
      <c r="T75" s="41"/>
    </row>
    <row r="76" ht="15.75" customHeight="1">
      <c r="A76" s="43" t="s">
        <v>305</v>
      </c>
      <c r="B76" s="44" t="s">
        <v>68</v>
      </c>
      <c r="C76" s="43">
        <v>2017.0</v>
      </c>
      <c r="D76" s="45">
        <v>9215132.450000001</v>
      </c>
      <c r="E76" s="43" t="s">
        <v>306</v>
      </c>
      <c r="F76" s="43" t="s">
        <v>69</v>
      </c>
      <c r="G76" s="43" t="s">
        <v>57</v>
      </c>
      <c r="H76" s="46">
        <f t="shared" si="1"/>
        <v>3686052.98</v>
      </c>
      <c r="I76" s="43" t="str">
        <f>IF(Contabilidad!$K76="EEUU","EXPORTACION",IF(Contabilidad!$K76="MEXICO","EXPORTACION",IF(Contabilidad!$K76="HOLANDA","EXPORTACION","VENTA NACIONAL")))</f>
        <v>VENTA NACIONAL</v>
      </c>
      <c r="J76" s="47" t="s">
        <v>307</v>
      </c>
      <c r="K76" s="43" t="s">
        <v>155</v>
      </c>
      <c r="L76" s="48" t="s">
        <v>81</v>
      </c>
      <c r="M76" s="49"/>
      <c r="N76" s="41"/>
      <c r="O76" s="41"/>
      <c r="P76" s="41"/>
      <c r="Q76" s="41"/>
      <c r="R76" s="41"/>
      <c r="S76" s="41"/>
      <c r="T76" s="41"/>
    </row>
    <row r="77" ht="15.75" customHeight="1">
      <c r="A77" s="43" t="s">
        <v>308</v>
      </c>
      <c r="B77" s="44" t="s">
        <v>68</v>
      </c>
      <c r="C77" s="43">
        <v>2017.0</v>
      </c>
      <c r="D77" s="45">
        <v>2.7645397349999998E7</v>
      </c>
      <c r="E77" s="43" t="s">
        <v>309</v>
      </c>
      <c r="F77" s="43" t="s">
        <v>56</v>
      </c>
      <c r="G77" s="43" t="s">
        <v>65</v>
      </c>
      <c r="H77" s="43">
        <f t="shared" si="1"/>
        <v>0</v>
      </c>
      <c r="I77" s="43" t="str">
        <f>IF(Contabilidad!$K77="EEUU","EXPORTACION",IF(Contabilidad!$K77="MEXICO","EXPORTACION",IF(Contabilidad!$K77="HOLANDA","EXPORTACION","VENTA NACIONAL")))</f>
        <v>EXPORTACION</v>
      </c>
      <c r="J77" s="47" t="s">
        <v>310</v>
      </c>
      <c r="K77" s="43" t="s">
        <v>93</v>
      </c>
      <c r="L77" s="48" t="s">
        <v>60</v>
      </c>
      <c r="M77" s="49"/>
      <c r="N77" s="41"/>
      <c r="O77" s="41"/>
      <c r="P77" s="41"/>
      <c r="Q77" s="41"/>
      <c r="R77" s="41"/>
      <c r="S77" s="41"/>
      <c r="T77" s="41"/>
    </row>
    <row r="78" ht="15.75" customHeight="1">
      <c r="A78" s="43" t="s">
        <v>311</v>
      </c>
      <c r="B78" s="44" t="s">
        <v>68</v>
      </c>
      <c r="C78" s="43">
        <v>2017.0</v>
      </c>
      <c r="D78" s="45">
        <v>3.6860529800000004E7</v>
      </c>
      <c r="E78" s="43" t="s">
        <v>312</v>
      </c>
      <c r="F78" s="43" t="s">
        <v>56</v>
      </c>
      <c r="G78" s="43" t="s">
        <v>57</v>
      </c>
      <c r="H78" s="46">
        <f t="shared" si="1"/>
        <v>14744211.92</v>
      </c>
      <c r="I78" s="43" t="str">
        <f>IF(Contabilidad!$K78="EEUU","EXPORTACION",IF(Contabilidad!$K78="MEXICO","EXPORTACION",IF(Contabilidad!$K78="HOLANDA","EXPORTACION","VENTA NACIONAL")))</f>
        <v>VENTA NACIONAL</v>
      </c>
      <c r="J78" s="47" t="s">
        <v>313</v>
      </c>
      <c r="K78" s="43" t="s">
        <v>144</v>
      </c>
      <c r="L78" s="48" t="s">
        <v>62</v>
      </c>
      <c r="M78" s="49"/>
      <c r="N78" s="41"/>
      <c r="O78" s="41"/>
      <c r="P78" s="41"/>
      <c r="Q78" s="41"/>
      <c r="R78" s="41"/>
      <c r="S78" s="41"/>
      <c r="T78" s="41"/>
    </row>
    <row r="79" ht="15.75" customHeight="1">
      <c r="A79" s="43" t="s">
        <v>314</v>
      </c>
      <c r="B79" s="44" t="s">
        <v>76</v>
      </c>
      <c r="C79" s="43">
        <v>2017.0</v>
      </c>
      <c r="D79" s="45">
        <v>5.50856415E7</v>
      </c>
      <c r="E79" s="43" t="s">
        <v>315</v>
      </c>
      <c r="F79" s="43" t="s">
        <v>56</v>
      </c>
      <c r="G79" s="43" t="s">
        <v>65</v>
      </c>
      <c r="H79" s="43">
        <f t="shared" si="1"/>
        <v>0</v>
      </c>
      <c r="I79" s="43" t="str">
        <f>IF(Contabilidad!$K79="EEUU","EXPORTACION",IF(Contabilidad!$K79="MEXICO","EXPORTACION",IF(Contabilidad!$K79="HOLANDA","EXPORTACION","VENTA NACIONAL")))</f>
        <v>EXPORTACION</v>
      </c>
      <c r="J79" s="47" t="s">
        <v>316</v>
      </c>
      <c r="K79" s="43" t="s">
        <v>67</v>
      </c>
      <c r="L79" s="48" t="s">
        <v>60</v>
      </c>
      <c r="M79" s="49"/>
      <c r="N79" s="41"/>
      <c r="O79" s="41"/>
      <c r="P79" s="41"/>
      <c r="Q79" s="41"/>
      <c r="R79" s="41"/>
      <c r="S79" s="41"/>
      <c r="T79" s="41"/>
    </row>
    <row r="80" ht="15.75" customHeight="1">
      <c r="A80" s="43" t="s">
        <v>317</v>
      </c>
      <c r="B80" s="44" t="s">
        <v>76</v>
      </c>
      <c r="C80" s="43">
        <v>2017.0</v>
      </c>
      <c r="D80" s="45">
        <v>1.46895044E7</v>
      </c>
      <c r="E80" s="43" t="s">
        <v>318</v>
      </c>
      <c r="F80" s="43" t="s">
        <v>69</v>
      </c>
      <c r="G80" s="43" t="s">
        <v>65</v>
      </c>
      <c r="H80" s="43">
        <f t="shared" si="1"/>
        <v>0</v>
      </c>
      <c r="I80" s="43" t="str">
        <f>IF(Contabilidad!$K80="EEUU","EXPORTACION",IF(Contabilidad!$K80="MEXICO","EXPORTACION",IF(Contabilidad!$K80="HOLANDA","EXPORTACION","VENTA NACIONAL")))</f>
        <v>VENTA NACIONAL</v>
      </c>
      <c r="J80" s="47" t="s">
        <v>319</v>
      </c>
      <c r="K80" s="43" t="s">
        <v>151</v>
      </c>
      <c r="L80" s="48" t="s">
        <v>71</v>
      </c>
      <c r="M80" s="49"/>
      <c r="N80" s="41"/>
      <c r="O80" s="41"/>
      <c r="P80" s="41"/>
      <c r="Q80" s="41"/>
      <c r="R80" s="41"/>
      <c r="S80" s="41"/>
      <c r="T80" s="41"/>
    </row>
    <row r="81" ht="15.75" customHeight="1">
      <c r="A81" s="43" t="s">
        <v>320</v>
      </c>
      <c r="B81" s="44" t="s">
        <v>76</v>
      </c>
      <c r="C81" s="43">
        <v>2017.0</v>
      </c>
      <c r="D81" s="45">
        <v>3672376.1</v>
      </c>
      <c r="E81" s="43" t="s">
        <v>321</v>
      </c>
      <c r="F81" s="43" t="s">
        <v>69</v>
      </c>
      <c r="G81" s="43" t="s">
        <v>57</v>
      </c>
      <c r="H81" s="46">
        <f t="shared" si="1"/>
        <v>1468950.44</v>
      </c>
      <c r="I81" s="43" t="str">
        <f>IF(Contabilidad!$K81="EEUU","EXPORTACION",IF(Contabilidad!$K81="MEXICO","EXPORTACION",IF(Contabilidad!$K81="HOLANDA","EXPORTACION","VENTA NACIONAL")))</f>
        <v>VENTA NACIONAL</v>
      </c>
      <c r="J81" s="47" t="s">
        <v>322</v>
      </c>
      <c r="K81" s="43" t="s">
        <v>59</v>
      </c>
      <c r="L81" s="48" t="s">
        <v>60</v>
      </c>
      <c r="M81" s="49"/>
      <c r="N81" s="41"/>
      <c r="O81" s="41"/>
      <c r="P81" s="41"/>
      <c r="Q81" s="41"/>
      <c r="R81" s="41"/>
      <c r="S81" s="41"/>
      <c r="T81" s="41"/>
    </row>
    <row r="82" ht="15.75" customHeight="1">
      <c r="A82" s="43" t="s">
        <v>323</v>
      </c>
      <c r="B82" s="44" t="s">
        <v>76</v>
      </c>
      <c r="C82" s="43">
        <v>2017.0</v>
      </c>
      <c r="D82" s="45">
        <v>9.18094025E7</v>
      </c>
      <c r="E82" s="43" t="s">
        <v>324</v>
      </c>
      <c r="F82" s="43" t="s">
        <v>56</v>
      </c>
      <c r="G82" s="43" t="s">
        <v>65</v>
      </c>
      <c r="H82" s="43">
        <f t="shared" si="1"/>
        <v>0</v>
      </c>
      <c r="I82" s="43" t="str">
        <f>IF(Contabilidad!$K82="EEUU","EXPORTACION",IF(Contabilidad!$K82="MEXICO","EXPORTACION",IF(Contabilidad!$K82="HOLANDA","EXPORTACION","VENTA NACIONAL")))</f>
        <v>EXPORTACION</v>
      </c>
      <c r="J82" s="47" t="s">
        <v>325</v>
      </c>
      <c r="K82" s="43" t="s">
        <v>67</v>
      </c>
      <c r="L82" s="48" t="s">
        <v>71</v>
      </c>
      <c r="M82" s="49"/>
      <c r="N82" s="41"/>
      <c r="O82" s="41"/>
      <c r="P82" s="41"/>
      <c r="Q82" s="41"/>
      <c r="R82" s="41"/>
      <c r="S82" s="41"/>
      <c r="T82" s="41"/>
    </row>
    <row r="83" ht="15.75" customHeight="1">
      <c r="A83" s="43" t="s">
        <v>326</v>
      </c>
      <c r="B83" s="44" t="s">
        <v>76</v>
      </c>
      <c r="C83" s="43">
        <v>2017.0</v>
      </c>
      <c r="D83" s="45">
        <v>1.83618805E7</v>
      </c>
      <c r="E83" s="43" t="s">
        <v>327</v>
      </c>
      <c r="F83" s="43" t="s">
        <v>69</v>
      </c>
      <c r="G83" s="43" t="s">
        <v>57</v>
      </c>
      <c r="H83" s="46">
        <f t="shared" si="1"/>
        <v>7344752.2</v>
      </c>
      <c r="I83" s="43" t="str">
        <f>IF(Contabilidad!$K83="EEUU","EXPORTACION",IF(Contabilidad!$K83="MEXICO","EXPORTACION",IF(Contabilidad!$K83="HOLANDA","EXPORTACION","VENTA NACIONAL")))</f>
        <v>EXPORTACION</v>
      </c>
      <c r="J83" s="47" t="s">
        <v>328</v>
      </c>
      <c r="K83" s="43" t="s">
        <v>67</v>
      </c>
      <c r="L83" s="48" t="s">
        <v>81</v>
      </c>
      <c r="M83" s="49"/>
      <c r="N83" s="41"/>
      <c r="O83" s="41"/>
      <c r="P83" s="41"/>
      <c r="Q83" s="41"/>
      <c r="R83" s="41"/>
      <c r="S83" s="41"/>
      <c r="T83" s="41"/>
    </row>
    <row r="84" ht="15.75" customHeight="1">
      <c r="A84" s="43" t="s">
        <v>329</v>
      </c>
      <c r="B84" s="44" t="s">
        <v>80</v>
      </c>
      <c r="C84" s="43">
        <v>2017.0</v>
      </c>
      <c r="D84" s="45">
        <v>8615065.05</v>
      </c>
      <c r="E84" s="43" t="s">
        <v>330</v>
      </c>
      <c r="F84" s="43" t="s">
        <v>69</v>
      </c>
      <c r="G84" s="43" t="s">
        <v>57</v>
      </c>
      <c r="H84" s="46">
        <f t="shared" si="1"/>
        <v>3446026.02</v>
      </c>
      <c r="I84" s="43" t="str">
        <f>IF(Contabilidad!$K84="EEUU","EXPORTACION",IF(Contabilidad!$K84="MEXICO","EXPORTACION",IF(Contabilidad!$K84="HOLANDA","EXPORTACION","VENTA NACIONAL")))</f>
        <v>EXPORTACION</v>
      </c>
      <c r="J84" s="47" t="s">
        <v>331</v>
      </c>
      <c r="K84" s="43" t="s">
        <v>67</v>
      </c>
      <c r="L84" s="48" t="s">
        <v>71</v>
      </c>
      <c r="M84" s="49"/>
      <c r="N84" s="41"/>
      <c r="O84" s="41"/>
      <c r="P84" s="41"/>
      <c r="Q84" s="41"/>
      <c r="R84" s="41"/>
      <c r="S84" s="41"/>
      <c r="T84" s="41"/>
    </row>
    <row r="85" ht="15.75" customHeight="1">
      <c r="A85" s="43" t="s">
        <v>332</v>
      </c>
      <c r="B85" s="44" t="s">
        <v>80</v>
      </c>
      <c r="C85" s="43">
        <v>2017.0</v>
      </c>
      <c r="D85" s="45">
        <v>1.033807806E7</v>
      </c>
      <c r="E85" s="43" t="s">
        <v>333</v>
      </c>
      <c r="F85" s="43" t="s">
        <v>56</v>
      </c>
      <c r="G85" s="43" t="s">
        <v>65</v>
      </c>
      <c r="H85" s="43">
        <f t="shared" si="1"/>
        <v>0</v>
      </c>
      <c r="I85" s="43" t="str">
        <f>IF(Contabilidad!$K85="EEUU","EXPORTACION",IF(Contabilidad!$K85="MEXICO","EXPORTACION",IF(Contabilidad!$K85="HOLANDA","EXPORTACION","VENTA NACIONAL")))</f>
        <v>VENTA NACIONAL</v>
      </c>
      <c r="J85" s="47" t="s">
        <v>334</v>
      </c>
      <c r="K85" s="43" t="s">
        <v>155</v>
      </c>
      <c r="L85" s="48" t="s">
        <v>60</v>
      </c>
      <c r="M85" s="49"/>
      <c r="N85" s="41"/>
      <c r="O85" s="41"/>
      <c r="P85" s="41"/>
      <c r="Q85" s="41"/>
      <c r="R85" s="41"/>
      <c r="S85" s="41"/>
      <c r="T85" s="41"/>
    </row>
    <row r="86" ht="15.75" customHeight="1">
      <c r="A86" s="43" t="s">
        <v>335</v>
      </c>
      <c r="B86" s="44" t="s">
        <v>80</v>
      </c>
      <c r="C86" s="43">
        <v>2017.0</v>
      </c>
      <c r="D86" s="45">
        <v>1.550711709E7</v>
      </c>
      <c r="E86" s="43" t="s">
        <v>336</v>
      </c>
      <c r="F86" s="43" t="s">
        <v>69</v>
      </c>
      <c r="G86" s="43" t="s">
        <v>57</v>
      </c>
      <c r="H86" s="46">
        <f t="shared" si="1"/>
        <v>6202846.836</v>
      </c>
      <c r="I86" s="43" t="str">
        <f>IF(Contabilidad!$K86="EEUU","EXPORTACION",IF(Contabilidad!$K86="MEXICO","EXPORTACION",IF(Contabilidad!$K86="HOLANDA","EXPORTACION","VENTA NACIONAL")))</f>
        <v>VENTA NACIONAL</v>
      </c>
      <c r="J86" s="47" t="s">
        <v>337</v>
      </c>
      <c r="K86" s="43" t="s">
        <v>131</v>
      </c>
      <c r="L86" s="48" t="s">
        <v>71</v>
      </c>
      <c r="M86" s="49"/>
      <c r="N86" s="41"/>
      <c r="O86" s="41"/>
      <c r="P86" s="41"/>
      <c r="Q86" s="41"/>
      <c r="R86" s="41"/>
      <c r="S86" s="41"/>
      <c r="T86" s="41"/>
    </row>
    <row r="87" ht="15.75" customHeight="1">
      <c r="A87" s="43" t="s">
        <v>338</v>
      </c>
      <c r="B87" s="44" t="s">
        <v>80</v>
      </c>
      <c r="C87" s="43">
        <v>2017.0</v>
      </c>
      <c r="D87" s="45">
        <v>2.067615612E7</v>
      </c>
      <c r="E87" s="43" t="s">
        <v>339</v>
      </c>
      <c r="F87" s="43" t="s">
        <v>56</v>
      </c>
      <c r="G87" s="43" t="s">
        <v>57</v>
      </c>
      <c r="H87" s="46">
        <f t="shared" si="1"/>
        <v>8270462.448</v>
      </c>
      <c r="I87" s="43" t="str">
        <f>IF(Contabilidad!$K87="EEUU","EXPORTACION",IF(Contabilidad!$K87="MEXICO","EXPORTACION",IF(Contabilidad!$K87="HOLANDA","EXPORTACION","VENTA NACIONAL")))</f>
        <v>EXPORTACION</v>
      </c>
      <c r="J87" s="47" t="s">
        <v>340</v>
      </c>
      <c r="K87" s="43" t="s">
        <v>75</v>
      </c>
      <c r="L87" s="48" t="s">
        <v>71</v>
      </c>
      <c r="M87" s="49"/>
      <c r="N87" s="41"/>
      <c r="O87" s="41"/>
      <c r="P87" s="41"/>
      <c r="Q87" s="41"/>
      <c r="R87" s="41"/>
      <c r="S87" s="41"/>
      <c r="T87" s="41"/>
    </row>
    <row r="88" ht="15.75" customHeight="1">
      <c r="A88" s="43" t="s">
        <v>341</v>
      </c>
      <c r="B88" s="44" t="s">
        <v>80</v>
      </c>
      <c r="C88" s="43">
        <v>2017.0</v>
      </c>
      <c r="D88" s="45">
        <v>3.101423418E7</v>
      </c>
      <c r="E88" s="43" t="s">
        <v>342</v>
      </c>
      <c r="F88" s="43" t="s">
        <v>56</v>
      </c>
      <c r="G88" s="43" t="s">
        <v>65</v>
      </c>
      <c r="H88" s="43">
        <f t="shared" si="1"/>
        <v>0</v>
      </c>
      <c r="I88" s="43" t="str">
        <f>IF(Contabilidad!$K88="EEUU","EXPORTACION",IF(Contabilidad!$K88="MEXICO","EXPORTACION",IF(Contabilidad!$K88="HOLANDA","EXPORTACION","VENTA NACIONAL")))</f>
        <v>VENTA NACIONAL</v>
      </c>
      <c r="J88" s="47" t="s">
        <v>343</v>
      </c>
      <c r="K88" s="43" t="s">
        <v>155</v>
      </c>
      <c r="L88" s="48" t="s">
        <v>62</v>
      </c>
      <c r="M88" s="49"/>
      <c r="N88" s="41"/>
      <c r="O88" s="41"/>
      <c r="P88" s="41"/>
      <c r="Q88" s="41"/>
      <c r="R88" s="41"/>
      <c r="S88" s="41"/>
      <c r="T88" s="41"/>
    </row>
    <row r="89" ht="15.75" customHeight="1">
      <c r="A89" s="43" t="s">
        <v>344</v>
      </c>
      <c r="B89" s="44" t="s">
        <v>80</v>
      </c>
      <c r="C89" s="43">
        <v>2017.0</v>
      </c>
      <c r="D89" s="45">
        <v>1.72301301E7</v>
      </c>
      <c r="E89" s="43" t="s">
        <v>345</v>
      </c>
      <c r="F89" s="43" t="s">
        <v>69</v>
      </c>
      <c r="G89" s="43" t="s">
        <v>57</v>
      </c>
      <c r="H89" s="46">
        <f t="shared" si="1"/>
        <v>6892052.04</v>
      </c>
      <c r="I89" s="43" t="str">
        <f>IF(Contabilidad!$K89="EEUU","EXPORTACION",IF(Contabilidad!$K89="MEXICO","EXPORTACION",IF(Contabilidad!$K89="HOLANDA","EXPORTACION","VENTA NACIONAL")))</f>
        <v>EXPORTACION</v>
      </c>
      <c r="J89" s="47" t="s">
        <v>346</v>
      </c>
      <c r="K89" s="43" t="s">
        <v>67</v>
      </c>
      <c r="L89" s="48" t="s">
        <v>71</v>
      </c>
      <c r="M89" s="49"/>
      <c r="N89" s="41"/>
      <c r="O89" s="41"/>
      <c r="P89" s="41"/>
      <c r="Q89" s="41"/>
      <c r="R89" s="41"/>
      <c r="S89" s="41"/>
      <c r="T89" s="41"/>
    </row>
    <row r="90" ht="15.75" customHeight="1">
      <c r="A90" s="43" t="s">
        <v>347</v>
      </c>
      <c r="B90" s="44" t="s">
        <v>80</v>
      </c>
      <c r="C90" s="43">
        <v>2017.0</v>
      </c>
      <c r="D90" s="45">
        <v>5.6859429330000006E7</v>
      </c>
      <c r="E90" s="43" t="s">
        <v>348</v>
      </c>
      <c r="F90" s="43" t="s">
        <v>69</v>
      </c>
      <c r="G90" s="43" t="s">
        <v>57</v>
      </c>
      <c r="H90" s="46">
        <f t="shared" si="1"/>
        <v>22743771.73</v>
      </c>
      <c r="I90" s="43" t="str">
        <f>IF(Contabilidad!$K90="EEUU","EXPORTACION",IF(Contabilidad!$K90="MEXICO","EXPORTACION",IF(Contabilidad!$K90="HOLANDA","EXPORTACION","VENTA NACIONAL")))</f>
        <v>VENTA NACIONAL</v>
      </c>
      <c r="J90" s="47" t="s">
        <v>349</v>
      </c>
      <c r="K90" s="43" t="s">
        <v>98</v>
      </c>
      <c r="L90" s="48" t="s">
        <v>71</v>
      </c>
      <c r="M90" s="49"/>
      <c r="N90" s="41"/>
      <c r="O90" s="41"/>
      <c r="P90" s="41"/>
      <c r="Q90" s="41"/>
      <c r="R90" s="41"/>
      <c r="S90" s="41"/>
      <c r="T90" s="41"/>
    </row>
    <row r="91" ht="15.75" customHeight="1">
      <c r="A91" s="43" t="s">
        <v>350</v>
      </c>
      <c r="B91" s="44" t="s">
        <v>80</v>
      </c>
      <c r="C91" s="43">
        <v>2017.0</v>
      </c>
      <c r="D91" s="45">
        <v>1.206109107E7</v>
      </c>
      <c r="E91" s="43" t="s">
        <v>351</v>
      </c>
      <c r="F91" s="43" t="s">
        <v>69</v>
      </c>
      <c r="G91" s="43" t="s">
        <v>57</v>
      </c>
      <c r="H91" s="46">
        <f t="shared" si="1"/>
        <v>4824436.428</v>
      </c>
      <c r="I91" s="43" t="str">
        <f>IF(Contabilidad!$K91="EEUU","EXPORTACION",IF(Contabilidad!$K91="MEXICO","EXPORTACION",IF(Contabilidad!$K91="HOLANDA","EXPORTACION","VENTA NACIONAL")))</f>
        <v>EXPORTACION</v>
      </c>
      <c r="J91" s="47" t="s">
        <v>352</v>
      </c>
      <c r="K91" s="43" t="s">
        <v>67</v>
      </c>
      <c r="L91" s="48" t="s">
        <v>71</v>
      </c>
      <c r="M91" s="49"/>
      <c r="N91" s="41"/>
      <c r="O91" s="41"/>
      <c r="P91" s="41"/>
      <c r="Q91" s="41"/>
      <c r="R91" s="41"/>
      <c r="S91" s="41"/>
      <c r="T91" s="41"/>
    </row>
    <row r="92" ht="15.75" customHeight="1">
      <c r="A92" s="43" t="s">
        <v>353</v>
      </c>
      <c r="B92" s="44" t="s">
        <v>85</v>
      </c>
      <c r="C92" s="43">
        <v>2017.0</v>
      </c>
      <c r="D92" s="45">
        <v>1.402296168E8</v>
      </c>
      <c r="E92" s="43" t="s">
        <v>354</v>
      </c>
      <c r="F92" s="43" t="s">
        <v>56</v>
      </c>
      <c r="G92" s="43" t="s">
        <v>65</v>
      </c>
      <c r="H92" s="43">
        <f t="shared" si="1"/>
        <v>0</v>
      </c>
      <c r="I92" s="43" t="str">
        <f>IF(Contabilidad!$K92="EEUU","EXPORTACION",IF(Contabilidad!$K92="MEXICO","EXPORTACION",IF(Contabilidad!$K92="HOLANDA","EXPORTACION","VENTA NACIONAL")))</f>
        <v>EXPORTACION</v>
      </c>
      <c r="J92" s="47" t="s">
        <v>355</v>
      </c>
      <c r="K92" s="43" t="s">
        <v>75</v>
      </c>
      <c r="L92" s="48" t="s">
        <v>62</v>
      </c>
      <c r="M92" s="49"/>
      <c r="N92" s="41"/>
      <c r="O92" s="41"/>
      <c r="P92" s="41"/>
      <c r="Q92" s="41"/>
      <c r="R92" s="41"/>
      <c r="S92" s="41"/>
      <c r="T92" s="41"/>
    </row>
    <row r="93" ht="15.75" customHeight="1">
      <c r="A93" s="43" t="s">
        <v>356</v>
      </c>
      <c r="B93" s="44" t="s">
        <v>85</v>
      </c>
      <c r="C93" s="43">
        <v>2017.0</v>
      </c>
      <c r="D93" s="45">
        <v>7011480.84</v>
      </c>
      <c r="E93" s="43" t="s">
        <v>357</v>
      </c>
      <c r="F93" s="43" t="s">
        <v>69</v>
      </c>
      <c r="G93" s="43" t="s">
        <v>65</v>
      </c>
      <c r="H93" s="43">
        <f t="shared" si="1"/>
        <v>0</v>
      </c>
      <c r="I93" s="43" t="str">
        <f>IF(Contabilidad!$K93="EEUU","EXPORTACION",IF(Contabilidad!$K93="MEXICO","EXPORTACION",IF(Contabilidad!$K93="HOLANDA","EXPORTACION","VENTA NACIONAL")))</f>
        <v>VENTA NACIONAL</v>
      </c>
      <c r="J93" s="47" t="s">
        <v>358</v>
      </c>
      <c r="K93" s="43" t="s">
        <v>144</v>
      </c>
      <c r="L93" s="48" t="s">
        <v>60</v>
      </c>
      <c r="M93" s="49"/>
      <c r="N93" s="41"/>
      <c r="O93" s="41"/>
      <c r="P93" s="41"/>
      <c r="Q93" s="41"/>
      <c r="R93" s="41"/>
      <c r="S93" s="41"/>
      <c r="T93" s="41"/>
    </row>
    <row r="94" ht="15.75" customHeight="1">
      <c r="A94" s="43" t="s">
        <v>359</v>
      </c>
      <c r="B94" s="44" t="s">
        <v>85</v>
      </c>
      <c r="C94" s="43">
        <v>2017.0</v>
      </c>
      <c r="D94" s="45">
        <v>1.051722126E7</v>
      </c>
      <c r="E94" s="43" t="s">
        <v>360</v>
      </c>
      <c r="F94" s="43" t="s">
        <v>56</v>
      </c>
      <c r="G94" s="43" t="s">
        <v>57</v>
      </c>
      <c r="H94" s="46">
        <f t="shared" si="1"/>
        <v>4206888.504</v>
      </c>
      <c r="I94" s="43" t="str">
        <f>IF(Contabilidad!$K94="EEUU","EXPORTACION",IF(Contabilidad!$K94="MEXICO","EXPORTACION",IF(Contabilidad!$K94="HOLANDA","EXPORTACION","VENTA NACIONAL")))</f>
        <v>EXPORTACION</v>
      </c>
      <c r="J94" s="47" t="s">
        <v>361</v>
      </c>
      <c r="K94" s="43" t="s">
        <v>67</v>
      </c>
      <c r="L94" s="48" t="s">
        <v>81</v>
      </c>
      <c r="M94" s="49"/>
      <c r="N94" s="41"/>
      <c r="O94" s="41"/>
      <c r="P94" s="41"/>
      <c r="Q94" s="41"/>
      <c r="R94" s="41"/>
      <c r="S94" s="41"/>
      <c r="T94" s="41"/>
    </row>
    <row r="95" ht="15.75" customHeight="1">
      <c r="A95" s="43" t="s">
        <v>362</v>
      </c>
      <c r="B95" s="44" t="s">
        <v>85</v>
      </c>
      <c r="C95" s="43">
        <v>2017.0</v>
      </c>
      <c r="D95" s="45">
        <v>1.75287021E7</v>
      </c>
      <c r="E95" s="43" t="s">
        <v>363</v>
      </c>
      <c r="F95" s="43" t="s">
        <v>69</v>
      </c>
      <c r="G95" s="43" t="s">
        <v>65</v>
      </c>
      <c r="H95" s="43">
        <f t="shared" si="1"/>
        <v>0</v>
      </c>
      <c r="I95" s="43" t="str">
        <f>IF(Contabilidad!$K95="EEUU","EXPORTACION",IF(Contabilidad!$K95="MEXICO","EXPORTACION",IF(Contabilidad!$K95="HOLANDA","EXPORTACION","VENTA NACIONAL")))</f>
        <v>EXPORTACION</v>
      </c>
      <c r="J95" s="47" t="s">
        <v>364</v>
      </c>
      <c r="K95" s="43" t="s">
        <v>93</v>
      </c>
      <c r="L95" s="48" t="s">
        <v>81</v>
      </c>
      <c r="M95" s="49"/>
      <c r="N95" s="41"/>
      <c r="O95" s="41"/>
      <c r="P95" s="41"/>
      <c r="Q95" s="41"/>
      <c r="R95" s="41"/>
      <c r="S95" s="41"/>
      <c r="T95" s="41"/>
    </row>
    <row r="96" ht="15.75" customHeight="1">
      <c r="A96" s="43" t="s">
        <v>365</v>
      </c>
      <c r="B96" s="44" t="s">
        <v>89</v>
      </c>
      <c r="C96" s="43">
        <v>2017.0</v>
      </c>
      <c r="D96" s="45">
        <v>1.974818196E7</v>
      </c>
      <c r="E96" s="43" t="s">
        <v>366</v>
      </c>
      <c r="F96" s="43" t="s">
        <v>69</v>
      </c>
      <c r="G96" s="43" t="s">
        <v>65</v>
      </c>
      <c r="H96" s="43">
        <f t="shared" si="1"/>
        <v>0</v>
      </c>
      <c r="I96" s="43" t="str">
        <f>IF(Contabilidad!$K96="EEUU","EXPORTACION",IF(Contabilidad!$K96="MEXICO","EXPORTACION",IF(Contabilidad!$K96="HOLANDA","EXPORTACION","VENTA NACIONAL")))</f>
        <v>EXPORTACION</v>
      </c>
      <c r="J96" s="47" t="s">
        <v>367</v>
      </c>
      <c r="K96" s="43" t="s">
        <v>67</v>
      </c>
      <c r="L96" s="48" t="s">
        <v>62</v>
      </c>
      <c r="M96" s="49"/>
      <c r="N96" s="41"/>
      <c r="O96" s="41"/>
      <c r="P96" s="41"/>
      <c r="Q96" s="41"/>
      <c r="R96" s="41"/>
      <c r="S96" s="41"/>
      <c r="T96" s="41"/>
    </row>
    <row r="97" ht="15.75" customHeight="1">
      <c r="A97" s="43" t="s">
        <v>368</v>
      </c>
      <c r="B97" s="44" t="s">
        <v>89</v>
      </c>
      <c r="C97" s="43">
        <v>2017.0</v>
      </c>
      <c r="D97" s="45">
        <v>2.7976591110000003E7</v>
      </c>
      <c r="E97" s="43" t="s">
        <v>369</v>
      </c>
      <c r="F97" s="43" t="s">
        <v>56</v>
      </c>
      <c r="G97" s="43" t="s">
        <v>65</v>
      </c>
      <c r="H97" s="43">
        <f t="shared" si="1"/>
        <v>0</v>
      </c>
      <c r="I97" s="43" t="str">
        <f>IF(Contabilidad!$K97="EEUU","EXPORTACION",IF(Contabilidad!$K97="MEXICO","EXPORTACION",IF(Contabilidad!$K97="HOLANDA","EXPORTACION","VENTA NACIONAL")))</f>
        <v>EXPORTACION</v>
      </c>
      <c r="J97" s="47" t="s">
        <v>370</v>
      </c>
      <c r="K97" s="43" t="s">
        <v>93</v>
      </c>
      <c r="L97" s="48" t="s">
        <v>71</v>
      </c>
      <c r="M97" s="49"/>
      <c r="N97" s="41"/>
      <c r="O97" s="41"/>
      <c r="P97" s="41"/>
      <c r="Q97" s="41"/>
      <c r="R97" s="41"/>
      <c r="S97" s="41"/>
      <c r="T97" s="41"/>
    </row>
    <row r="98" ht="15.75" customHeight="1">
      <c r="A98" s="43" t="s">
        <v>371</v>
      </c>
      <c r="B98" s="44" t="s">
        <v>89</v>
      </c>
      <c r="C98" s="43">
        <v>2017.0</v>
      </c>
      <c r="D98" s="45">
        <v>2.139386379E7</v>
      </c>
      <c r="E98" s="43" t="s">
        <v>372</v>
      </c>
      <c r="F98" s="43" t="s">
        <v>69</v>
      </c>
      <c r="G98" s="43" t="s">
        <v>57</v>
      </c>
      <c r="H98" s="46">
        <f t="shared" si="1"/>
        <v>8557545.516</v>
      </c>
      <c r="I98" s="43" t="str">
        <f>IF(Contabilidad!$K98="EEUU","EXPORTACION",IF(Contabilidad!$K98="MEXICO","EXPORTACION",IF(Contabilidad!$K98="HOLANDA","EXPORTACION","VENTA NACIONAL")))</f>
        <v>VENTA NACIONAL</v>
      </c>
      <c r="J98" s="47" t="s">
        <v>373</v>
      </c>
      <c r="K98" s="43" t="s">
        <v>144</v>
      </c>
      <c r="L98" s="48" t="s">
        <v>81</v>
      </c>
      <c r="M98" s="49"/>
      <c r="N98" s="41"/>
      <c r="O98" s="41"/>
      <c r="P98" s="41"/>
      <c r="Q98" s="41"/>
      <c r="R98" s="41"/>
      <c r="S98" s="41"/>
      <c r="T98" s="41"/>
    </row>
    <row r="99" ht="15.75" customHeight="1">
      <c r="A99" s="43" t="s">
        <v>374</v>
      </c>
      <c r="B99" s="44" t="s">
        <v>89</v>
      </c>
      <c r="C99" s="43">
        <v>2017.0</v>
      </c>
      <c r="D99" s="45">
        <v>3.126795477E7</v>
      </c>
      <c r="E99" s="43" t="s">
        <v>375</v>
      </c>
      <c r="F99" s="43" t="s">
        <v>69</v>
      </c>
      <c r="G99" s="43" t="s">
        <v>57</v>
      </c>
      <c r="H99" s="46">
        <f t="shared" si="1"/>
        <v>12507181.91</v>
      </c>
      <c r="I99" s="43" t="str">
        <f>IF(Contabilidad!$K99="EEUU","EXPORTACION",IF(Contabilidad!$K99="MEXICO","EXPORTACION",IF(Contabilidad!$K99="HOLANDA","EXPORTACION","VENTA NACIONAL")))</f>
        <v>EXPORTACION</v>
      </c>
      <c r="J99" s="47" t="s">
        <v>376</v>
      </c>
      <c r="K99" s="43" t="s">
        <v>93</v>
      </c>
      <c r="L99" s="48" t="s">
        <v>60</v>
      </c>
      <c r="M99" s="49"/>
      <c r="N99" s="41"/>
      <c r="O99" s="41"/>
      <c r="P99" s="41"/>
      <c r="Q99" s="41"/>
      <c r="R99" s="41"/>
      <c r="S99" s="41"/>
      <c r="T99" s="41"/>
    </row>
    <row r="100" ht="15.75" customHeight="1">
      <c r="A100" s="43" t="s">
        <v>377</v>
      </c>
      <c r="B100" s="44" t="s">
        <v>89</v>
      </c>
      <c r="C100" s="43">
        <v>2017.0</v>
      </c>
      <c r="D100" s="45">
        <v>3.620500026E7</v>
      </c>
      <c r="E100" s="43" t="s">
        <v>378</v>
      </c>
      <c r="F100" s="43" t="s">
        <v>56</v>
      </c>
      <c r="G100" s="43" t="s">
        <v>57</v>
      </c>
      <c r="H100" s="46">
        <f t="shared" si="1"/>
        <v>14482000.1</v>
      </c>
      <c r="I100" s="43" t="str">
        <f>IF(Contabilidad!$K100="EEUU","EXPORTACION",IF(Contabilidad!$K100="MEXICO","EXPORTACION",IF(Contabilidad!$K100="HOLANDA","EXPORTACION","VENTA NACIONAL")))</f>
        <v>EXPORTACION</v>
      </c>
      <c r="J100" s="47" t="s">
        <v>379</v>
      </c>
      <c r="K100" s="43" t="s">
        <v>75</v>
      </c>
      <c r="L100" s="48" t="s">
        <v>60</v>
      </c>
      <c r="M100" s="49"/>
      <c r="N100" s="41"/>
      <c r="O100" s="41"/>
      <c r="P100" s="41"/>
      <c r="Q100" s="41"/>
      <c r="R100" s="41"/>
      <c r="S100" s="41"/>
      <c r="T100" s="41"/>
    </row>
    <row r="101" ht="15.75" customHeight="1">
      <c r="A101" s="43" t="s">
        <v>380</v>
      </c>
      <c r="B101" s="44" t="s">
        <v>89</v>
      </c>
      <c r="C101" s="43">
        <v>2017.0</v>
      </c>
      <c r="D101" s="45">
        <v>2.9622272939999998E7</v>
      </c>
      <c r="E101" s="43" t="s">
        <v>381</v>
      </c>
      <c r="F101" s="43" t="s">
        <v>69</v>
      </c>
      <c r="G101" s="43" t="s">
        <v>65</v>
      </c>
      <c r="H101" s="43">
        <f t="shared" si="1"/>
        <v>0</v>
      </c>
      <c r="I101" s="43" t="str">
        <f>IF(Contabilidad!$K101="EEUU","EXPORTACION",IF(Contabilidad!$K101="MEXICO","EXPORTACION",IF(Contabilidad!$K101="HOLANDA","EXPORTACION","VENTA NACIONAL")))</f>
        <v>EXPORTACION</v>
      </c>
      <c r="J101" s="47" t="s">
        <v>382</v>
      </c>
      <c r="K101" s="43" t="s">
        <v>93</v>
      </c>
      <c r="L101" s="48" t="s">
        <v>81</v>
      </c>
      <c r="M101" s="49"/>
      <c r="N101" s="41"/>
      <c r="O101" s="41"/>
      <c r="P101" s="41"/>
      <c r="Q101" s="41"/>
      <c r="R101" s="41"/>
      <c r="S101" s="41"/>
      <c r="T101" s="41"/>
    </row>
    <row r="102" ht="15.75" customHeight="1">
      <c r="A102" s="43" t="s">
        <v>53</v>
      </c>
      <c r="B102" s="44" t="s">
        <v>94</v>
      </c>
      <c r="C102" s="43">
        <v>2017.0</v>
      </c>
      <c r="D102" s="45">
        <v>1.3329161360000001E8</v>
      </c>
      <c r="E102" s="43" t="s">
        <v>55</v>
      </c>
      <c r="F102" s="46" t="s">
        <v>56</v>
      </c>
      <c r="G102" s="43" t="s">
        <v>65</v>
      </c>
      <c r="H102" s="46">
        <f t="shared" si="1"/>
        <v>0</v>
      </c>
      <c r="I102" s="43" t="str">
        <f>IF(Contabilidad!$K102="EEUU","EXPORTACION",IF(Contabilidad!$K102="MEXICO","EXPORTACION",IF(Contabilidad!$K102="HOLANDA","EXPORTACION","VENTA NACIONAL")))</f>
        <v>VENTA NACIONAL</v>
      </c>
      <c r="J102" s="47" t="s">
        <v>58</v>
      </c>
      <c r="K102" s="43" t="s">
        <v>59</v>
      </c>
      <c r="L102" s="48" t="s">
        <v>62</v>
      </c>
      <c r="M102" s="41"/>
      <c r="N102" s="41"/>
      <c r="O102" s="41"/>
      <c r="P102" s="41"/>
      <c r="Q102" s="41"/>
      <c r="R102" s="41"/>
      <c r="S102" s="41"/>
      <c r="T102" s="41"/>
    </row>
    <row r="103" ht="15.75" customHeight="1">
      <c r="A103" s="43" t="s">
        <v>63</v>
      </c>
      <c r="B103" s="44" t="s">
        <v>94</v>
      </c>
      <c r="C103" s="43">
        <v>2017.0</v>
      </c>
      <c r="D103" s="45">
        <v>1.6661451700000001E7</v>
      </c>
      <c r="E103" s="43" t="s">
        <v>64</v>
      </c>
      <c r="F103" s="46" t="s">
        <v>69</v>
      </c>
      <c r="G103" s="43" t="s">
        <v>65</v>
      </c>
      <c r="H103" s="46">
        <f t="shared" si="1"/>
        <v>0</v>
      </c>
      <c r="I103" s="43" t="str">
        <f>IF(Contabilidad!$K103="EEUU","EXPORTACION",IF(Contabilidad!$K103="MEXICO","EXPORTACION",IF(Contabilidad!$K103="HOLANDA","EXPORTACION","VENTA NACIONAL")))</f>
        <v>EXPORTACION</v>
      </c>
      <c r="J103" s="47" t="s">
        <v>66</v>
      </c>
      <c r="K103" s="43" t="s">
        <v>67</v>
      </c>
      <c r="L103" s="48" t="s">
        <v>71</v>
      </c>
      <c r="M103" s="41"/>
      <c r="N103" s="41"/>
      <c r="O103" s="41"/>
      <c r="P103" s="41"/>
      <c r="Q103" s="41"/>
      <c r="R103" s="41"/>
      <c r="S103" s="41"/>
      <c r="T103" s="41"/>
    </row>
    <row r="104" ht="15.75" customHeight="1">
      <c r="A104" s="43" t="s">
        <v>72</v>
      </c>
      <c r="B104" s="44" t="s">
        <v>94</v>
      </c>
      <c r="C104" s="43">
        <v>2017.0</v>
      </c>
      <c r="D104" s="45">
        <v>6664580.68</v>
      </c>
      <c r="E104" s="43" t="s">
        <v>73</v>
      </c>
      <c r="F104" s="46" t="s">
        <v>56</v>
      </c>
      <c r="G104" s="43" t="s">
        <v>65</v>
      </c>
      <c r="H104" s="46">
        <f t="shared" si="1"/>
        <v>0</v>
      </c>
      <c r="I104" s="43" t="str">
        <f>IF(Contabilidad!$K104="EEUU","EXPORTACION",IF(Contabilidad!$K104="MEXICO","EXPORTACION",IF(Contabilidad!$K104="HOLANDA","EXPORTACION","VENTA NACIONAL")))</f>
        <v>EXPORTACION</v>
      </c>
      <c r="J104" s="47" t="s">
        <v>74</v>
      </c>
      <c r="K104" s="43" t="s">
        <v>75</v>
      </c>
      <c r="L104" s="48" t="s">
        <v>71</v>
      </c>
      <c r="M104" s="41"/>
      <c r="N104" s="41"/>
      <c r="O104" s="41"/>
      <c r="P104" s="41"/>
      <c r="Q104" s="41"/>
      <c r="R104" s="41"/>
      <c r="S104" s="41"/>
      <c r="T104" s="41"/>
    </row>
    <row r="105" ht="15.75" customHeight="1">
      <c r="A105" s="43" t="s">
        <v>77</v>
      </c>
      <c r="B105" s="44" t="s">
        <v>94</v>
      </c>
      <c r="C105" s="43">
        <v>2017.0</v>
      </c>
      <c r="D105" s="45">
        <v>9996871.02</v>
      </c>
      <c r="E105" s="43" t="s">
        <v>78</v>
      </c>
      <c r="F105" s="46" t="s">
        <v>69</v>
      </c>
      <c r="G105" s="43" t="s">
        <v>57</v>
      </c>
      <c r="H105" s="46">
        <f t="shared" si="1"/>
        <v>3998748.408</v>
      </c>
      <c r="I105" s="43" t="str">
        <f>IF(Contabilidad!$K105="EEUU","EXPORTACION",IF(Contabilidad!$K105="MEXICO","EXPORTACION",IF(Contabilidad!$K105="HOLANDA","EXPORTACION","VENTA NACIONAL")))</f>
        <v>EXPORTACION</v>
      </c>
      <c r="J105" s="47" t="s">
        <v>79</v>
      </c>
      <c r="K105" s="43" t="s">
        <v>75</v>
      </c>
      <c r="L105" s="48" t="s">
        <v>71</v>
      </c>
      <c r="M105" s="41"/>
      <c r="N105" s="41"/>
      <c r="O105" s="41"/>
      <c r="P105" s="41"/>
      <c r="Q105" s="41"/>
      <c r="R105" s="41"/>
      <c r="S105" s="41"/>
      <c r="T105" s="41"/>
    </row>
    <row r="106" ht="15.75" customHeight="1">
      <c r="A106" s="43" t="s">
        <v>82</v>
      </c>
      <c r="B106" s="44" t="s">
        <v>99</v>
      </c>
      <c r="C106" s="43">
        <v>2017.0</v>
      </c>
      <c r="D106" s="45">
        <v>5.06935578E7</v>
      </c>
      <c r="E106" s="43" t="s">
        <v>83</v>
      </c>
      <c r="F106" s="46" t="s">
        <v>69</v>
      </c>
      <c r="G106" s="43" t="s">
        <v>65</v>
      </c>
      <c r="H106" s="46">
        <f t="shared" si="1"/>
        <v>0</v>
      </c>
      <c r="I106" s="43" t="str">
        <f>IF(Contabilidad!$K106="EEUU","EXPORTACION",IF(Contabilidad!$K106="MEXICO","EXPORTACION",IF(Contabilidad!$K106="HOLANDA","EXPORTACION","VENTA NACIONAL")))</f>
        <v>EXPORTACION</v>
      </c>
      <c r="J106" s="47" t="s">
        <v>84</v>
      </c>
      <c r="K106" s="43" t="s">
        <v>75</v>
      </c>
      <c r="L106" s="48" t="s">
        <v>71</v>
      </c>
      <c r="M106" s="41"/>
      <c r="N106" s="41"/>
      <c r="O106" s="41"/>
      <c r="P106" s="41"/>
      <c r="Q106" s="41"/>
      <c r="R106" s="41"/>
      <c r="S106" s="41"/>
      <c r="T106" s="41"/>
    </row>
    <row r="107" ht="15.75" customHeight="1">
      <c r="A107" s="43" t="s">
        <v>86</v>
      </c>
      <c r="B107" s="44" t="s">
        <v>99</v>
      </c>
      <c r="C107" s="43">
        <v>2017.0</v>
      </c>
      <c r="D107" s="45">
        <v>7.60403367E7</v>
      </c>
      <c r="E107" s="43" t="s">
        <v>87</v>
      </c>
      <c r="F107" s="46" t="s">
        <v>69</v>
      </c>
      <c r="G107" s="43" t="s">
        <v>65</v>
      </c>
      <c r="H107" s="46">
        <f t="shared" si="1"/>
        <v>0</v>
      </c>
      <c r="I107" s="43" t="str">
        <f>IF(Contabilidad!$K107="EEUU","EXPORTACION",IF(Contabilidad!$K107="MEXICO","EXPORTACION",IF(Contabilidad!$K107="HOLANDA","EXPORTACION","VENTA NACIONAL")))</f>
        <v>EXPORTACION</v>
      </c>
      <c r="J107" s="47" t="s">
        <v>88</v>
      </c>
      <c r="K107" s="43" t="s">
        <v>67</v>
      </c>
      <c r="L107" s="48" t="s">
        <v>62</v>
      </c>
      <c r="M107" s="41"/>
      <c r="N107" s="41"/>
      <c r="O107" s="41"/>
      <c r="P107" s="41"/>
      <c r="Q107" s="41"/>
      <c r="R107" s="41"/>
      <c r="S107" s="41"/>
      <c r="T107" s="41"/>
    </row>
    <row r="108" ht="15.75" customHeight="1">
      <c r="A108" s="43" t="s">
        <v>90</v>
      </c>
      <c r="B108" s="44" t="s">
        <v>99</v>
      </c>
      <c r="C108" s="43">
        <v>2017.0</v>
      </c>
      <c r="D108" s="45">
        <v>4.22446315E7</v>
      </c>
      <c r="E108" s="43" t="s">
        <v>91</v>
      </c>
      <c r="F108" s="46" t="s">
        <v>56</v>
      </c>
      <c r="G108" s="43" t="s">
        <v>57</v>
      </c>
      <c r="H108" s="46">
        <f t="shared" si="1"/>
        <v>16897852.6</v>
      </c>
      <c r="I108" s="43" t="str">
        <f>IF(Contabilidad!$K108="EEUU","EXPORTACION",IF(Contabilidad!$K108="MEXICO","EXPORTACION",IF(Contabilidad!$K108="HOLANDA","EXPORTACION","VENTA NACIONAL")))</f>
        <v>EXPORTACION</v>
      </c>
      <c r="J108" s="47" t="s">
        <v>92</v>
      </c>
      <c r="K108" s="43" t="s">
        <v>93</v>
      </c>
      <c r="L108" s="48" t="s">
        <v>62</v>
      </c>
      <c r="M108" s="41"/>
      <c r="N108" s="41"/>
      <c r="O108" s="41"/>
      <c r="P108" s="41"/>
      <c r="Q108" s="41"/>
      <c r="R108" s="41"/>
      <c r="S108" s="41"/>
      <c r="T108" s="41"/>
    </row>
    <row r="109" ht="15.75" customHeight="1">
      <c r="A109" s="43" t="s">
        <v>95</v>
      </c>
      <c r="B109" s="44" t="s">
        <v>103</v>
      </c>
      <c r="C109" s="43">
        <v>2017.0</v>
      </c>
      <c r="D109" s="45">
        <v>2.015608584E7</v>
      </c>
      <c r="E109" s="43" t="s">
        <v>96</v>
      </c>
      <c r="F109" s="46" t="s">
        <v>56</v>
      </c>
      <c r="G109" s="43" t="s">
        <v>57</v>
      </c>
      <c r="H109" s="46">
        <f t="shared" si="1"/>
        <v>8062434.336</v>
      </c>
      <c r="I109" s="43" t="str">
        <f>IF(Contabilidad!$K109="EEUU","EXPORTACION",IF(Contabilidad!$K109="MEXICO","EXPORTACION",IF(Contabilidad!$K109="HOLANDA","EXPORTACION","VENTA NACIONAL")))</f>
        <v>VENTA NACIONAL</v>
      </c>
      <c r="J109" s="47" t="s">
        <v>97</v>
      </c>
      <c r="K109" s="43" t="s">
        <v>98</v>
      </c>
      <c r="L109" s="48" t="s">
        <v>62</v>
      </c>
      <c r="M109" s="41"/>
      <c r="N109" s="41"/>
      <c r="O109" s="41"/>
      <c r="P109" s="41"/>
      <c r="Q109" s="41"/>
      <c r="R109" s="41"/>
      <c r="S109" s="41"/>
      <c r="T109" s="41"/>
    </row>
    <row r="110" ht="15.75" customHeight="1">
      <c r="A110" s="43" t="s">
        <v>100</v>
      </c>
      <c r="B110" s="44" t="s">
        <v>103</v>
      </c>
      <c r="C110" s="43">
        <v>2017.0</v>
      </c>
      <c r="D110" s="45">
        <v>3.35934764E7</v>
      </c>
      <c r="E110" s="43" t="s">
        <v>101</v>
      </c>
      <c r="F110" s="46" t="s">
        <v>56</v>
      </c>
      <c r="G110" s="43" t="s">
        <v>57</v>
      </c>
      <c r="H110" s="46">
        <f t="shared" si="1"/>
        <v>13437390.56</v>
      </c>
      <c r="I110" s="43" t="str">
        <f>IF(Contabilidad!$K110="EEUU","EXPORTACION",IF(Contabilidad!$K110="MEXICO","EXPORTACION",IF(Contabilidad!$K110="HOLANDA","EXPORTACION","VENTA NACIONAL")))</f>
        <v>EXPORTACION</v>
      </c>
      <c r="J110" s="47" t="s">
        <v>102</v>
      </c>
      <c r="K110" s="43" t="s">
        <v>93</v>
      </c>
      <c r="L110" s="48" t="s">
        <v>62</v>
      </c>
      <c r="M110" s="41"/>
      <c r="N110" s="41"/>
      <c r="O110" s="41"/>
      <c r="P110" s="41"/>
      <c r="Q110" s="41"/>
      <c r="R110" s="41"/>
      <c r="S110" s="41"/>
      <c r="T110" s="41"/>
    </row>
    <row r="111" ht="15.75" customHeight="1">
      <c r="A111" s="43" t="s">
        <v>104</v>
      </c>
      <c r="B111" s="44" t="s">
        <v>103</v>
      </c>
      <c r="C111" s="43">
        <v>2017.0</v>
      </c>
      <c r="D111" s="45">
        <v>3.0234128759999998E7</v>
      </c>
      <c r="E111" s="43" t="s">
        <v>105</v>
      </c>
      <c r="F111" s="46" t="s">
        <v>56</v>
      </c>
      <c r="G111" s="43" t="s">
        <v>57</v>
      </c>
      <c r="H111" s="46">
        <f t="shared" si="1"/>
        <v>12093651.5</v>
      </c>
      <c r="I111" s="43" t="str">
        <f>IF(Contabilidad!$K111="EEUU","EXPORTACION",IF(Contabilidad!$K111="MEXICO","EXPORTACION",IF(Contabilidad!$K111="HOLANDA","EXPORTACION","VENTA NACIONAL")))</f>
        <v>EXPORTACION</v>
      </c>
      <c r="J111" s="47" t="s">
        <v>106</v>
      </c>
      <c r="K111" s="43" t="s">
        <v>75</v>
      </c>
      <c r="L111" s="48" t="s">
        <v>71</v>
      </c>
      <c r="M111" s="41"/>
      <c r="N111" s="41"/>
      <c r="O111" s="41"/>
      <c r="P111" s="41"/>
      <c r="Q111" s="41"/>
      <c r="R111" s="41"/>
      <c r="S111" s="41"/>
      <c r="T111" s="41"/>
    </row>
    <row r="112" ht="15.75" customHeight="1">
      <c r="A112" s="43" t="s">
        <v>108</v>
      </c>
      <c r="B112" s="44" t="s">
        <v>103</v>
      </c>
      <c r="C112" s="43">
        <v>2017.0</v>
      </c>
      <c r="D112" s="45">
        <v>5.8788583699999996E7</v>
      </c>
      <c r="E112" s="43" t="s">
        <v>109</v>
      </c>
      <c r="F112" s="46" t="s">
        <v>56</v>
      </c>
      <c r="G112" s="43" t="s">
        <v>65</v>
      </c>
      <c r="H112" s="46">
        <f t="shared" si="1"/>
        <v>0</v>
      </c>
      <c r="I112" s="43" t="str">
        <f>IF(Contabilidad!$K112="EEUU","EXPORTACION",IF(Contabilidad!$K112="MEXICO","EXPORTACION",IF(Contabilidad!$K112="HOLANDA","EXPORTACION","VENTA NACIONAL")))</f>
        <v>EXPORTACION</v>
      </c>
      <c r="J112" s="47" t="s">
        <v>110</v>
      </c>
      <c r="K112" s="43" t="s">
        <v>67</v>
      </c>
      <c r="L112" s="48" t="s">
        <v>62</v>
      </c>
    </row>
    <row r="113" ht="15.75" customHeight="1">
      <c r="A113" s="43" t="s">
        <v>112</v>
      </c>
      <c r="B113" s="44" t="s">
        <v>103</v>
      </c>
      <c r="C113" s="43">
        <v>2017.0</v>
      </c>
      <c r="D113" s="45">
        <v>2.51951073E7</v>
      </c>
      <c r="E113" s="43" t="s">
        <v>113</v>
      </c>
      <c r="F113" s="46" t="s">
        <v>69</v>
      </c>
      <c r="G113" s="43" t="s">
        <v>65</v>
      </c>
      <c r="H113" s="46">
        <f t="shared" si="1"/>
        <v>0</v>
      </c>
      <c r="I113" s="43" t="str">
        <f>IF(Contabilidad!$K113="EEUU","EXPORTACION",IF(Contabilidad!$K113="MEXICO","EXPORTACION",IF(Contabilidad!$K113="HOLANDA","EXPORTACION","VENTA NACIONAL")))</f>
        <v>EXPORTACION</v>
      </c>
      <c r="J113" s="47" t="s">
        <v>114</v>
      </c>
      <c r="K113" s="43" t="s">
        <v>93</v>
      </c>
      <c r="L113" s="48" t="s">
        <v>62</v>
      </c>
    </row>
    <row r="114" ht="15.75" customHeight="1">
      <c r="A114" s="43" t="s">
        <v>116</v>
      </c>
      <c r="B114" s="44" t="s">
        <v>107</v>
      </c>
      <c r="C114" s="43">
        <v>2017.0</v>
      </c>
      <c r="D114" s="45">
        <v>1.27553696E7</v>
      </c>
      <c r="E114" s="43" t="s">
        <v>117</v>
      </c>
      <c r="F114" s="46" t="s">
        <v>56</v>
      </c>
      <c r="G114" s="43" t="s">
        <v>65</v>
      </c>
      <c r="H114" s="46">
        <f t="shared" si="1"/>
        <v>0</v>
      </c>
      <c r="I114" s="43" t="str">
        <f>IF(Contabilidad!$K114="EEUU","EXPORTACION",IF(Contabilidad!$K114="MEXICO","EXPORTACION",IF(Contabilidad!$K114="HOLANDA","EXPORTACION","VENTA NACIONAL")))</f>
        <v>EXPORTACION</v>
      </c>
      <c r="J114" s="47" t="s">
        <v>118</v>
      </c>
      <c r="K114" s="43" t="s">
        <v>75</v>
      </c>
      <c r="L114" s="48" t="s">
        <v>62</v>
      </c>
    </row>
    <row r="115" ht="15.75" customHeight="1">
      <c r="A115" s="43" t="s">
        <v>119</v>
      </c>
      <c r="B115" s="44" t="s">
        <v>107</v>
      </c>
      <c r="C115" s="43">
        <v>2017.0</v>
      </c>
      <c r="D115" s="45">
        <v>3188842.4</v>
      </c>
      <c r="E115" s="43" t="s">
        <v>120</v>
      </c>
      <c r="F115" s="46" t="s">
        <v>56</v>
      </c>
      <c r="G115" s="43" t="s">
        <v>57</v>
      </c>
      <c r="H115" s="46">
        <f t="shared" si="1"/>
        <v>1275536.96</v>
      </c>
      <c r="I115" s="43" t="str">
        <f>IF(Contabilidad!$K115="EEUU","EXPORTACION",IF(Contabilidad!$K115="MEXICO","EXPORTACION",IF(Contabilidad!$K115="HOLANDA","EXPORTACION","VENTA NACIONAL")))</f>
        <v>EXPORTACION</v>
      </c>
      <c r="J115" s="47" t="s">
        <v>121</v>
      </c>
      <c r="K115" s="43" t="s">
        <v>75</v>
      </c>
      <c r="L115" s="48" t="s">
        <v>62</v>
      </c>
    </row>
    <row r="116" ht="15.75" customHeight="1">
      <c r="A116" s="43" t="s">
        <v>122</v>
      </c>
      <c r="B116" s="44" t="s">
        <v>107</v>
      </c>
      <c r="C116" s="43">
        <v>2017.0</v>
      </c>
      <c r="D116" s="45">
        <v>4783263.6</v>
      </c>
      <c r="E116" s="43" t="s">
        <v>123</v>
      </c>
      <c r="F116" s="46" t="s">
        <v>56</v>
      </c>
      <c r="G116" s="43" t="s">
        <v>57</v>
      </c>
      <c r="H116" s="46">
        <f t="shared" si="1"/>
        <v>1913305.44</v>
      </c>
      <c r="I116" s="43" t="str">
        <f>IF(Contabilidad!$K116="EEUU","EXPORTACION",IF(Contabilidad!$K116="MEXICO","EXPORTACION",IF(Contabilidad!$K116="HOLANDA","EXPORTACION","VENTA NACIONAL")))</f>
        <v>EXPORTACION</v>
      </c>
      <c r="J116" s="47" t="s">
        <v>124</v>
      </c>
      <c r="K116" s="43" t="s">
        <v>67</v>
      </c>
      <c r="L116" s="48" t="s">
        <v>71</v>
      </c>
    </row>
    <row r="117" ht="15.75" customHeight="1">
      <c r="A117" s="43" t="s">
        <v>125</v>
      </c>
      <c r="B117" s="44" t="s">
        <v>107</v>
      </c>
      <c r="C117" s="43">
        <v>2017.0</v>
      </c>
      <c r="D117" s="45">
        <v>1.11609484E7</v>
      </c>
      <c r="E117" s="43" t="s">
        <v>126</v>
      </c>
      <c r="F117" s="46" t="s">
        <v>56</v>
      </c>
      <c r="G117" s="43" t="s">
        <v>57</v>
      </c>
      <c r="H117" s="46">
        <f t="shared" si="1"/>
        <v>4464379.36</v>
      </c>
      <c r="I117" s="43" t="str">
        <f>IF(Contabilidad!$K117="EEUU","EXPORTACION",IF(Contabilidad!$K117="MEXICO","EXPORTACION",IF(Contabilidad!$K117="HOLANDA","EXPORTACION","VENTA NACIONAL")))</f>
        <v>EXPORTACION</v>
      </c>
      <c r="J117" s="47" t="s">
        <v>127</v>
      </c>
      <c r="K117" s="43" t="s">
        <v>75</v>
      </c>
      <c r="L117" s="48" t="s">
        <v>62</v>
      </c>
    </row>
    <row r="118" ht="15.75" customHeight="1">
      <c r="A118" s="43" t="s">
        <v>128</v>
      </c>
      <c r="B118" s="44" t="s">
        <v>107</v>
      </c>
      <c r="C118" s="43">
        <v>2017.0</v>
      </c>
      <c r="D118" s="45">
        <v>3.02940028E7</v>
      </c>
      <c r="E118" s="43" t="s">
        <v>129</v>
      </c>
      <c r="F118" s="46" t="s">
        <v>69</v>
      </c>
      <c r="G118" s="43" t="s">
        <v>65</v>
      </c>
      <c r="H118" s="46">
        <f t="shared" si="1"/>
        <v>0</v>
      </c>
      <c r="I118" s="43" t="str">
        <f>IF(Contabilidad!$K118="EEUU","EXPORTACION",IF(Contabilidad!$K118="MEXICO","EXPORTACION",IF(Contabilidad!$K118="HOLANDA","EXPORTACION","VENTA NACIONAL")))</f>
        <v>VENTA NACIONAL</v>
      </c>
      <c r="J118" s="47" t="s">
        <v>130</v>
      </c>
      <c r="K118" s="43" t="s">
        <v>131</v>
      </c>
      <c r="L118" s="48" t="s">
        <v>62</v>
      </c>
    </row>
    <row r="119" ht="15.75" customHeight="1">
      <c r="A119" s="43" t="s">
        <v>132</v>
      </c>
      <c r="B119" s="44" t="s">
        <v>107</v>
      </c>
      <c r="C119" s="43">
        <v>2017.0</v>
      </c>
      <c r="D119" s="45">
        <v>2.3916318E7</v>
      </c>
      <c r="E119" s="43" t="s">
        <v>133</v>
      </c>
      <c r="F119" s="46" t="s">
        <v>56</v>
      </c>
      <c r="G119" s="43" t="s">
        <v>57</v>
      </c>
      <c r="H119" s="46">
        <f t="shared" si="1"/>
        <v>9566527.2</v>
      </c>
      <c r="I119" s="43" t="str">
        <f>IF(Contabilidad!$K119="EEUU","EXPORTACION",IF(Contabilidad!$K119="MEXICO","EXPORTACION",IF(Contabilidad!$K119="HOLANDA","EXPORTACION","VENTA NACIONAL")))</f>
        <v>VENTA NACIONAL</v>
      </c>
      <c r="J119" s="47" t="s">
        <v>134</v>
      </c>
      <c r="K119" s="43" t="s">
        <v>98</v>
      </c>
      <c r="L119" s="48" t="s">
        <v>71</v>
      </c>
    </row>
    <row r="120" ht="15.75" customHeight="1">
      <c r="A120" s="43" t="s">
        <v>135</v>
      </c>
      <c r="B120" s="44" t="s">
        <v>107</v>
      </c>
      <c r="C120" s="43">
        <v>2017.0</v>
      </c>
      <c r="D120" s="45">
        <v>3.986053E7</v>
      </c>
      <c r="E120" s="43" t="s">
        <v>136</v>
      </c>
      <c r="F120" s="46" t="s">
        <v>69</v>
      </c>
      <c r="G120" s="43" t="s">
        <v>57</v>
      </c>
      <c r="H120" s="46">
        <f t="shared" si="1"/>
        <v>15944212</v>
      </c>
      <c r="I120" s="43" t="str">
        <f>IF(Contabilidad!$K120="EEUU","EXPORTACION",IF(Contabilidad!$K120="MEXICO","EXPORTACION",IF(Contabilidad!$K120="HOLANDA","EXPORTACION","VENTA NACIONAL")))</f>
        <v>VENTA NACIONAL</v>
      </c>
      <c r="J120" s="47" t="s">
        <v>137</v>
      </c>
      <c r="K120" s="43" t="s">
        <v>59</v>
      </c>
      <c r="L120" s="48" t="s">
        <v>62</v>
      </c>
    </row>
    <row r="121" ht="15.75" customHeight="1">
      <c r="A121" s="43" t="s">
        <v>138</v>
      </c>
      <c r="B121" s="44" t="s">
        <v>107</v>
      </c>
      <c r="C121" s="43">
        <v>2017.0</v>
      </c>
      <c r="D121" s="45">
        <v>3.34828452E7</v>
      </c>
      <c r="E121" s="43" t="s">
        <v>139</v>
      </c>
      <c r="F121" s="46" t="s">
        <v>56</v>
      </c>
      <c r="G121" s="43" t="s">
        <v>57</v>
      </c>
      <c r="H121" s="46">
        <f t="shared" si="1"/>
        <v>13393138.08</v>
      </c>
      <c r="I121" s="43" t="str">
        <f>IF(Contabilidad!$K121="EEUU","EXPORTACION",IF(Contabilidad!$K121="MEXICO","EXPORTACION",IF(Contabilidad!$K121="HOLANDA","EXPORTACION","VENTA NACIONAL")))</f>
        <v>EXPORTACION</v>
      </c>
      <c r="J121" s="47" t="s">
        <v>140</v>
      </c>
      <c r="K121" s="43" t="s">
        <v>75</v>
      </c>
      <c r="L121" s="48" t="s">
        <v>71</v>
      </c>
    </row>
    <row r="122" ht="15.75" customHeight="1">
      <c r="A122" s="43" t="s">
        <v>141</v>
      </c>
      <c r="B122" s="44" t="s">
        <v>111</v>
      </c>
      <c r="C122" s="43">
        <v>2017.0</v>
      </c>
      <c r="D122" s="45">
        <v>3.29902026E7</v>
      </c>
      <c r="E122" s="43" t="s">
        <v>142</v>
      </c>
      <c r="F122" s="46" t="s">
        <v>56</v>
      </c>
      <c r="G122" s="43" t="s">
        <v>65</v>
      </c>
      <c r="H122" s="46">
        <f t="shared" si="1"/>
        <v>0</v>
      </c>
      <c r="I122" s="43" t="str">
        <f>IF(Contabilidad!$K122="EEUU","EXPORTACION",IF(Contabilidad!$K122="MEXICO","EXPORTACION",IF(Contabilidad!$K122="HOLANDA","EXPORTACION","VENTA NACIONAL")))</f>
        <v>VENTA NACIONAL</v>
      </c>
      <c r="J122" s="47" t="s">
        <v>143</v>
      </c>
      <c r="K122" s="43" t="s">
        <v>144</v>
      </c>
      <c r="L122" s="48" t="s">
        <v>71</v>
      </c>
    </row>
    <row r="123" ht="15.75" customHeight="1">
      <c r="A123" s="43" t="s">
        <v>145</v>
      </c>
      <c r="B123" s="44" t="s">
        <v>111</v>
      </c>
      <c r="C123" s="43">
        <v>2017.0</v>
      </c>
      <c r="D123" s="45">
        <v>4.94853039E7</v>
      </c>
      <c r="E123" s="43" t="s">
        <v>146</v>
      </c>
      <c r="F123" s="46" t="s">
        <v>69</v>
      </c>
      <c r="G123" s="43" t="s">
        <v>57</v>
      </c>
      <c r="H123" s="46">
        <f t="shared" si="1"/>
        <v>19794121.56</v>
      </c>
      <c r="I123" s="43" t="str">
        <f>IF(Contabilidad!$K123="EEUU","EXPORTACION",IF(Contabilidad!$K123="MEXICO","EXPORTACION",IF(Contabilidad!$K123="HOLANDA","EXPORTACION","VENTA NACIONAL")))</f>
        <v>EXPORTACION</v>
      </c>
      <c r="J123" s="47" t="s">
        <v>147</v>
      </c>
      <c r="K123" s="43" t="s">
        <v>75</v>
      </c>
      <c r="L123" s="48" t="s">
        <v>71</v>
      </c>
    </row>
    <row r="124" ht="15.75" customHeight="1">
      <c r="A124" s="43" t="s">
        <v>148</v>
      </c>
      <c r="B124" s="44" t="s">
        <v>111</v>
      </c>
      <c r="C124" s="43">
        <v>2017.0</v>
      </c>
      <c r="D124" s="45">
        <v>6.59804052E7</v>
      </c>
      <c r="E124" s="43" t="s">
        <v>149</v>
      </c>
      <c r="F124" s="46" t="s">
        <v>56</v>
      </c>
      <c r="G124" s="43" t="s">
        <v>57</v>
      </c>
      <c r="H124" s="46">
        <f t="shared" si="1"/>
        <v>26392162.08</v>
      </c>
      <c r="I124" s="43" t="str">
        <f>IF(Contabilidad!$K124="EEUU","EXPORTACION",IF(Contabilidad!$K124="MEXICO","EXPORTACION",IF(Contabilidad!$K124="HOLANDA","EXPORTACION","VENTA NACIONAL")))</f>
        <v>VENTA NACIONAL</v>
      </c>
      <c r="J124" s="47" t="s">
        <v>150</v>
      </c>
      <c r="K124" s="43" t="s">
        <v>151</v>
      </c>
      <c r="L124" s="48" t="s">
        <v>62</v>
      </c>
    </row>
    <row r="125" ht="15.75" customHeight="1">
      <c r="A125" s="43" t="s">
        <v>152</v>
      </c>
      <c r="B125" s="44" t="s">
        <v>111</v>
      </c>
      <c r="C125" s="43">
        <v>2017.0</v>
      </c>
      <c r="D125" s="45">
        <v>1.64951013E7</v>
      </c>
      <c r="E125" s="43" t="s">
        <v>153</v>
      </c>
      <c r="F125" s="46" t="s">
        <v>69</v>
      </c>
      <c r="G125" s="43" t="s">
        <v>65</v>
      </c>
      <c r="H125" s="46">
        <f t="shared" si="1"/>
        <v>0</v>
      </c>
      <c r="I125" s="43" t="str">
        <f>IF(Contabilidad!$K125="EEUU","EXPORTACION",IF(Contabilidad!$K125="MEXICO","EXPORTACION",IF(Contabilidad!$K125="HOLANDA","EXPORTACION","VENTA NACIONAL")))</f>
        <v>VENTA NACIONAL</v>
      </c>
      <c r="J125" s="47" t="s">
        <v>154</v>
      </c>
      <c r="K125" s="43" t="s">
        <v>155</v>
      </c>
      <c r="L125" s="48" t="s">
        <v>62</v>
      </c>
    </row>
    <row r="126" ht="15.75" customHeight="1">
      <c r="A126" s="43" t="s">
        <v>156</v>
      </c>
      <c r="B126" s="44" t="s">
        <v>115</v>
      </c>
      <c r="C126" s="43">
        <v>2017.0</v>
      </c>
      <c r="D126" s="45">
        <v>1.6664442700000001E7</v>
      </c>
      <c r="E126" s="43" t="s">
        <v>157</v>
      </c>
      <c r="F126" s="46" t="s">
        <v>56</v>
      </c>
      <c r="G126" s="43" t="s">
        <v>57</v>
      </c>
      <c r="H126" s="46">
        <f t="shared" si="1"/>
        <v>6665777.08</v>
      </c>
      <c r="I126" s="43" t="str">
        <f>IF(Contabilidad!$K126="EEUU","EXPORTACION",IF(Contabilidad!$K126="MEXICO","EXPORTACION",IF(Contabilidad!$K126="HOLANDA","EXPORTACION","VENTA NACIONAL")))</f>
        <v>EXPORTACION</v>
      </c>
      <c r="J126" s="47" t="s">
        <v>158</v>
      </c>
      <c r="K126" s="43" t="s">
        <v>67</v>
      </c>
      <c r="L126" s="48" t="s">
        <v>71</v>
      </c>
    </row>
    <row r="127" ht="15.75" customHeight="1">
      <c r="A127" s="43" t="s">
        <v>159</v>
      </c>
      <c r="B127" s="44" t="s">
        <v>115</v>
      </c>
      <c r="C127" s="43">
        <v>2017.0</v>
      </c>
      <c r="D127" s="45">
        <v>4999332.81</v>
      </c>
      <c r="E127" s="43" t="s">
        <v>160</v>
      </c>
      <c r="F127" s="46" t="s">
        <v>56</v>
      </c>
      <c r="G127" s="43" t="s">
        <v>57</v>
      </c>
      <c r="H127" s="46">
        <f t="shared" si="1"/>
        <v>1999733.124</v>
      </c>
      <c r="I127" s="43" t="str">
        <f>IF(Contabilidad!$K127="EEUU","EXPORTACION",IF(Contabilidad!$K127="MEXICO","EXPORTACION",IF(Contabilidad!$K127="HOLANDA","EXPORTACION","VENTA NACIONAL")))</f>
        <v>VENTA NACIONAL</v>
      </c>
      <c r="J127" s="47" t="s">
        <v>161</v>
      </c>
      <c r="K127" s="43" t="s">
        <v>155</v>
      </c>
      <c r="L127" s="48" t="s">
        <v>62</v>
      </c>
    </row>
    <row r="128" ht="15.75" customHeight="1">
      <c r="A128" s="43" t="s">
        <v>162</v>
      </c>
      <c r="B128" s="44" t="s">
        <v>115</v>
      </c>
      <c r="C128" s="43">
        <v>2017.0</v>
      </c>
      <c r="D128" s="45">
        <v>1.166510989E7</v>
      </c>
      <c r="E128" s="43" t="s">
        <v>163</v>
      </c>
      <c r="F128" s="46" t="s">
        <v>69</v>
      </c>
      <c r="G128" s="43" t="s">
        <v>57</v>
      </c>
      <c r="H128" s="46">
        <f t="shared" si="1"/>
        <v>4666043.956</v>
      </c>
      <c r="I128" s="43" t="str">
        <f>IF(Contabilidad!$K128="EEUU","EXPORTACION",IF(Contabilidad!$K128="MEXICO","EXPORTACION",IF(Contabilidad!$K128="HOLANDA","EXPORTACION","VENTA NACIONAL")))</f>
        <v>EXPORTACION</v>
      </c>
      <c r="J128" s="47" t="s">
        <v>164</v>
      </c>
      <c r="K128" s="43" t="s">
        <v>67</v>
      </c>
      <c r="L128" s="48" t="s">
        <v>62</v>
      </c>
    </row>
    <row r="129" ht="15.75" customHeight="1">
      <c r="A129" s="43" t="s">
        <v>165</v>
      </c>
      <c r="B129" s="44" t="s">
        <v>115</v>
      </c>
      <c r="C129" s="43">
        <v>2017.0</v>
      </c>
      <c r="D129" s="45">
        <v>3.166244113E7</v>
      </c>
      <c r="E129" s="43" t="s">
        <v>166</v>
      </c>
      <c r="F129" s="46" t="s">
        <v>69</v>
      </c>
      <c r="G129" s="43" t="s">
        <v>57</v>
      </c>
      <c r="H129" s="46">
        <f t="shared" si="1"/>
        <v>12664976.45</v>
      </c>
      <c r="I129" s="43" t="str">
        <f>IF(Contabilidad!$K129="EEUU","EXPORTACION",IF(Contabilidad!$K129="MEXICO","EXPORTACION",IF(Contabilidad!$K129="HOLANDA","EXPORTACION","VENTA NACIONAL")))</f>
        <v>VENTA NACIONAL</v>
      </c>
      <c r="J129" s="47" t="s">
        <v>167</v>
      </c>
      <c r="K129" s="43" t="s">
        <v>155</v>
      </c>
      <c r="L129" s="48" t="s">
        <v>71</v>
      </c>
    </row>
    <row r="130" ht="15.75" customHeight="1">
      <c r="A130" s="43" t="s">
        <v>168</v>
      </c>
      <c r="B130" s="44" t="s">
        <v>115</v>
      </c>
      <c r="C130" s="43">
        <v>2017.0</v>
      </c>
      <c r="D130" s="45">
        <v>4.166110675E7</v>
      </c>
      <c r="E130" s="43" t="s">
        <v>169</v>
      </c>
      <c r="F130" s="46" t="s">
        <v>56</v>
      </c>
      <c r="G130" s="43" t="s">
        <v>57</v>
      </c>
      <c r="H130" s="46">
        <f t="shared" si="1"/>
        <v>16664442.7</v>
      </c>
      <c r="I130" s="43" t="str">
        <f>IF(Contabilidad!$K130="EEUU","EXPORTACION",IF(Contabilidad!$K130="MEXICO","EXPORTACION",IF(Contabilidad!$K130="HOLANDA","EXPORTACION","VENTA NACIONAL")))</f>
        <v>EXPORTACION</v>
      </c>
      <c r="J130" s="47" t="s">
        <v>170</v>
      </c>
      <c r="K130" s="43" t="s">
        <v>75</v>
      </c>
      <c r="L130" s="48" t="s">
        <v>71</v>
      </c>
    </row>
    <row r="131" ht="15.75" customHeight="1">
      <c r="A131" s="43" t="s">
        <v>171</v>
      </c>
      <c r="B131" s="44" t="s">
        <v>115</v>
      </c>
      <c r="C131" s="43">
        <v>2017.0</v>
      </c>
      <c r="D131" s="45">
        <v>2.499666405E7</v>
      </c>
      <c r="E131" s="43" t="s">
        <v>172</v>
      </c>
      <c r="F131" s="46" t="s">
        <v>69</v>
      </c>
      <c r="G131" s="43" t="s">
        <v>57</v>
      </c>
      <c r="H131" s="46">
        <f t="shared" si="1"/>
        <v>9998665.62</v>
      </c>
      <c r="I131" s="43" t="str">
        <f>IF(Contabilidad!$K131="EEUU","EXPORTACION",IF(Contabilidad!$K131="MEXICO","EXPORTACION",IF(Contabilidad!$K131="HOLANDA","EXPORTACION","VENTA NACIONAL")))</f>
        <v>VENTA NACIONAL</v>
      </c>
      <c r="J131" s="47" t="s">
        <v>173</v>
      </c>
      <c r="K131" s="43" t="s">
        <v>59</v>
      </c>
      <c r="L131" s="48" t="s">
        <v>62</v>
      </c>
    </row>
    <row r="132" ht="15.75" customHeight="1">
      <c r="A132" s="43" t="s">
        <v>174</v>
      </c>
      <c r="B132" s="44" t="s">
        <v>115</v>
      </c>
      <c r="C132" s="43">
        <v>2017.0</v>
      </c>
      <c r="D132" s="45">
        <v>3.499532967E7</v>
      </c>
      <c r="E132" s="43" t="s">
        <v>175</v>
      </c>
      <c r="F132" s="46" t="s">
        <v>56</v>
      </c>
      <c r="G132" s="43" t="s">
        <v>65</v>
      </c>
      <c r="H132" s="46">
        <f t="shared" si="1"/>
        <v>0</v>
      </c>
      <c r="I132" s="43" t="str">
        <f>IF(Contabilidad!$K132="EEUU","EXPORTACION",IF(Contabilidad!$K132="MEXICO","EXPORTACION",IF(Contabilidad!$K132="HOLANDA","EXPORTACION","VENTA NACIONAL")))</f>
        <v>EXPORTACION</v>
      </c>
      <c r="J132" s="47" t="s">
        <v>176</v>
      </c>
      <c r="K132" s="43" t="s">
        <v>93</v>
      </c>
      <c r="L132" s="48" t="s">
        <v>71</v>
      </c>
    </row>
    <row r="133" ht="15.75" customHeight="1">
      <c r="A133" s="43" t="s">
        <v>177</v>
      </c>
      <c r="B133" s="44" t="s">
        <v>54</v>
      </c>
      <c r="C133" s="43">
        <v>2018.0</v>
      </c>
      <c r="D133" s="45">
        <v>6.49172475E7</v>
      </c>
      <c r="E133" s="43" t="s">
        <v>178</v>
      </c>
      <c r="F133" s="46" t="s">
        <v>69</v>
      </c>
      <c r="G133" s="43" t="s">
        <v>65</v>
      </c>
      <c r="H133" s="46">
        <f t="shared" si="1"/>
        <v>0</v>
      </c>
      <c r="I133" s="43" t="str">
        <f>IF(Contabilidad!$K133="EEUU","EXPORTACION",IF(Contabilidad!$K133="MEXICO","EXPORTACION",IF(Contabilidad!$K133="HOLANDA","EXPORTACION","VENTA NACIONAL")))</f>
        <v>EXPORTACION</v>
      </c>
      <c r="J133" s="47" t="s">
        <v>179</v>
      </c>
      <c r="K133" s="43" t="s">
        <v>67</v>
      </c>
      <c r="L133" s="48" t="s">
        <v>81</v>
      </c>
    </row>
    <row r="134" ht="15.75" customHeight="1">
      <c r="A134" s="43" t="s">
        <v>180</v>
      </c>
      <c r="B134" s="44" t="s">
        <v>54</v>
      </c>
      <c r="C134" s="43">
        <v>2018.0</v>
      </c>
      <c r="D134" s="45">
        <v>1.081954125E8</v>
      </c>
      <c r="E134" s="43" t="s">
        <v>181</v>
      </c>
      <c r="F134" s="46" t="s">
        <v>56</v>
      </c>
      <c r="G134" s="43" t="s">
        <v>65</v>
      </c>
      <c r="H134" s="46">
        <f t="shared" si="1"/>
        <v>0</v>
      </c>
      <c r="I134" s="43" t="str">
        <f>IF(Contabilidad!$K134="EEUU","EXPORTACION",IF(Contabilidad!$K134="MEXICO","EXPORTACION",IF(Contabilidad!$K134="HOLANDA","EXPORTACION","VENTA NACIONAL")))</f>
        <v>EXPORTACION</v>
      </c>
      <c r="J134" s="47" t="s">
        <v>182</v>
      </c>
      <c r="K134" s="43" t="s">
        <v>67</v>
      </c>
      <c r="L134" s="48" t="s">
        <v>71</v>
      </c>
    </row>
    <row r="135" ht="15.75" customHeight="1">
      <c r="A135" s="43" t="s">
        <v>183</v>
      </c>
      <c r="B135" s="44" t="s">
        <v>54</v>
      </c>
      <c r="C135" s="43">
        <v>2018.0</v>
      </c>
      <c r="D135" s="45">
        <v>2.16390825E7</v>
      </c>
      <c r="E135" s="43" t="s">
        <v>184</v>
      </c>
      <c r="F135" s="46" t="s">
        <v>56</v>
      </c>
      <c r="G135" s="43" t="s">
        <v>65</v>
      </c>
      <c r="H135" s="46">
        <f t="shared" si="1"/>
        <v>0</v>
      </c>
      <c r="I135" s="43" t="str">
        <f>IF(Contabilidad!$K135="EEUU","EXPORTACION",IF(Contabilidad!$K135="MEXICO","EXPORTACION",IF(Contabilidad!$K135="HOLANDA","EXPORTACION","VENTA NACIONAL")))</f>
        <v>EXPORTACION</v>
      </c>
      <c r="J135" s="47" t="s">
        <v>185</v>
      </c>
      <c r="K135" s="43" t="s">
        <v>93</v>
      </c>
      <c r="L135" s="48" t="s">
        <v>71</v>
      </c>
    </row>
    <row r="136" ht="15.75" customHeight="1">
      <c r="A136" s="43" t="s">
        <v>186</v>
      </c>
      <c r="B136" s="44" t="s">
        <v>54</v>
      </c>
      <c r="C136" s="43">
        <v>2018.0</v>
      </c>
      <c r="D136" s="45">
        <v>4327816.5</v>
      </c>
      <c r="E136" s="43" t="s">
        <v>187</v>
      </c>
      <c r="F136" s="46" t="s">
        <v>56</v>
      </c>
      <c r="G136" s="43" t="s">
        <v>57</v>
      </c>
      <c r="H136" s="46">
        <f t="shared" si="1"/>
        <v>1731126.6</v>
      </c>
      <c r="I136" s="43" t="str">
        <f>IF(Contabilidad!$K136="EEUU","EXPORTACION",IF(Contabilidad!$K136="MEXICO","EXPORTACION",IF(Contabilidad!$K136="HOLANDA","EXPORTACION","VENTA NACIONAL")))</f>
        <v>VENTA NACIONAL</v>
      </c>
      <c r="J136" s="47" t="s">
        <v>188</v>
      </c>
      <c r="K136" s="43" t="s">
        <v>144</v>
      </c>
      <c r="L136" s="48" t="s">
        <v>71</v>
      </c>
    </row>
    <row r="137" ht="15.75" customHeight="1">
      <c r="A137" s="43" t="s">
        <v>189</v>
      </c>
      <c r="B137" s="44" t="s">
        <v>54</v>
      </c>
      <c r="C137" s="43">
        <v>2018.0</v>
      </c>
      <c r="D137" s="45">
        <v>1.7311266E7</v>
      </c>
      <c r="E137" s="43" t="s">
        <v>190</v>
      </c>
      <c r="F137" s="46" t="s">
        <v>69</v>
      </c>
      <c r="G137" s="43" t="s">
        <v>57</v>
      </c>
      <c r="H137" s="46">
        <f t="shared" si="1"/>
        <v>6924506.4</v>
      </c>
      <c r="I137" s="43" t="str">
        <f>IF(Contabilidad!$K137="EEUU","EXPORTACION",IF(Contabilidad!$K137="MEXICO","EXPORTACION",IF(Contabilidad!$K137="HOLANDA","EXPORTACION","VENTA NACIONAL")))</f>
        <v>EXPORTACION</v>
      </c>
      <c r="J137" s="47" t="s">
        <v>191</v>
      </c>
      <c r="K137" s="43" t="s">
        <v>67</v>
      </c>
      <c r="L137" s="48" t="s">
        <v>71</v>
      </c>
    </row>
    <row r="138" ht="15.75" customHeight="1">
      <c r="A138" s="43" t="s">
        <v>192</v>
      </c>
      <c r="B138" s="44" t="s">
        <v>68</v>
      </c>
      <c r="C138" s="43">
        <v>2018.0</v>
      </c>
      <c r="D138" s="45">
        <v>4.3129052800000004E7</v>
      </c>
      <c r="E138" s="43" t="s">
        <v>193</v>
      </c>
      <c r="F138" s="46" t="s">
        <v>56</v>
      </c>
      <c r="G138" s="43" t="s">
        <v>65</v>
      </c>
      <c r="H138" s="46">
        <f t="shared" si="1"/>
        <v>0</v>
      </c>
      <c r="I138" s="43" t="str">
        <f>IF(Contabilidad!$K138="EEUU","EXPORTACION",IF(Contabilidad!$K138="MEXICO","EXPORTACION",IF(Contabilidad!$K138="HOLANDA","EXPORTACION","VENTA NACIONAL")))</f>
        <v>VENTA NACIONAL</v>
      </c>
      <c r="J138" s="47" t="s">
        <v>194</v>
      </c>
      <c r="K138" s="43" t="s">
        <v>131</v>
      </c>
      <c r="L138" s="48" t="s">
        <v>81</v>
      </c>
    </row>
    <row r="139" ht="15.75" customHeight="1">
      <c r="A139" s="43" t="s">
        <v>195</v>
      </c>
      <c r="B139" s="44" t="s">
        <v>68</v>
      </c>
      <c r="C139" s="43">
        <v>2018.0</v>
      </c>
      <c r="D139" s="45">
        <v>6.4693579199999996E7</v>
      </c>
      <c r="E139" s="43" t="s">
        <v>196</v>
      </c>
      <c r="F139" s="46" t="s">
        <v>56</v>
      </c>
      <c r="G139" s="43" t="s">
        <v>65</v>
      </c>
      <c r="H139" s="46">
        <f t="shared" si="1"/>
        <v>0</v>
      </c>
      <c r="I139" s="43" t="str">
        <f>IF(Contabilidad!$K139="EEUU","EXPORTACION",IF(Contabilidad!$K139="MEXICO","EXPORTACION",IF(Contabilidad!$K139="HOLANDA","EXPORTACION","VENTA NACIONAL")))</f>
        <v>EXPORTACION</v>
      </c>
      <c r="J139" s="47" t="s">
        <v>197</v>
      </c>
      <c r="K139" s="43" t="s">
        <v>93</v>
      </c>
      <c r="L139" s="48" t="s">
        <v>60</v>
      </c>
    </row>
    <row r="140" ht="15.75" customHeight="1">
      <c r="A140" s="43" t="s">
        <v>198</v>
      </c>
      <c r="B140" s="44" t="s">
        <v>68</v>
      </c>
      <c r="C140" s="43">
        <v>2018.0</v>
      </c>
      <c r="D140" s="45">
        <v>8.625810560000001E7</v>
      </c>
      <c r="E140" s="43" t="s">
        <v>199</v>
      </c>
      <c r="F140" s="46" t="s">
        <v>56</v>
      </c>
      <c r="G140" s="43" t="s">
        <v>57</v>
      </c>
      <c r="H140" s="46">
        <f t="shared" si="1"/>
        <v>34503242.24</v>
      </c>
      <c r="I140" s="43" t="str">
        <f>IF(Contabilidad!$K140="EEUU","EXPORTACION",IF(Contabilidad!$K140="MEXICO","EXPORTACION",IF(Contabilidad!$K140="HOLANDA","EXPORTACION","VENTA NACIONAL")))</f>
        <v>VENTA NACIONAL</v>
      </c>
      <c r="J140" s="47" t="s">
        <v>200</v>
      </c>
      <c r="K140" s="43" t="s">
        <v>144</v>
      </c>
      <c r="L140" s="48" t="s">
        <v>60</v>
      </c>
    </row>
    <row r="141" ht="15.75" customHeight="1">
      <c r="A141" s="43" t="s">
        <v>201</v>
      </c>
      <c r="B141" s="44" t="s">
        <v>68</v>
      </c>
      <c r="C141" s="43">
        <v>2018.0</v>
      </c>
      <c r="D141" s="45">
        <v>6469357.92</v>
      </c>
      <c r="E141" s="43" t="s">
        <v>202</v>
      </c>
      <c r="F141" s="46" t="s">
        <v>69</v>
      </c>
      <c r="G141" s="43" t="s">
        <v>57</v>
      </c>
      <c r="H141" s="46">
        <f t="shared" si="1"/>
        <v>2587743.168</v>
      </c>
      <c r="I141" s="43" t="str">
        <f>IF(Contabilidad!$K141="EEUU","EXPORTACION",IF(Contabilidad!$K141="MEXICO","EXPORTACION",IF(Contabilidad!$K141="HOLANDA","EXPORTACION","VENTA NACIONAL")))</f>
        <v>VENTA NACIONAL</v>
      </c>
      <c r="J141" s="47" t="s">
        <v>203</v>
      </c>
      <c r="K141" s="43" t="s">
        <v>131</v>
      </c>
      <c r="L141" s="48" t="s">
        <v>60</v>
      </c>
    </row>
    <row r="142" ht="15.75" customHeight="1">
      <c r="A142" s="43" t="s">
        <v>204</v>
      </c>
      <c r="B142" s="44" t="s">
        <v>68</v>
      </c>
      <c r="C142" s="43">
        <v>2018.0</v>
      </c>
      <c r="D142" s="45">
        <v>1.5095168480000002E7</v>
      </c>
      <c r="E142" s="43" t="s">
        <v>205</v>
      </c>
      <c r="F142" s="46" t="s">
        <v>56</v>
      </c>
      <c r="G142" s="43" t="s">
        <v>57</v>
      </c>
      <c r="H142" s="46">
        <f t="shared" si="1"/>
        <v>6038067.392</v>
      </c>
      <c r="I142" s="43" t="str">
        <f>IF(Contabilidad!$K142="EEUU","EXPORTACION",IF(Contabilidad!$K142="MEXICO","EXPORTACION",IF(Contabilidad!$K142="HOLANDA","EXPORTACION","VENTA NACIONAL")))</f>
        <v>VENTA NACIONAL</v>
      </c>
      <c r="J142" s="47" t="s">
        <v>206</v>
      </c>
      <c r="K142" s="43" t="s">
        <v>151</v>
      </c>
      <c r="L142" s="48" t="s">
        <v>62</v>
      </c>
    </row>
    <row r="143" ht="15.75" customHeight="1">
      <c r="A143" s="43" t="s">
        <v>207</v>
      </c>
      <c r="B143" s="44" t="s">
        <v>76</v>
      </c>
      <c r="C143" s="43">
        <v>2018.0</v>
      </c>
      <c r="D143" s="45">
        <v>2.302754718E7</v>
      </c>
      <c r="E143" s="43" t="s">
        <v>208</v>
      </c>
      <c r="F143" s="46" t="s">
        <v>56</v>
      </c>
      <c r="G143" s="43" t="s">
        <v>65</v>
      </c>
      <c r="H143" s="46">
        <f t="shared" si="1"/>
        <v>0</v>
      </c>
      <c r="I143" s="43" t="str">
        <f>IF(Contabilidad!$K143="EEUU","EXPORTACION",IF(Contabilidad!$K143="MEXICO","EXPORTACION",IF(Contabilidad!$K143="HOLANDA","EXPORTACION","VENTA NACIONAL")))</f>
        <v>EXPORTACION</v>
      </c>
      <c r="J143" s="47" t="s">
        <v>209</v>
      </c>
      <c r="K143" s="43" t="s">
        <v>93</v>
      </c>
      <c r="L143" s="48" t="s">
        <v>62</v>
      </c>
    </row>
    <row r="144" ht="15.75" customHeight="1">
      <c r="A144" s="43" t="s">
        <v>210</v>
      </c>
      <c r="B144" s="44" t="s">
        <v>76</v>
      </c>
      <c r="C144" s="43">
        <v>2018.0</v>
      </c>
      <c r="D144" s="45">
        <v>1.256048028E8</v>
      </c>
      <c r="E144" s="43" t="s">
        <v>211</v>
      </c>
      <c r="F144" s="46" t="s">
        <v>56</v>
      </c>
      <c r="G144" s="43" t="s">
        <v>57</v>
      </c>
      <c r="H144" s="46">
        <f t="shared" si="1"/>
        <v>50241921.12</v>
      </c>
      <c r="I144" s="43" t="str">
        <f>IF(Contabilidad!$K144="EEUU","EXPORTACION",IF(Contabilidad!$K144="MEXICO","EXPORTACION",IF(Contabilidad!$K144="HOLANDA","EXPORTACION","VENTA NACIONAL")))</f>
        <v>VENTA NACIONAL</v>
      </c>
      <c r="J144" s="47" t="s">
        <v>212</v>
      </c>
      <c r="K144" s="43" t="s">
        <v>131</v>
      </c>
      <c r="L144" s="48" t="s">
        <v>71</v>
      </c>
    </row>
    <row r="145" ht="15.75" customHeight="1">
      <c r="A145" s="43" t="s">
        <v>213</v>
      </c>
      <c r="B145" s="44" t="s">
        <v>76</v>
      </c>
      <c r="C145" s="43">
        <v>2018.0</v>
      </c>
      <c r="D145" s="45">
        <v>4.18682676E7</v>
      </c>
      <c r="E145" s="43" t="s">
        <v>214</v>
      </c>
      <c r="F145" s="46" t="s">
        <v>56</v>
      </c>
      <c r="G145" s="43" t="s">
        <v>65</v>
      </c>
      <c r="H145" s="46">
        <f t="shared" si="1"/>
        <v>0</v>
      </c>
      <c r="I145" s="43" t="str">
        <f>IF(Contabilidad!$K145="EEUU","EXPORTACION",IF(Contabilidad!$K145="MEXICO","EXPORTACION",IF(Contabilidad!$K145="HOLANDA","EXPORTACION","VENTA NACIONAL")))</f>
        <v>EXPORTACION</v>
      </c>
      <c r="J145" s="47" t="s">
        <v>215</v>
      </c>
      <c r="K145" s="43" t="s">
        <v>67</v>
      </c>
      <c r="L145" s="48" t="s">
        <v>62</v>
      </c>
    </row>
    <row r="146" ht="15.75" customHeight="1">
      <c r="A146" s="43" t="s">
        <v>216</v>
      </c>
      <c r="B146" s="44" t="s">
        <v>76</v>
      </c>
      <c r="C146" s="43">
        <v>2018.0</v>
      </c>
      <c r="D146" s="45">
        <v>1.8840720419999998E7</v>
      </c>
      <c r="E146" s="43" t="s">
        <v>217</v>
      </c>
      <c r="F146" s="46" t="s">
        <v>69</v>
      </c>
      <c r="G146" s="43" t="s">
        <v>57</v>
      </c>
      <c r="H146" s="46">
        <f t="shared" si="1"/>
        <v>7536288.168</v>
      </c>
      <c r="I146" s="43" t="str">
        <f>IF(Contabilidad!$K146="EEUU","EXPORTACION",IF(Contabilidad!$K146="MEXICO","EXPORTACION",IF(Contabilidad!$K146="HOLANDA","EXPORTACION","VENTA NACIONAL")))</f>
        <v>EXPORTACION</v>
      </c>
      <c r="J146" s="47" t="s">
        <v>173</v>
      </c>
      <c r="K146" s="43" t="s">
        <v>75</v>
      </c>
      <c r="L146" s="48" t="s">
        <v>81</v>
      </c>
    </row>
    <row r="147" ht="15.75" customHeight="1">
      <c r="A147" s="43" t="s">
        <v>218</v>
      </c>
      <c r="B147" s="44" t="s">
        <v>80</v>
      </c>
      <c r="C147" s="43">
        <v>2018.0</v>
      </c>
      <c r="D147" s="45">
        <v>9665576.950000001</v>
      </c>
      <c r="E147" s="43" t="s">
        <v>219</v>
      </c>
      <c r="F147" s="46" t="s">
        <v>56</v>
      </c>
      <c r="G147" s="43" t="s">
        <v>65</v>
      </c>
      <c r="H147" s="46">
        <f t="shared" si="1"/>
        <v>0</v>
      </c>
      <c r="I147" s="43" t="str">
        <f>IF(Contabilidad!$K147="EEUU","EXPORTACION",IF(Contabilidad!$K147="MEXICO","EXPORTACION",IF(Contabilidad!$K147="HOLANDA","EXPORTACION","VENTA NACIONAL")))</f>
        <v>EXPORTACION</v>
      </c>
      <c r="J147" s="47" t="s">
        <v>220</v>
      </c>
      <c r="K147" s="43" t="s">
        <v>75</v>
      </c>
      <c r="L147" s="48" t="s">
        <v>60</v>
      </c>
    </row>
    <row r="148" ht="15.75" customHeight="1">
      <c r="A148" s="43" t="s">
        <v>221</v>
      </c>
      <c r="B148" s="44" t="s">
        <v>80</v>
      </c>
      <c r="C148" s="43">
        <v>2018.0</v>
      </c>
      <c r="D148" s="45">
        <v>5799346.17</v>
      </c>
      <c r="E148" s="43" t="s">
        <v>222</v>
      </c>
      <c r="F148" s="46" t="s">
        <v>69</v>
      </c>
      <c r="G148" s="43" t="s">
        <v>65</v>
      </c>
      <c r="H148" s="46">
        <f t="shared" si="1"/>
        <v>0</v>
      </c>
      <c r="I148" s="43" t="str">
        <f>IF(Contabilidad!$K148="EEUU","EXPORTACION",IF(Contabilidad!$K148="MEXICO","EXPORTACION",IF(Contabilidad!$K148="HOLANDA","EXPORTACION","VENTA NACIONAL")))</f>
        <v>VENTA NACIONAL</v>
      </c>
      <c r="J148" s="47" t="s">
        <v>223</v>
      </c>
      <c r="K148" s="43" t="s">
        <v>155</v>
      </c>
      <c r="L148" s="48" t="s">
        <v>62</v>
      </c>
    </row>
    <row r="149" ht="15.75" customHeight="1">
      <c r="A149" s="43" t="s">
        <v>224</v>
      </c>
      <c r="B149" s="44" t="s">
        <v>80</v>
      </c>
      <c r="C149" s="43">
        <v>2018.0</v>
      </c>
      <c r="D149" s="45">
        <v>1.353180773E7</v>
      </c>
      <c r="E149" s="43" t="s">
        <v>225</v>
      </c>
      <c r="F149" s="46" t="s">
        <v>56</v>
      </c>
      <c r="G149" s="43" t="s">
        <v>57</v>
      </c>
      <c r="H149" s="46">
        <f t="shared" si="1"/>
        <v>5412723.092</v>
      </c>
      <c r="I149" s="43" t="str">
        <f>IF(Contabilidad!$K149="EEUU","EXPORTACION",IF(Contabilidad!$K149="MEXICO","EXPORTACION",IF(Contabilidad!$K149="HOLANDA","EXPORTACION","VENTA NACIONAL")))</f>
        <v>VENTA NACIONAL</v>
      </c>
      <c r="J149" s="47" t="s">
        <v>226</v>
      </c>
      <c r="K149" s="43" t="s">
        <v>131</v>
      </c>
      <c r="L149" s="48" t="s">
        <v>71</v>
      </c>
    </row>
    <row r="150" ht="15.75" customHeight="1">
      <c r="A150" s="43" t="s">
        <v>227</v>
      </c>
      <c r="B150" s="44" t="s">
        <v>80</v>
      </c>
      <c r="C150" s="43">
        <v>2018.0</v>
      </c>
      <c r="D150" s="45">
        <v>2.8996730849999998E7</v>
      </c>
      <c r="E150" s="43" t="s">
        <v>228</v>
      </c>
      <c r="F150" s="46" t="s">
        <v>69</v>
      </c>
      <c r="G150" s="43" t="s">
        <v>57</v>
      </c>
      <c r="H150" s="46">
        <f t="shared" si="1"/>
        <v>11598692.34</v>
      </c>
      <c r="I150" s="43" t="str">
        <f>IF(Contabilidad!$K150="EEUU","EXPORTACION",IF(Contabilidad!$K150="MEXICO","EXPORTACION",IF(Contabilidad!$K150="HOLANDA","EXPORTACION","VENTA NACIONAL")))</f>
        <v>VENTA NACIONAL</v>
      </c>
      <c r="J150" s="47" t="s">
        <v>229</v>
      </c>
      <c r="K150" s="43" t="s">
        <v>131</v>
      </c>
      <c r="L150" s="48" t="s">
        <v>62</v>
      </c>
    </row>
    <row r="151" ht="15.75" customHeight="1">
      <c r="A151" s="43" t="s">
        <v>230</v>
      </c>
      <c r="B151" s="44" t="s">
        <v>80</v>
      </c>
      <c r="C151" s="43">
        <v>2018.0</v>
      </c>
      <c r="D151" s="45">
        <v>5.7993461699999996E7</v>
      </c>
      <c r="E151" s="43" t="s">
        <v>231</v>
      </c>
      <c r="F151" s="46" t="s">
        <v>69</v>
      </c>
      <c r="G151" s="43" t="s">
        <v>65</v>
      </c>
      <c r="H151" s="46">
        <f t="shared" si="1"/>
        <v>0</v>
      </c>
      <c r="I151" s="43" t="str">
        <f>IF(Contabilidad!$K151="EEUU","EXPORTACION",IF(Contabilidad!$K151="MEXICO","EXPORTACION",IF(Contabilidad!$K151="HOLANDA","EXPORTACION","VENTA NACIONAL")))</f>
        <v>EXPORTACION</v>
      </c>
      <c r="J151" s="52" t="s">
        <v>232</v>
      </c>
      <c r="K151" s="43" t="s">
        <v>67</v>
      </c>
      <c r="L151" s="48" t="s">
        <v>62</v>
      </c>
    </row>
    <row r="152" ht="15.75" customHeight="1">
      <c r="A152" s="43" t="s">
        <v>233</v>
      </c>
      <c r="B152" s="44" t="s">
        <v>80</v>
      </c>
      <c r="C152" s="43">
        <v>2018.0</v>
      </c>
      <c r="D152" s="45">
        <v>7.732461560000001E7</v>
      </c>
      <c r="E152" s="43" t="s">
        <v>234</v>
      </c>
      <c r="F152" s="46" t="s">
        <v>69</v>
      </c>
      <c r="G152" s="43" t="s">
        <v>57</v>
      </c>
      <c r="H152" s="46">
        <f t="shared" si="1"/>
        <v>30929846.24</v>
      </c>
      <c r="I152" s="43" t="str">
        <f>IF(Contabilidad!$K152="EEUU","EXPORTACION",IF(Contabilidad!$K152="MEXICO","EXPORTACION",IF(Contabilidad!$K152="HOLANDA","EXPORTACION","VENTA NACIONAL")))</f>
        <v>VENTA NACIONAL</v>
      </c>
      <c r="J152" s="47" t="s">
        <v>235</v>
      </c>
      <c r="K152" s="43" t="s">
        <v>59</v>
      </c>
      <c r="L152" s="48" t="s">
        <v>62</v>
      </c>
    </row>
    <row r="153" ht="15.75" customHeight="1">
      <c r="A153" s="43" t="s">
        <v>236</v>
      </c>
      <c r="B153" s="44" t="s">
        <v>383</v>
      </c>
      <c r="C153" s="43">
        <v>2018.0</v>
      </c>
      <c r="D153" s="45">
        <v>1.23060114E8</v>
      </c>
      <c r="E153" s="43" t="s">
        <v>237</v>
      </c>
      <c r="F153" s="46" t="s">
        <v>56</v>
      </c>
      <c r="G153" s="43" t="s">
        <v>57</v>
      </c>
      <c r="H153" s="46">
        <f t="shared" si="1"/>
        <v>49224045.6</v>
      </c>
      <c r="I153" s="43" t="str">
        <f>IF(Contabilidad!$K153="EEUU","EXPORTACION",IF(Contabilidad!$K153="MEXICO","EXPORTACION",IF(Contabilidad!$K153="HOLANDA","EXPORTACION","VENTA NACIONAL")))</f>
        <v>EXPORTACION</v>
      </c>
      <c r="J153" s="47" t="s">
        <v>238</v>
      </c>
      <c r="K153" s="43" t="s">
        <v>67</v>
      </c>
      <c r="L153" s="48" t="s">
        <v>60</v>
      </c>
    </row>
    <row r="154" ht="15.75" customHeight="1">
      <c r="A154" s="43" t="s">
        <v>239</v>
      </c>
      <c r="B154" s="44" t="s">
        <v>85</v>
      </c>
      <c r="C154" s="43">
        <v>2018.0</v>
      </c>
      <c r="D154" s="45">
        <v>1.02550095E7</v>
      </c>
      <c r="E154" s="43" t="s">
        <v>240</v>
      </c>
      <c r="F154" s="46" t="s">
        <v>56</v>
      </c>
      <c r="G154" s="43" t="s">
        <v>57</v>
      </c>
      <c r="H154" s="46">
        <f t="shared" si="1"/>
        <v>4102003.8</v>
      </c>
      <c r="I154" s="43" t="str">
        <f>IF(Contabilidad!$K154="EEUU","EXPORTACION",IF(Contabilidad!$K154="MEXICO","EXPORTACION",IF(Contabilidad!$K154="HOLANDA","EXPORTACION","VENTA NACIONAL")))</f>
        <v>EXPORTACION</v>
      </c>
      <c r="J154" s="47" t="s">
        <v>241</v>
      </c>
      <c r="K154" s="43" t="s">
        <v>75</v>
      </c>
      <c r="L154" s="48" t="s">
        <v>71</v>
      </c>
    </row>
    <row r="155" ht="15.75" customHeight="1">
      <c r="A155" s="43" t="s">
        <v>242</v>
      </c>
      <c r="B155" s="44" t="s">
        <v>85</v>
      </c>
      <c r="C155" s="43">
        <v>2018.0</v>
      </c>
      <c r="D155" s="45">
        <v>3.07650285E7</v>
      </c>
      <c r="E155" s="43" t="s">
        <v>243</v>
      </c>
      <c r="F155" s="46" t="s">
        <v>56</v>
      </c>
      <c r="G155" s="43" t="s">
        <v>57</v>
      </c>
      <c r="H155" s="46">
        <f t="shared" si="1"/>
        <v>12306011.4</v>
      </c>
      <c r="I155" s="43" t="str">
        <f>IF(Contabilidad!$K155="EEUU","EXPORTACION",IF(Contabilidad!$K155="MEXICO","EXPORTACION",IF(Contabilidad!$K155="HOLANDA","EXPORTACION","VENTA NACIONAL")))</f>
        <v>VENTA NACIONAL</v>
      </c>
      <c r="J155" s="47" t="s">
        <v>244</v>
      </c>
      <c r="K155" s="43" t="s">
        <v>131</v>
      </c>
      <c r="L155" s="48" t="s">
        <v>81</v>
      </c>
    </row>
    <row r="156" ht="15.75" customHeight="1">
      <c r="A156" s="43" t="s">
        <v>245</v>
      </c>
      <c r="B156" s="44" t="s">
        <v>85</v>
      </c>
      <c r="C156" s="43">
        <v>2018.0</v>
      </c>
      <c r="D156" s="45">
        <v>4.1020038E7</v>
      </c>
      <c r="E156" s="43" t="s">
        <v>246</v>
      </c>
      <c r="F156" s="46" t="s">
        <v>69</v>
      </c>
      <c r="G156" s="43" t="s">
        <v>65</v>
      </c>
      <c r="H156" s="46">
        <f t="shared" si="1"/>
        <v>0</v>
      </c>
      <c r="I156" s="43" t="str">
        <f>IF(Contabilidad!$K156="EEUU","EXPORTACION",IF(Contabilidad!$K156="MEXICO","EXPORTACION",IF(Contabilidad!$K156="HOLANDA","EXPORTACION","VENTA NACIONAL")))</f>
        <v>VENTA NACIONAL</v>
      </c>
      <c r="J156" s="47" t="s">
        <v>247</v>
      </c>
      <c r="K156" s="43" t="s">
        <v>151</v>
      </c>
      <c r="L156" s="48" t="s">
        <v>71</v>
      </c>
    </row>
    <row r="157" ht="15.75" customHeight="1">
      <c r="A157" s="43" t="s">
        <v>248</v>
      </c>
      <c r="B157" s="44" t="s">
        <v>89</v>
      </c>
      <c r="C157" s="43">
        <v>2018.0</v>
      </c>
      <c r="D157" s="45">
        <v>1.519900788E7</v>
      </c>
      <c r="E157" s="43" t="s">
        <v>249</v>
      </c>
      <c r="F157" s="46" t="s">
        <v>56</v>
      </c>
      <c r="G157" s="43" t="s">
        <v>57</v>
      </c>
      <c r="H157" s="46">
        <f t="shared" si="1"/>
        <v>6079603.152</v>
      </c>
      <c r="I157" s="43" t="str">
        <f>IF(Contabilidad!$K157="EEUU","EXPORTACION",IF(Contabilidad!$K157="MEXICO","EXPORTACION",IF(Contabilidad!$K157="HOLANDA","EXPORTACION","VENTA NACIONAL")))</f>
        <v>EXPORTACION</v>
      </c>
      <c r="J157" s="47" t="s">
        <v>250</v>
      </c>
      <c r="K157" s="43" t="s">
        <v>75</v>
      </c>
      <c r="L157" s="48" t="s">
        <v>71</v>
      </c>
    </row>
    <row r="158" ht="15.75" customHeight="1">
      <c r="A158" s="43" t="s">
        <v>251</v>
      </c>
      <c r="B158" s="44" t="s">
        <v>89</v>
      </c>
      <c r="C158" s="43">
        <v>2018.0</v>
      </c>
      <c r="D158" s="45">
        <v>6513860.52</v>
      </c>
      <c r="E158" s="43" t="s">
        <v>252</v>
      </c>
      <c r="F158" s="46" t="s">
        <v>69</v>
      </c>
      <c r="G158" s="43" t="s">
        <v>65</v>
      </c>
      <c r="H158" s="46">
        <f t="shared" si="1"/>
        <v>0</v>
      </c>
      <c r="I158" s="43" t="str">
        <f>IF(Contabilidad!$K158="EEUU","EXPORTACION",IF(Contabilidad!$K158="MEXICO","EXPORTACION",IF(Contabilidad!$K158="HOLANDA","EXPORTACION","VENTA NACIONAL")))</f>
        <v>EXPORTACION</v>
      </c>
      <c r="J158" s="47" t="s">
        <v>253</v>
      </c>
      <c r="K158" s="43" t="s">
        <v>93</v>
      </c>
      <c r="L158" s="48" t="s">
        <v>60</v>
      </c>
    </row>
    <row r="159" ht="15.75" customHeight="1">
      <c r="A159" s="43" t="s">
        <v>254</v>
      </c>
      <c r="B159" s="44" t="s">
        <v>89</v>
      </c>
      <c r="C159" s="43">
        <v>2018.0</v>
      </c>
      <c r="D159" s="45">
        <v>3.2569302599999998E7</v>
      </c>
      <c r="E159" s="43" t="s">
        <v>255</v>
      </c>
      <c r="F159" s="46" t="s">
        <v>69</v>
      </c>
      <c r="G159" s="43" t="s">
        <v>65</v>
      </c>
      <c r="H159" s="46">
        <f t="shared" si="1"/>
        <v>0</v>
      </c>
      <c r="I159" s="43" t="str">
        <f>IF(Contabilidad!$K159="EEUU","EXPORTACION",IF(Contabilidad!$K159="MEXICO","EXPORTACION",IF(Contabilidad!$K159="HOLANDA","EXPORTACION","VENTA NACIONAL")))</f>
        <v>EXPORTACION</v>
      </c>
      <c r="J159" s="47" t="s">
        <v>256</v>
      </c>
      <c r="K159" s="43" t="s">
        <v>93</v>
      </c>
      <c r="L159" s="48" t="s">
        <v>81</v>
      </c>
    </row>
    <row r="160" ht="15.75" customHeight="1">
      <c r="A160" s="43" t="s">
        <v>257</v>
      </c>
      <c r="B160" s="44" t="s">
        <v>89</v>
      </c>
      <c r="C160" s="43">
        <v>2018.0</v>
      </c>
      <c r="D160" s="45">
        <v>5.4282171E7</v>
      </c>
      <c r="E160" s="43" t="s">
        <v>258</v>
      </c>
      <c r="F160" s="46" t="s">
        <v>56</v>
      </c>
      <c r="G160" s="43" t="s">
        <v>65</v>
      </c>
      <c r="H160" s="46">
        <f t="shared" si="1"/>
        <v>0</v>
      </c>
      <c r="I160" s="43" t="str">
        <f>IF(Contabilidad!$K160="EEUU","EXPORTACION",IF(Contabilidad!$K160="MEXICO","EXPORTACION",IF(Contabilidad!$K160="HOLANDA","EXPORTACION","VENTA NACIONAL")))</f>
        <v>VENTA NACIONAL</v>
      </c>
      <c r="J160" s="47" t="s">
        <v>259</v>
      </c>
      <c r="K160" s="43" t="s">
        <v>155</v>
      </c>
      <c r="L160" s="48" t="s">
        <v>71</v>
      </c>
    </row>
    <row r="161" ht="15.75" customHeight="1">
      <c r="A161" s="43" t="s">
        <v>260</v>
      </c>
      <c r="B161" s="44" t="s">
        <v>89</v>
      </c>
      <c r="C161" s="43">
        <v>2018.0</v>
      </c>
      <c r="D161" s="45">
        <v>8.685147360000001E7</v>
      </c>
      <c r="E161" s="43" t="s">
        <v>261</v>
      </c>
      <c r="F161" s="46" t="s">
        <v>69</v>
      </c>
      <c r="G161" s="43" t="s">
        <v>65</v>
      </c>
      <c r="H161" s="46">
        <f t="shared" si="1"/>
        <v>0</v>
      </c>
      <c r="I161" s="43" t="str">
        <f>IF(Contabilidad!$K161="EEUU","EXPORTACION",IF(Contabilidad!$K161="MEXICO","EXPORTACION",IF(Contabilidad!$K161="HOLANDA","EXPORTACION","VENTA NACIONAL")))</f>
        <v>EXPORTACION</v>
      </c>
      <c r="J161" s="47" t="s">
        <v>262</v>
      </c>
      <c r="K161" s="43" t="s">
        <v>67</v>
      </c>
      <c r="L161" s="48" t="s">
        <v>62</v>
      </c>
    </row>
    <row r="162" ht="15.75" customHeight="1">
      <c r="A162" s="43" t="s">
        <v>263</v>
      </c>
      <c r="B162" s="44" t="s">
        <v>89</v>
      </c>
      <c r="C162" s="43">
        <v>2018.0</v>
      </c>
      <c r="D162" s="45">
        <v>2.1712868400000002E7</v>
      </c>
      <c r="E162" s="43" t="s">
        <v>264</v>
      </c>
      <c r="F162" s="46" t="s">
        <v>69</v>
      </c>
      <c r="G162" s="43" t="s">
        <v>65</v>
      </c>
      <c r="H162" s="46">
        <f t="shared" si="1"/>
        <v>0</v>
      </c>
      <c r="I162" s="43" t="str">
        <f>IF(Contabilidad!$K162="EEUU","EXPORTACION",IF(Contabilidad!$K162="MEXICO","EXPORTACION",IF(Contabilidad!$K162="HOLANDA","EXPORTACION","VENTA NACIONAL")))</f>
        <v>EXPORTACION</v>
      </c>
      <c r="J162" s="47" t="s">
        <v>265</v>
      </c>
      <c r="K162" s="43" t="s">
        <v>67</v>
      </c>
      <c r="L162" s="48" t="s">
        <v>62</v>
      </c>
    </row>
    <row r="163" ht="15.75" customHeight="1">
      <c r="A163" s="43" t="s">
        <v>266</v>
      </c>
      <c r="B163" s="44" t="s">
        <v>94</v>
      </c>
      <c r="C163" s="43">
        <v>2018.0</v>
      </c>
      <c r="D163" s="45">
        <v>6.56435253E7</v>
      </c>
      <c r="E163" s="43" t="s">
        <v>267</v>
      </c>
      <c r="F163" s="46" t="s">
        <v>56</v>
      </c>
      <c r="G163" s="43" t="s">
        <v>57</v>
      </c>
      <c r="H163" s="46">
        <f t="shared" si="1"/>
        <v>26257410.12</v>
      </c>
      <c r="I163" s="43" t="str">
        <f>IF(Contabilidad!$K163="EEUU","EXPORTACION",IF(Contabilidad!$K163="MEXICO","EXPORTACION",IF(Contabilidad!$K163="HOLANDA","EXPORTACION","VENTA NACIONAL")))</f>
        <v>EXPORTACION</v>
      </c>
      <c r="J163" s="47" t="s">
        <v>268</v>
      </c>
      <c r="K163" s="43" t="s">
        <v>67</v>
      </c>
      <c r="L163" s="48" t="s">
        <v>60</v>
      </c>
    </row>
    <row r="164" ht="15.75" customHeight="1">
      <c r="A164" s="43" t="s">
        <v>269</v>
      </c>
      <c r="B164" s="44" t="s">
        <v>94</v>
      </c>
      <c r="C164" s="43">
        <v>2018.0</v>
      </c>
      <c r="D164" s="45">
        <v>1.094058755E7</v>
      </c>
      <c r="E164" s="43" t="s">
        <v>270</v>
      </c>
      <c r="F164" s="46" t="s">
        <v>56</v>
      </c>
      <c r="G164" s="43" t="s">
        <v>57</v>
      </c>
      <c r="H164" s="46">
        <f t="shared" si="1"/>
        <v>4376235.02</v>
      </c>
      <c r="I164" s="43" t="str">
        <f>IF(Contabilidad!$K164="EEUU","EXPORTACION",IF(Contabilidad!$K164="MEXICO","EXPORTACION",IF(Contabilidad!$K164="HOLANDA","EXPORTACION","VENTA NACIONAL")))</f>
        <v>VENTA NACIONAL</v>
      </c>
      <c r="J164" s="47" t="s">
        <v>271</v>
      </c>
      <c r="K164" s="43" t="s">
        <v>98</v>
      </c>
      <c r="L164" s="48" t="s">
        <v>62</v>
      </c>
    </row>
    <row r="165" ht="15.75" customHeight="1">
      <c r="A165" s="43" t="s">
        <v>272</v>
      </c>
      <c r="B165" s="44" t="s">
        <v>94</v>
      </c>
      <c r="C165" s="43">
        <v>2018.0</v>
      </c>
      <c r="D165" s="45">
        <v>3.282176265E7</v>
      </c>
      <c r="E165" s="43" t="s">
        <v>273</v>
      </c>
      <c r="F165" s="46" t="s">
        <v>69</v>
      </c>
      <c r="G165" s="43" t="s">
        <v>65</v>
      </c>
      <c r="H165" s="46">
        <f t="shared" si="1"/>
        <v>0</v>
      </c>
      <c r="I165" s="43" t="str">
        <f>IF(Contabilidad!$K165="EEUU","EXPORTACION",IF(Contabilidad!$K165="MEXICO","EXPORTACION",IF(Contabilidad!$K165="HOLANDA","EXPORTACION","VENTA NACIONAL")))</f>
        <v>EXPORTACION</v>
      </c>
      <c r="J165" s="47" t="s">
        <v>274</v>
      </c>
      <c r="K165" s="43" t="s">
        <v>67</v>
      </c>
      <c r="L165" s="48" t="s">
        <v>71</v>
      </c>
    </row>
    <row r="166" ht="15.75" customHeight="1">
      <c r="A166" s="43" t="s">
        <v>275</v>
      </c>
      <c r="B166" s="44" t="s">
        <v>94</v>
      </c>
      <c r="C166" s="43">
        <v>2018.0</v>
      </c>
      <c r="D166" s="45">
        <v>4.157423269E7</v>
      </c>
      <c r="E166" s="43" t="s">
        <v>276</v>
      </c>
      <c r="F166" s="46" t="s">
        <v>69</v>
      </c>
      <c r="G166" s="43" t="s">
        <v>57</v>
      </c>
      <c r="H166" s="46">
        <f t="shared" si="1"/>
        <v>16629693.08</v>
      </c>
      <c r="I166" s="43" t="str">
        <f>IF(Contabilidad!$K166="EEUU","EXPORTACION",IF(Contabilidad!$K166="MEXICO","EXPORTACION",IF(Contabilidad!$K166="HOLANDA","EXPORTACION","VENTA NACIONAL")))</f>
        <v>EXPORTACION</v>
      </c>
      <c r="J166" s="47" t="s">
        <v>277</v>
      </c>
      <c r="K166" s="43" t="s">
        <v>93</v>
      </c>
      <c r="L166" s="48" t="s">
        <v>71</v>
      </c>
    </row>
    <row r="167" ht="15.75" customHeight="1">
      <c r="A167" s="43" t="s">
        <v>278</v>
      </c>
      <c r="B167" s="44" t="s">
        <v>94</v>
      </c>
      <c r="C167" s="43">
        <v>2018.0</v>
      </c>
      <c r="D167" s="45">
        <v>4.595046771E7</v>
      </c>
      <c r="E167" s="43" t="s">
        <v>279</v>
      </c>
      <c r="F167" s="46" t="s">
        <v>56</v>
      </c>
      <c r="G167" s="43" t="s">
        <v>65</v>
      </c>
      <c r="H167" s="46">
        <f t="shared" si="1"/>
        <v>0</v>
      </c>
      <c r="I167" s="43" t="str">
        <f>IF(Contabilidad!$K167="EEUU","EXPORTACION",IF(Contabilidad!$K167="MEXICO","EXPORTACION",IF(Contabilidad!$K167="HOLANDA","EXPORTACION","VENTA NACIONAL")))</f>
        <v>VENTA NACIONAL</v>
      </c>
      <c r="J167" s="47" t="s">
        <v>280</v>
      </c>
      <c r="K167" s="43" t="s">
        <v>131</v>
      </c>
      <c r="L167" s="48" t="s">
        <v>60</v>
      </c>
    </row>
    <row r="168" ht="15.75" customHeight="1">
      <c r="A168" s="43" t="s">
        <v>281</v>
      </c>
      <c r="B168" s="44" t="s">
        <v>94</v>
      </c>
      <c r="C168" s="43">
        <v>2018.0</v>
      </c>
      <c r="D168" s="45">
        <v>2.18811751E7</v>
      </c>
      <c r="E168" s="43" t="s">
        <v>282</v>
      </c>
      <c r="F168" s="46" t="s">
        <v>69</v>
      </c>
      <c r="G168" s="43" t="s">
        <v>65</v>
      </c>
      <c r="H168" s="46">
        <f t="shared" si="1"/>
        <v>0</v>
      </c>
      <c r="I168" s="43" t="str">
        <f>IF(Contabilidad!$K168="EEUU","EXPORTACION",IF(Contabilidad!$K168="MEXICO","EXPORTACION",IF(Contabilidad!$K168="HOLANDA","EXPORTACION","VENTA NACIONAL")))</f>
        <v>EXPORTACION</v>
      </c>
      <c r="J168" s="47" t="s">
        <v>283</v>
      </c>
      <c r="K168" s="43" t="s">
        <v>75</v>
      </c>
      <c r="L168" s="48" t="s">
        <v>81</v>
      </c>
    </row>
    <row r="169" ht="15.75" customHeight="1">
      <c r="A169" s="43" t="s">
        <v>284</v>
      </c>
      <c r="B169" s="44" t="s">
        <v>99</v>
      </c>
      <c r="C169" s="43">
        <v>2018.0</v>
      </c>
      <c r="D169" s="45">
        <v>1.99899648E7</v>
      </c>
      <c r="E169" s="43" t="s">
        <v>285</v>
      </c>
      <c r="F169" s="46" t="s">
        <v>56</v>
      </c>
      <c r="G169" s="43" t="s">
        <v>57</v>
      </c>
      <c r="H169" s="46">
        <f t="shared" si="1"/>
        <v>7995985.92</v>
      </c>
      <c r="I169" s="43" t="str">
        <f>IF(Contabilidad!$K169="EEUU","EXPORTACION",IF(Contabilidad!$K169="MEXICO","EXPORTACION",IF(Contabilidad!$K169="HOLANDA","EXPORTACION","VENTA NACIONAL")))</f>
        <v>VENTA NACIONAL</v>
      </c>
      <c r="J169" s="47" t="s">
        <v>286</v>
      </c>
      <c r="K169" s="43" t="s">
        <v>59</v>
      </c>
      <c r="L169" s="48" t="s">
        <v>71</v>
      </c>
    </row>
    <row r="170" ht="15.75" customHeight="1">
      <c r="A170" s="43" t="s">
        <v>287</v>
      </c>
      <c r="B170" s="44" t="s">
        <v>99</v>
      </c>
      <c r="C170" s="43">
        <v>2018.0</v>
      </c>
      <c r="D170" s="45">
        <v>3.99799296E7</v>
      </c>
      <c r="E170" s="43" t="s">
        <v>288</v>
      </c>
      <c r="F170" s="46" t="s">
        <v>56</v>
      </c>
      <c r="G170" s="43" t="s">
        <v>65</v>
      </c>
      <c r="H170" s="46">
        <f t="shared" si="1"/>
        <v>0</v>
      </c>
      <c r="I170" s="43" t="str">
        <f>IF(Contabilidad!$K170="EEUU","EXPORTACION",IF(Contabilidad!$K170="MEXICO","EXPORTACION",IF(Contabilidad!$K170="HOLANDA","EXPORTACION","VENTA NACIONAL")))</f>
        <v>EXPORTACION</v>
      </c>
      <c r="J170" s="47" t="s">
        <v>289</v>
      </c>
      <c r="K170" s="43" t="s">
        <v>67</v>
      </c>
      <c r="L170" s="48" t="s">
        <v>62</v>
      </c>
    </row>
    <row r="171" ht="15.75" customHeight="1">
      <c r="A171" s="43" t="s">
        <v>290</v>
      </c>
      <c r="B171" s="44" t="s">
        <v>99</v>
      </c>
      <c r="C171" s="43">
        <v>2018.0</v>
      </c>
      <c r="D171" s="45">
        <v>5.99698944E7</v>
      </c>
      <c r="E171" s="43" t="s">
        <v>291</v>
      </c>
      <c r="F171" s="46" t="s">
        <v>56</v>
      </c>
      <c r="G171" s="43" t="s">
        <v>65</v>
      </c>
      <c r="H171" s="46">
        <f t="shared" si="1"/>
        <v>0</v>
      </c>
      <c r="I171" s="43" t="str">
        <f>IF(Contabilidad!$K171="EEUU","EXPORTACION",IF(Contabilidad!$K171="MEXICO","EXPORTACION",IF(Contabilidad!$K171="HOLANDA","EXPORTACION","VENTA NACIONAL")))</f>
        <v>EXPORTACION</v>
      </c>
      <c r="J171" s="47" t="s">
        <v>292</v>
      </c>
      <c r="K171" s="43" t="s">
        <v>67</v>
      </c>
      <c r="L171" s="48" t="s">
        <v>62</v>
      </c>
    </row>
    <row r="172" ht="15.75" customHeight="1">
      <c r="A172" s="43" t="s">
        <v>293</v>
      </c>
      <c r="B172" s="44" t="s">
        <v>99</v>
      </c>
      <c r="C172" s="43">
        <v>2018.0</v>
      </c>
      <c r="D172" s="45">
        <v>9994982.4</v>
      </c>
      <c r="E172" s="43" t="s">
        <v>294</v>
      </c>
      <c r="F172" s="46" t="s">
        <v>56</v>
      </c>
      <c r="G172" s="43" t="s">
        <v>65</v>
      </c>
      <c r="H172" s="46">
        <f t="shared" si="1"/>
        <v>0</v>
      </c>
      <c r="I172" s="43" t="str">
        <f>IF(Contabilidad!$K172="EEUU","EXPORTACION",IF(Contabilidad!$K172="MEXICO","EXPORTACION",IF(Contabilidad!$K172="HOLANDA","EXPORTACION","VENTA NACIONAL")))</f>
        <v>VENTA NACIONAL</v>
      </c>
      <c r="J172" s="47" t="s">
        <v>295</v>
      </c>
      <c r="K172" s="43" t="s">
        <v>98</v>
      </c>
      <c r="L172" s="48" t="s">
        <v>60</v>
      </c>
    </row>
    <row r="173" ht="15.75" customHeight="1">
      <c r="A173" s="43" t="s">
        <v>296</v>
      </c>
      <c r="B173" s="44" t="s">
        <v>99</v>
      </c>
      <c r="C173" s="43">
        <v>2018.0</v>
      </c>
      <c r="D173" s="45">
        <v>7995985.92</v>
      </c>
      <c r="E173" s="43" t="s">
        <v>297</v>
      </c>
      <c r="F173" s="46" t="s">
        <v>69</v>
      </c>
      <c r="G173" s="43" t="s">
        <v>65</v>
      </c>
      <c r="H173" s="46">
        <f t="shared" si="1"/>
        <v>0</v>
      </c>
      <c r="I173" s="43" t="str">
        <f>IF(Contabilidad!$K173="EEUU","EXPORTACION",IF(Contabilidad!$K173="MEXICO","EXPORTACION",IF(Contabilidad!$K173="HOLANDA","EXPORTACION","VENTA NACIONAL")))</f>
        <v>EXPORTACION</v>
      </c>
      <c r="J173" s="47" t="s">
        <v>298</v>
      </c>
      <c r="K173" s="43" t="s">
        <v>75</v>
      </c>
      <c r="L173" s="48" t="s">
        <v>71</v>
      </c>
    </row>
    <row r="174" ht="15.75" customHeight="1">
      <c r="A174" s="43" t="s">
        <v>299</v>
      </c>
      <c r="B174" s="44" t="s">
        <v>99</v>
      </c>
      <c r="C174" s="43">
        <v>2018.0</v>
      </c>
      <c r="D174" s="45">
        <v>6.196889088E7</v>
      </c>
      <c r="E174" s="43" t="s">
        <v>300</v>
      </c>
      <c r="F174" s="46" t="s">
        <v>69</v>
      </c>
      <c r="G174" s="43" t="s">
        <v>65</v>
      </c>
      <c r="H174" s="46">
        <f t="shared" si="1"/>
        <v>0</v>
      </c>
      <c r="I174" s="43" t="str">
        <f>IF(Contabilidad!$K174="EEUU","EXPORTACION",IF(Contabilidad!$K174="MEXICO","EXPORTACION",IF(Contabilidad!$K174="HOLANDA","EXPORTACION","VENTA NACIONAL")))</f>
        <v>VENTA NACIONAL</v>
      </c>
      <c r="J174" s="47" t="s">
        <v>301</v>
      </c>
      <c r="K174" s="43" t="s">
        <v>131</v>
      </c>
      <c r="L174" s="48" t="s">
        <v>62</v>
      </c>
    </row>
    <row r="175" ht="15.75" customHeight="1">
      <c r="A175" s="43" t="s">
        <v>302</v>
      </c>
      <c r="B175" s="44" t="s">
        <v>103</v>
      </c>
      <c r="C175" s="43">
        <v>2018.0</v>
      </c>
      <c r="D175" s="45">
        <v>8.61766572E7</v>
      </c>
      <c r="E175" s="43" t="s">
        <v>303</v>
      </c>
      <c r="F175" s="46" t="s">
        <v>69</v>
      </c>
      <c r="G175" s="43" t="s">
        <v>65</v>
      </c>
      <c r="H175" s="46">
        <f t="shared" si="1"/>
        <v>0</v>
      </c>
      <c r="I175" s="43" t="str">
        <f>IF(Contabilidad!$K175="EEUU","EXPORTACION",IF(Contabilidad!$K175="MEXICO","EXPORTACION",IF(Contabilidad!$K175="HOLANDA","EXPORTACION","VENTA NACIONAL")))</f>
        <v>EXPORTACION</v>
      </c>
      <c r="J175" s="47" t="s">
        <v>304</v>
      </c>
      <c r="K175" s="43" t="s">
        <v>67</v>
      </c>
      <c r="L175" s="48" t="s">
        <v>71</v>
      </c>
    </row>
    <row r="176" ht="15.75" customHeight="1">
      <c r="A176" s="43" t="s">
        <v>305</v>
      </c>
      <c r="B176" s="44" t="s">
        <v>103</v>
      </c>
      <c r="C176" s="43">
        <v>2018.0</v>
      </c>
      <c r="D176" s="45">
        <v>6463249.29</v>
      </c>
      <c r="E176" s="43" t="s">
        <v>306</v>
      </c>
      <c r="F176" s="46" t="s">
        <v>69</v>
      </c>
      <c r="G176" s="43" t="s">
        <v>57</v>
      </c>
      <c r="H176" s="46">
        <f t="shared" si="1"/>
        <v>2585299.716</v>
      </c>
      <c r="I176" s="43" t="str">
        <f>IF(Contabilidad!$K176="EEUU","EXPORTACION",IF(Contabilidad!$K176="MEXICO","EXPORTACION",IF(Contabilidad!$K176="HOLANDA","EXPORTACION","VENTA NACIONAL")))</f>
        <v>VENTA NACIONAL</v>
      </c>
      <c r="J176" s="47" t="s">
        <v>307</v>
      </c>
      <c r="K176" s="43" t="s">
        <v>155</v>
      </c>
      <c r="L176" s="48" t="s">
        <v>71</v>
      </c>
    </row>
    <row r="177" ht="15.75" customHeight="1">
      <c r="A177" s="43" t="s">
        <v>308</v>
      </c>
      <c r="B177" s="44" t="s">
        <v>103</v>
      </c>
      <c r="C177" s="43">
        <v>2018.0</v>
      </c>
      <c r="D177" s="45">
        <v>1.5080915010000002E7</v>
      </c>
      <c r="E177" s="43" t="s">
        <v>309</v>
      </c>
      <c r="F177" s="46" t="s">
        <v>56</v>
      </c>
      <c r="G177" s="43" t="s">
        <v>57</v>
      </c>
      <c r="H177" s="46">
        <f t="shared" si="1"/>
        <v>6032366.004</v>
      </c>
      <c r="I177" s="43" t="str">
        <f>IF(Contabilidad!$K177="EEUU","EXPORTACION",IF(Contabilidad!$K177="MEXICO","EXPORTACION",IF(Contabilidad!$K177="HOLANDA","EXPORTACION","VENTA NACIONAL")))</f>
        <v>EXPORTACION</v>
      </c>
      <c r="J177" s="47" t="s">
        <v>310</v>
      </c>
      <c r="K177" s="43" t="s">
        <v>93</v>
      </c>
      <c r="L177" s="48" t="s">
        <v>81</v>
      </c>
    </row>
    <row r="178" ht="15.75" customHeight="1">
      <c r="A178" s="43" t="s">
        <v>311</v>
      </c>
      <c r="B178" s="44" t="s">
        <v>103</v>
      </c>
      <c r="C178" s="43">
        <v>2018.0</v>
      </c>
      <c r="D178" s="45">
        <v>4.30883286E7</v>
      </c>
      <c r="E178" s="43" t="s">
        <v>312</v>
      </c>
      <c r="F178" s="46" t="s">
        <v>56</v>
      </c>
      <c r="G178" s="43" t="s">
        <v>65</v>
      </c>
      <c r="H178" s="46">
        <f t="shared" si="1"/>
        <v>0</v>
      </c>
      <c r="I178" s="43" t="str">
        <f>IF(Contabilidad!$K178="EEUU","EXPORTACION",IF(Contabilidad!$K178="MEXICO","EXPORTACION",IF(Contabilidad!$K178="HOLANDA","EXPORTACION","VENTA NACIONAL")))</f>
        <v>VENTA NACIONAL</v>
      </c>
      <c r="J178" s="47" t="s">
        <v>313</v>
      </c>
      <c r="K178" s="43" t="s">
        <v>144</v>
      </c>
      <c r="L178" s="48" t="s">
        <v>62</v>
      </c>
    </row>
    <row r="179" ht="15.75" customHeight="1">
      <c r="A179" s="43" t="s">
        <v>314</v>
      </c>
      <c r="B179" s="44" t="s">
        <v>103</v>
      </c>
      <c r="C179" s="43">
        <v>2018.0</v>
      </c>
      <c r="D179" s="45">
        <v>2.800741359E7</v>
      </c>
      <c r="E179" s="43" t="s">
        <v>315</v>
      </c>
      <c r="F179" s="46" t="s">
        <v>69</v>
      </c>
      <c r="G179" s="43" t="s">
        <v>57</v>
      </c>
      <c r="H179" s="46">
        <f t="shared" si="1"/>
        <v>11202965.44</v>
      </c>
      <c r="I179" s="43" t="str">
        <f>IF(Contabilidad!$K179="EEUU","EXPORTACION",IF(Contabilidad!$K179="MEXICO","EXPORTACION",IF(Contabilidad!$K179="HOLANDA","EXPORTACION","VENTA NACIONAL")))</f>
        <v>EXPORTACION</v>
      </c>
      <c r="J179" s="47" t="s">
        <v>316</v>
      </c>
      <c r="K179" s="43" t="s">
        <v>67</v>
      </c>
      <c r="L179" s="48" t="s">
        <v>81</v>
      </c>
    </row>
    <row r="180" ht="15.75" customHeight="1">
      <c r="A180" s="43" t="s">
        <v>317</v>
      </c>
      <c r="B180" s="44" t="s">
        <v>103</v>
      </c>
      <c r="C180" s="43">
        <v>2018.0</v>
      </c>
      <c r="D180" s="45">
        <v>3.662507931E7</v>
      </c>
      <c r="E180" s="43" t="s">
        <v>318</v>
      </c>
      <c r="F180" s="46" t="s">
        <v>69</v>
      </c>
      <c r="G180" s="43" t="s">
        <v>57</v>
      </c>
      <c r="H180" s="46">
        <f t="shared" si="1"/>
        <v>14650031.72</v>
      </c>
      <c r="I180" s="43" t="str">
        <f>IF(Contabilidad!$K180="EEUU","EXPORTACION",IF(Contabilidad!$K180="MEXICO","EXPORTACION",IF(Contabilidad!$K180="HOLANDA","EXPORTACION","VENTA NACIONAL")))</f>
        <v>VENTA NACIONAL</v>
      </c>
      <c r="J180" s="47" t="s">
        <v>319</v>
      </c>
      <c r="K180" s="43" t="s">
        <v>151</v>
      </c>
      <c r="L180" s="48" t="s">
        <v>60</v>
      </c>
    </row>
    <row r="181" ht="15.75" customHeight="1">
      <c r="A181" s="43" t="s">
        <v>320</v>
      </c>
      <c r="B181" s="44" t="s">
        <v>107</v>
      </c>
      <c r="C181" s="43">
        <v>2018.0</v>
      </c>
      <c r="D181" s="45">
        <v>8656694.64</v>
      </c>
      <c r="E181" s="43" t="s">
        <v>321</v>
      </c>
      <c r="F181" s="46" t="s">
        <v>69</v>
      </c>
      <c r="G181" s="43" t="s">
        <v>65</v>
      </c>
      <c r="H181" s="46">
        <f t="shared" si="1"/>
        <v>0</v>
      </c>
      <c r="I181" s="43" t="str">
        <f>IF(Contabilidad!$K181="EEUU","EXPORTACION",IF(Contabilidad!$K181="MEXICO","EXPORTACION",IF(Contabilidad!$K181="HOLANDA","EXPORTACION","VENTA NACIONAL")))</f>
        <v>VENTA NACIONAL</v>
      </c>
      <c r="J181" s="47" t="s">
        <v>322</v>
      </c>
      <c r="K181" s="43" t="s">
        <v>59</v>
      </c>
      <c r="L181" s="48" t="s">
        <v>71</v>
      </c>
    </row>
    <row r="182" ht="15.75" customHeight="1">
      <c r="A182" s="43" t="s">
        <v>323</v>
      </c>
      <c r="B182" s="44" t="s">
        <v>107</v>
      </c>
      <c r="C182" s="43">
        <v>2018.0</v>
      </c>
      <c r="D182" s="45">
        <v>1.2985041959999999E7</v>
      </c>
      <c r="E182" s="43" t="s">
        <v>324</v>
      </c>
      <c r="F182" s="46" t="s">
        <v>56</v>
      </c>
      <c r="G182" s="43" t="s">
        <v>57</v>
      </c>
      <c r="H182" s="46">
        <f t="shared" si="1"/>
        <v>5194016.784</v>
      </c>
      <c r="I182" s="43" t="str">
        <f>IF(Contabilidad!$K182="EEUU","EXPORTACION",IF(Contabilidad!$K182="MEXICO","EXPORTACION",IF(Contabilidad!$K182="HOLANDA","EXPORTACION","VENTA NACIONAL")))</f>
        <v>EXPORTACION</v>
      </c>
      <c r="J182" s="47" t="s">
        <v>325</v>
      </c>
      <c r="K182" s="43" t="s">
        <v>67</v>
      </c>
      <c r="L182" s="48" t="s">
        <v>60</v>
      </c>
    </row>
    <row r="183" ht="15.75" customHeight="1">
      <c r="A183" s="43" t="s">
        <v>326</v>
      </c>
      <c r="B183" s="44" t="s">
        <v>107</v>
      </c>
      <c r="C183" s="43">
        <v>2018.0</v>
      </c>
      <c r="D183" s="45">
        <v>4.32834732E7</v>
      </c>
      <c r="E183" s="43" t="s">
        <v>327</v>
      </c>
      <c r="F183" s="46" t="s">
        <v>69</v>
      </c>
      <c r="G183" s="43" t="s">
        <v>65</v>
      </c>
      <c r="H183" s="46">
        <f t="shared" si="1"/>
        <v>0</v>
      </c>
      <c r="I183" s="43" t="str">
        <f>IF(Contabilidad!$K183="EEUU","EXPORTACION",IF(Contabilidad!$K183="MEXICO","EXPORTACION",IF(Contabilidad!$K183="HOLANDA","EXPORTACION","VENTA NACIONAL")))</f>
        <v>EXPORTACION</v>
      </c>
      <c r="J183" s="47" t="s">
        <v>328</v>
      </c>
      <c r="K183" s="43" t="s">
        <v>67</v>
      </c>
      <c r="L183" s="48" t="s">
        <v>71</v>
      </c>
    </row>
    <row r="184" ht="15.75" customHeight="1">
      <c r="A184" s="43" t="s">
        <v>329</v>
      </c>
      <c r="B184" s="44" t="s">
        <v>107</v>
      </c>
      <c r="C184" s="43">
        <v>2018.0</v>
      </c>
      <c r="D184" s="45">
        <v>3.24626049E7</v>
      </c>
      <c r="E184" s="43" t="s">
        <v>330</v>
      </c>
      <c r="F184" s="46" t="s">
        <v>56</v>
      </c>
      <c r="G184" s="43" t="s">
        <v>65</v>
      </c>
      <c r="H184" s="46">
        <f t="shared" si="1"/>
        <v>0</v>
      </c>
      <c r="I184" s="43" t="str">
        <f>IF(Contabilidad!$K184="EEUU","EXPORTACION",IF(Contabilidad!$K184="MEXICO","EXPORTACION",IF(Contabilidad!$K184="HOLANDA","EXPORTACION","VENTA NACIONAL")))</f>
        <v>EXPORTACION</v>
      </c>
      <c r="J184" s="47" t="s">
        <v>331</v>
      </c>
      <c r="K184" s="43" t="s">
        <v>67</v>
      </c>
      <c r="L184" s="48" t="s">
        <v>81</v>
      </c>
    </row>
    <row r="185" ht="15.75" customHeight="1">
      <c r="A185" s="43" t="s">
        <v>332</v>
      </c>
      <c r="B185" s="44" t="s">
        <v>107</v>
      </c>
      <c r="C185" s="43">
        <v>2018.0</v>
      </c>
      <c r="D185" s="45">
        <v>5.41043415E7</v>
      </c>
      <c r="E185" s="43" t="s">
        <v>333</v>
      </c>
      <c r="F185" s="46" t="s">
        <v>69</v>
      </c>
      <c r="G185" s="43" t="s">
        <v>65</v>
      </c>
      <c r="H185" s="46">
        <f t="shared" si="1"/>
        <v>0</v>
      </c>
      <c r="I185" s="43" t="str">
        <f>IF(Contabilidad!$K185="EEUU","EXPORTACION",IF(Contabilidad!$K185="MEXICO","EXPORTACION",IF(Contabilidad!$K185="HOLANDA","EXPORTACION","VENTA NACIONAL")))</f>
        <v>VENTA NACIONAL</v>
      </c>
      <c r="J185" s="47" t="s">
        <v>334</v>
      </c>
      <c r="K185" s="43" t="s">
        <v>155</v>
      </c>
      <c r="L185" s="48" t="s">
        <v>81</v>
      </c>
    </row>
    <row r="186" ht="15.75" customHeight="1">
      <c r="A186" s="43" t="s">
        <v>335</v>
      </c>
      <c r="B186" s="44" t="s">
        <v>107</v>
      </c>
      <c r="C186" s="43">
        <v>2018.0</v>
      </c>
      <c r="D186" s="45">
        <v>6.49252098E7</v>
      </c>
      <c r="E186" s="43" t="s">
        <v>336</v>
      </c>
      <c r="F186" s="46" t="s">
        <v>56</v>
      </c>
      <c r="G186" s="43" t="s">
        <v>57</v>
      </c>
      <c r="H186" s="46">
        <f t="shared" si="1"/>
        <v>25970083.92</v>
      </c>
      <c r="I186" s="43" t="str">
        <f>IF(Contabilidad!$K186="EEUU","EXPORTACION",IF(Contabilidad!$K186="MEXICO","EXPORTACION",IF(Contabilidad!$K186="HOLANDA","EXPORTACION","VENTA NACIONAL")))</f>
        <v>VENTA NACIONAL</v>
      </c>
      <c r="J186" s="47" t="s">
        <v>337</v>
      </c>
      <c r="K186" s="43" t="s">
        <v>131</v>
      </c>
      <c r="L186" s="48" t="s">
        <v>81</v>
      </c>
    </row>
    <row r="187" ht="15.75" customHeight="1">
      <c r="A187" s="43" t="s">
        <v>338</v>
      </c>
      <c r="B187" s="44" t="s">
        <v>111</v>
      </c>
      <c r="C187" s="43">
        <v>2018.0</v>
      </c>
      <c r="D187" s="45">
        <v>2.555087964E7</v>
      </c>
      <c r="E187" s="43" t="s">
        <v>339</v>
      </c>
      <c r="F187" s="46" t="s">
        <v>56</v>
      </c>
      <c r="G187" s="43" t="s">
        <v>57</v>
      </c>
      <c r="H187" s="46">
        <f t="shared" si="1"/>
        <v>10220351.86</v>
      </c>
      <c r="I187" s="43" t="str">
        <f>IF(Contabilidad!$K187="EEUU","EXPORTACION",IF(Contabilidad!$K187="MEXICO","EXPORTACION",IF(Contabilidad!$K187="HOLANDA","EXPORTACION","VENTA NACIONAL")))</f>
        <v>EXPORTACION</v>
      </c>
      <c r="J187" s="47" t="s">
        <v>340</v>
      </c>
      <c r="K187" s="43" t="s">
        <v>75</v>
      </c>
      <c r="L187" s="48" t="s">
        <v>71</v>
      </c>
    </row>
    <row r="188" ht="15.75" customHeight="1">
      <c r="A188" s="43" t="s">
        <v>341</v>
      </c>
      <c r="B188" s="44" t="s">
        <v>111</v>
      </c>
      <c r="C188" s="43">
        <v>2018.0</v>
      </c>
      <c r="D188" s="45">
        <v>2.768011961E7</v>
      </c>
      <c r="E188" s="43" t="s">
        <v>342</v>
      </c>
      <c r="F188" s="46" t="s">
        <v>69</v>
      </c>
      <c r="G188" s="43" t="s">
        <v>65</v>
      </c>
      <c r="H188" s="46">
        <f t="shared" si="1"/>
        <v>0</v>
      </c>
      <c r="I188" s="43" t="str">
        <f>IF(Contabilidad!$K188="EEUU","EXPORTACION",IF(Contabilidad!$K188="MEXICO","EXPORTACION",IF(Contabilidad!$K188="HOLANDA","EXPORTACION","VENTA NACIONAL")))</f>
        <v>VENTA NACIONAL</v>
      </c>
      <c r="J188" s="47" t="s">
        <v>343</v>
      </c>
      <c r="K188" s="43" t="s">
        <v>155</v>
      </c>
      <c r="L188" s="48" t="s">
        <v>62</v>
      </c>
    </row>
    <row r="189" ht="15.75" customHeight="1">
      <c r="A189" s="43" t="s">
        <v>344</v>
      </c>
      <c r="B189" s="44" t="s">
        <v>111</v>
      </c>
      <c r="C189" s="43">
        <v>2018.0</v>
      </c>
      <c r="D189" s="45">
        <v>4.2584799400000006E7</v>
      </c>
      <c r="E189" s="43" t="s">
        <v>345</v>
      </c>
      <c r="F189" s="46" t="s">
        <v>69</v>
      </c>
      <c r="G189" s="43" t="s">
        <v>57</v>
      </c>
      <c r="H189" s="46">
        <f t="shared" si="1"/>
        <v>17033919.76</v>
      </c>
      <c r="I189" s="43" t="str">
        <f>IF(Contabilidad!$K189="EEUU","EXPORTACION",IF(Contabilidad!$K189="MEXICO","EXPORTACION",IF(Contabilidad!$K189="HOLANDA","EXPORTACION","VENTA NACIONAL")))</f>
        <v>EXPORTACION</v>
      </c>
      <c r="J189" s="47" t="s">
        <v>346</v>
      </c>
      <c r="K189" s="43" t="s">
        <v>67</v>
      </c>
      <c r="L189" s="48" t="s">
        <v>71</v>
      </c>
    </row>
    <row r="190" ht="15.75" customHeight="1">
      <c r="A190" s="43" t="s">
        <v>347</v>
      </c>
      <c r="B190" s="44" t="s">
        <v>111</v>
      </c>
      <c r="C190" s="43">
        <v>2018.0</v>
      </c>
      <c r="D190" s="45">
        <v>6387719.91</v>
      </c>
      <c r="E190" s="43" t="s">
        <v>348</v>
      </c>
      <c r="F190" s="46" t="s">
        <v>56</v>
      </c>
      <c r="G190" s="43" t="s">
        <v>57</v>
      </c>
      <c r="H190" s="46">
        <f t="shared" si="1"/>
        <v>2555087.964</v>
      </c>
      <c r="I190" s="43" t="str">
        <f>IF(Contabilidad!$K190="EEUU","EXPORTACION",IF(Contabilidad!$K190="MEXICO","EXPORTACION",IF(Contabilidad!$K190="HOLANDA","EXPORTACION","VENTA NACIONAL")))</f>
        <v>VENTA NACIONAL</v>
      </c>
      <c r="J190" s="47" t="s">
        <v>349</v>
      </c>
      <c r="K190" s="43" t="s">
        <v>98</v>
      </c>
      <c r="L190" s="48" t="s">
        <v>62</v>
      </c>
    </row>
    <row r="191" ht="15.75" customHeight="1">
      <c r="A191" s="43" t="s">
        <v>350</v>
      </c>
      <c r="B191" s="44" t="s">
        <v>111</v>
      </c>
      <c r="C191" s="43">
        <v>2018.0</v>
      </c>
      <c r="D191" s="45">
        <v>1.4904679790000001E7</v>
      </c>
      <c r="E191" s="43" t="s">
        <v>351</v>
      </c>
      <c r="F191" s="46" t="s">
        <v>56</v>
      </c>
      <c r="G191" s="43" t="s">
        <v>65</v>
      </c>
      <c r="H191" s="46">
        <f t="shared" si="1"/>
        <v>0</v>
      </c>
      <c r="I191" s="43" t="str">
        <f>IF(Contabilidad!$K191="EEUU","EXPORTACION",IF(Contabilidad!$K191="MEXICO","EXPORTACION",IF(Contabilidad!$K191="HOLANDA","EXPORTACION","VENTA NACIONAL")))</f>
        <v>EXPORTACION</v>
      </c>
      <c r="J191" s="47" t="s">
        <v>352</v>
      </c>
      <c r="K191" s="43" t="s">
        <v>67</v>
      </c>
      <c r="L191" s="48" t="s">
        <v>60</v>
      </c>
    </row>
    <row r="192" ht="15.75" customHeight="1">
      <c r="A192" s="43" t="s">
        <v>353</v>
      </c>
      <c r="B192" s="44" t="s">
        <v>111</v>
      </c>
      <c r="C192" s="43">
        <v>2018.0</v>
      </c>
      <c r="D192" s="45">
        <v>9.581579865E7</v>
      </c>
      <c r="E192" s="43" t="s">
        <v>354</v>
      </c>
      <c r="F192" s="46" t="s">
        <v>69</v>
      </c>
      <c r="G192" s="43" t="s">
        <v>57</v>
      </c>
      <c r="H192" s="46">
        <f t="shared" si="1"/>
        <v>38326319.46</v>
      </c>
      <c r="I192" s="43" t="str">
        <f>IF(Contabilidad!$K192="EEUU","EXPORTACION",IF(Contabilidad!$K192="MEXICO","EXPORTACION",IF(Contabilidad!$K192="HOLANDA","EXPORTACION","VENTA NACIONAL")))</f>
        <v>EXPORTACION</v>
      </c>
      <c r="J192" s="47" t="s">
        <v>355</v>
      </c>
      <c r="K192" s="43" t="s">
        <v>75</v>
      </c>
      <c r="L192" s="48" t="s">
        <v>81</v>
      </c>
    </row>
    <row r="193" ht="15.75" customHeight="1">
      <c r="A193" s="43" t="s">
        <v>356</v>
      </c>
      <c r="B193" s="44" t="s">
        <v>115</v>
      </c>
      <c r="C193" s="43">
        <v>2018.0</v>
      </c>
      <c r="D193" s="45">
        <v>2.9631096460000005E7</v>
      </c>
      <c r="E193" s="43" t="s">
        <v>357</v>
      </c>
      <c r="F193" s="46" t="s">
        <v>69</v>
      </c>
      <c r="G193" s="43" t="s">
        <v>57</v>
      </c>
      <c r="H193" s="46">
        <f t="shared" si="1"/>
        <v>11852438.58</v>
      </c>
      <c r="I193" s="43" t="str">
        <f>IF(Contabilidad!$K193="EEUU","EXPORTACION",IF(Contabilidad!$K193="MEXICO","EXPORTACION",IF(Contabilidad!$K193="HOLANDA","EXPORTACION","VENTA NACIONAL")))</f>
        <v>VENTA NACIONAL</v>
      </c>
      <c r="J193" s="47" t="s">
        <v>358</v>
      </c>
      <c r="K193" s="43" t="s">
        <v>144</v>
      </c>
      <c r="L193" s="48" t="s">
        <v>62</v>
      </c>
    </row>
    <row r="194" ht="15.75" customHeight="1">
      <c r="A194" s="43" t="s">
        <v>359</v>
      </c>
      <c r="B194" s="44" t="s">
        <v>115</v>
      </c>
      <c r="C194" s="43">
        <v>2018.0</v>
      </c>
      <c r="D194" s="45">
        <v>3.386411024E7</v>
      </c>
      <c r="E194" s="43" t="s">
        <v>360</v>
      </c>
      <c r="F194" s="46" t="s">
        <v>56</v>
      </c>
      <c r="G194" s="43" t="s">
        <v>65</v>
      </c>
      <c r="H194" s="46">
        <f t="shared" si="1"/>
        <v>0</v>
      </c>
      <c r="I194" s="43" t="str">
        <f>IF(Contabilidad!$K194="EEUU","EXPORTACION",IF(Contabilidad!$K194="MEXICO","EXPORTACION",IF(Contabilidad!$K194="HOLANDA","EXPORTACION","VENTA NACIONAL")))</f>
        <v>EXPORTACION</v>
      </c>
      <c r="J194" s="47" t="s">
        <v>361</v>
      </c>
      <c r="K194" s="43" t="s">
        <v>67</v>
      </c>
      <c r="L194" s="48" t="s">
        <v>71</v>
      </c>
    </row>
    <row r="195" ht="15.75" customHeight="1">
      <c r="A195" s="43" t="s">
        <v>362</v>
      </c>
      <c r="B195" s="44" t="s">
        <v>115</v>
      </c>
      <c r="C195" s="43">
        <v>2018.0</v>
      </c>
      <c r="D195" s="45">
        <v>5.291267225E7</v>
      </c>
      <c r="E195" s="43" t="s">
        <v>363</v>
      </c>
      <c r="F195" s="46" t="s">
        <v>69</v>
      </c>
      <c r="G195" s="43" t="s">
        <v>57</v>
      </c>
      <c r="H195" s="46">
        <f t="shared" si="1"/>
        <v>21165068.9</v>
      </c>
      <c r="I195" s="43" t="str">
        <f>IF(Contabilidad!$K195="EEUU","EXPORTACION",IF(Contabilidad!$K195="MEXICO","EXPORTACION",IF(Contabilidad!$K195="HOLANDA","EXPORTACION","VENTA NACIONAL")))</f>
        <v>EXPORTACION</v>
      </c>
      <c r="J195" s="47" t="s">
        <v>364</v>
      </c>
      <c r="K195" s="43" t="s">
        <v>93</v>
      </c>
      <c r="L195" s="48" t="s">
        <v>60</v>
      </c>
    </row>
    <row r="196" ht="15.75" customHeight="1">
      <c r="A196" s="43" t="s">
        <v>365</v>
      </c>
      <c r="B196" s="44" t="s">
        <v>115</v>
      </c>
      <c r="C196" s="43">
        <v>2018.0</v>
      </c>
      <c r="D196" s="45">
        <v>3.1747603349999998E7</v>
      </c>
      <c r="E196" s="43" t="s">
        <v>366</v>
      </c>
      <c r="F196" s="46" t="s">
        <v>56</v>
      </c>
      <c r="G196" s="43" t="s">
        <v>57</v>
      </c>
      <c r="H196" s="46">
        <f t="shared" si="1"/>
        <v>12699041.34</v>
      </c>
      <c r="I196" s="43" t="str">
        <f>IF(Contabilidad!$K196="EEUU","EXPORTACION",IF(Contabilidad!$K196="MEXICO","EXPORTACION",IF(Contabilidad!$K196="HOLANDA","EXPORTACION","VENTA NACIONAL")))</f>
        <v>EXPORTACION</v>
      </c>
      <c r="J196" s="47" t="s">
        <v>367</v>
      </c>
      <c r="K196" s="43" t="s">
        <v>67</v>
      </c>
      <c r="L196" s="48" t="s">
        <v>60</v>
      </c>
    </row>
    <row r="197" ht="15.75" customHeight="1">
      <c r="A197" s="43" t="s">
        <v>368</v>
      </c>
      <c r="B197" s="44" t="s">
        <v>115</v>
      </c>
      <c r="C197" s="43">
        <v>2018.0</v>
      </c>
      <c r="D197" s="45">
        <v>5.714568603E7</v>
      </c>
      <c r="E197" s="43" t="s">
        <v>369</v>
      </c>
      <c r="F197" s="46" t="s">
        <v>69</v>
      </c>
      <c r="G197" s="43" t="s">
        <v>65</v>
      </c>
      <c r="H197" s="46">
        <f t="shared" si="1"/>
        <v>0</v>
      </c>
      <c r="I197" s="43" t="str">
        <f>IF(Contabilidad!$K197="EEUU","EXPORTACION",IF(Contabilidad!$K197="MEXICO","EXPORTACION",IF(Contabilidad!$K197="HOLANDA","EXPORTACION","VENTA NACIONAL")))</f>
        <v>EXPORTACION</v>
      </c>
      <c r="J197" s="47" t="s">
        <v>370</v>
      </c>
      <c r="K197" s="43" t="s">
        <v>93</v>
      </c>
      <c r="L197" s="48" t="s">
        <v>60</v>
      </c>
    </row>
    <row r="198" ht="15.75" customHeight="1">
      <c r="A198" s="43" t="s">
        <v>371</v>
      </c>
      <c r="B198" s="44" t="s">
        <v>115</v>
      </c>
      <c r="C198" s="43">
        <v>2018.0</v>
      </c>
      <c r="D198" s="45">
        <v>6349520.67</v>
      </c>
      <c r="E198" s="43" t="s">
        <v>372</v>
      </c>
      <c r="F198" s="46" t="s">
        <v>69</v>
      </c>
      <c r="G198" s="43" t="s">
        <v>65</v>
      </c>
      <c r="H198" s="46">
        <f t="shared" si="1"/>
        <v>0</v>
      </c>
      <c r="I198" s="43" t="str">
        <f>IF(Contabilidad!$K198="EEUU","EXPORTACION",IF(Contabilidad!$K198="MEXICO","EXPORTACION",IF(Contabilidad!$K198="HOLANDA","EXPORTACION","VENTA NACIONAL")))</f>
        <v>VENTA NACIONAL</v>
      </c>
      <c r="J198" s="47" t="s">
        <v>373</v>
      </c>
      <c r="K198" s="43" t="s">
        <v>144</v>
      </c>
      <c r="L198" s="48" t="s">
        <v>81</v>
      </c>
    </row>
    <row r="199" ht="15.75" customHeight="1">
      <c r="A199" s="43" t="s">
        <v>374</v>
      </c>
      <c r="B199" s="44" t="s">
        <v>54</v>
      </c>
      <c r="C199" s="43">
        <v>2019.0</v>
      </c>
      <c r="D199" s="45">
        <v>2.78163438E7</v>
      </c>
      <c r="E199" s="43" t="s">
        <v>375</v>
      </c>
      <c r="F199" s="46" t="s">
        <v>69</v>
      </c>
      <c r="G199" s="43" t="s">
        <v>65</v>
      </c>
      <c r="H199" s="46">
        <f t="shared" si="1"/>
        <v>0</v>
      </c>
      <c r="I199" s="43" t="str">
        <f>IF(Contabilidad!$K199="EEUU","EXPORTACION",IF(Contabilidad!$K199="MEXICO","EXPORTACION",IF(Contabilidad!$K199="HOLANDA","EXPORTACION","VENTA NACIONAL")))</f>
        <v>EXPORTACION</v>
      </c>
      <c r="J199" s="47" t="s">
        <v>376</v>
      </c>
      <c r="K199" s="43" t="s">
        <v>93</v>
      </c>
      <c r="L199" s="48" t="s">
        <v>60</v>
      </c>
    </row>
    <row r="200" ht="15.75" customHeight="1">
      <c r="A200" s="43" t="s">
        <v>377</v>
      </c>
      <c r="B200" s="44" t="s">
        <v>54</v>
      </c>
      <c r="C200" s="43">
        <v>2019.0</v>
      </c>
      <c r="D200" s="45">
        <v>2.549831515E7</v>
      </c>
      <c r="E200" s="43" t="s">
        <v>378</v>
      </c>
      <c r="F200" s="46" t="s">
        <v>56</v>
      </c>
      <c r="G200" s="43" t="s">
        <v>57</v>
      </c>
      <c r="H200" s="46">
        <f t="shared" si="1"/>
        <v>10199326.06</v>
      </c>
      <c r="I200" s="43" t="str">
        <f>IF(Contabilidad!$K200="EEUU","EXPORTACION",IF(Contabilidad!$K200="MEXICO","EXPORTACION",IF(Contabilidad!$K200="HOLANDA","EXPORTACION","VENTA NACIONAL")))</f>
        <v>EXPORTACION</v>
      </c>
      <c r="J200" s="47" t="s">
        <v>379</v>
      </c>
      <c r="K200" s="43" t="s">
        <v>75</v>
      </c>
      <c r="L200" s="48" t="s">
        <v>71</v>
      </c>
    </row>
    <row r="201" ht="15.75" customHeight="1">
      <c r="A201" s="43" t="s">
        <v>380</v>
      </c>
      <c r="B201" s="44" t="s">
        <v>54</v>
      </c>
      <c r="C201" s="43">
        <v>2019.0</v>
      </c>
      <c r="D201" s="45">
        <v>3.9406487050000004E7</v>
      </c>
      <c r="E201" s="43" t="s">
        <v>381</v>
      </c>
      <c r="F201" s="46" t="s">
        <v>56</v>
      </c>
      <c r="G201" s="43" t="s">
        <v>65</v>
      </c>
      <c r="H201" s="46">
        <f t="shared" si="1"/>
        <v>0</v>
      </c>
      <c r="I201" s="43" t="str">
        <f>IF(Contabilidad!$K201="EEUU","EXPORTACION",IF(Contabilidad!$K201="MEXICO","EXPORTACION",IF(Contabilidad!$K201="HOLANDA","EXPORTACION","VENTA NACIONAL")))</f>
        <v>EXPORTACION</v>
      </c>
      <c r="J201" s="47" t="s">
        <v>382</v>
      </c>
      <c r="K201" s="43" t="s">
        <v>93</v>
      </c>
      <c r="L201" s="48" t="s">
        <v>81</v>
      </c>
    </row>
    <row r="202" ht="15.75" customHeight="1">
      <c r="A202" s="43" t="s">
        <v>263</v>
      </c>
      <c r="B202" s="44" t="s">
        <v>54</v>
      </c>
      <c r="C202" s="43">
        <v>2019.0</v>
      </c>
      <c r="D202" s="45">
        <v>4.6360573E7</v>
      </c>
      <c r="E202" s="43" t="s">
        <v>264</v>
      </c>
      <c r="F202" s="46" t="s">
        <v>56</v>
      </c>
      <c r="G202" s="43" t="s">
        <v>65</v>
      </c>
      <c r="H202" s="46">
        <f t="shared" si="1"/>
        <v>0</v>
      </c>
      <c r="I202" s="43" t="str">
        <f>IF(Contabilidad!$K202="EEUU","EXPORTACION",IF(Contabilidad!$K202="MEXICO","EXPORTACION",IF(Contabilidad!$K202="HOLANDA","EXPORTACION","VENTA NACIONAL")))</f>
        <v>VENTA NACIONAL</v>
      </c>
      <c r="J202" s="47" t="s">
        <v>58</v>
      </c>
      <c r="K202" s="43" t="s">
        <v>59</v>
      </c>
      <c r="L202" s="48" t="s">
        <v>60</v>
      </c>
    </row>
    <row r="203" ht="15.75" customHeight="1">
      <c r="A203" s="43" t="s">
        <v>266</v>
      </c>
      <c r="B203" s="44" t="s">
        <v>54</v>
      </c>
      <c r="C203" s="43">
        <v>2019.0</v>
      </c>
      <c r="D203" s="45">
        <v>5.795071625E7</v>
      </c>
      <c r="E203" s="43" t="s">
        <v>267</v>
      </c>
      <c r="F203" s="46" t="s">
        <v>56</v>
      </c>
      <c r="G203" s="43" t="s">
        <v>57</v>
      </c>
      <c r="H203" s="46">
        <f t="shared" si="1"/>
        <v>23180286.5</v>
      </c>
      <c r="I203" s="43" t="str">
        <f>IF(Contabilidad!$K203="EEUU","EXPORTACION",IF(Contabilidad!$K203="MEXICO","EXPORTACION",IF(Contabilidad!$K203="HOLANDA","EXPORTACION","VENTA NACIONAL")))</f>
        <v>EXPORTACION</v>
      </c>
      <c r="J203" s="47" t="s">
        <v>66</v>
      </c>
      <c r="K203" s="43" t="s">
        <v>67</v>
      </c>
      <c r="L203" s="48" t="s">
        <v>62</v>
      </c>
    </row>
    <row r="204" ht="15.75" customHeight="1">
      <c r="A204" s="43" t="s">
        <v>269</v>
      </c>
      <c r="B204" s="44" t="s">
        <v>54</v>
      </c>
      <c r="C204" s="43">
        <v>2019.0</v>
      </c>
      <c r="D204" s="45">
        <v>3.477042975E7</v>
      </c>
      <c r="E204" s="43" t="s">
        <v>270</v>
      </c>
      <c r="F204" s="46" t="s">
        <v>69</v>
      </c>
      <c r="G204" s="43" t="s">
        <v>65</v>
      </c>
      <c r="H204" s="46">
        <f t="shared" si="1"/>
        <v>0</v>
      </c>
      <c r="I204" s="43" t="str">
        <f>IF(Contabilidad!$K204="EEUU","EXPORTACION",IF(Contabilidad!$K204="MEXICO","EXPORTACION",IF(Contabilidad!$K204="HOLANDA","EXPORTACION","VENTA NACIONAL")))</f>
        <v>EXPORTACION</v>
      </c>
      <c r="J204" s="47" t="s">
        <v>74</v>
      </c>
      <c r="K204" s="43" t="s">
        <v>75</v>
      </c>
      <c r="L204" s="48" t="s">
        <v>62</v>
      </c>
    </row>
    <row r="205" ht="15.75" customHeight="1">
      <c r="A205" s="43" t="s">
        <v>272</v>
      </c>
      <c r="B205" s="44" t="s">
        <v>68</v>
      </c>
      <c r="C205" s="43">
        <v>2019.0</v>
      </c>
      <c r="D205" s="45">
        <v>9.41747112E7</v>
      </c>
      <c r="E205" s="43" t="s">
        <v>273</v>
      </c>
      <c r="F205" s="46" t="s">
        <v>56</v>
      </c>
      <c r="G205" s="43" t="s">
        <v>65</v>
      </c>
      <c r="H205" s="46">
        <f t="shared" si="1"/>
        <v>0</v>
      </c>
      <c r="I205" s="43" t="str">
        <f>IF(Contabilidad!$K205="EEUU","EXPORTACION",IF(Contabilidad!$K205="MEXICO","EXPORTACION",IF(Contabilidad!$K205="HOLANDA","EXPORTACION","VENTA NACIONAL")))</f>
        <v>EXPORTACION</v>
      </c>
      <c r="J205" s="47" t="s">
        <v>79</v>
      </c>
      <c r="K205" s="43" t="s">
        <v>75</v>
      </c>
      <c r="L205" s="48" t="s">
        <v>71</v>
      </c>
    </row>
    <row r="206" ht="15.75" customHeight="1">
      <c r="A206" s="43" t="s">
        <v>275</v>
      </c>
      <c r="B206" s="44" t="s">
        <v>68</v>
      </c>
      <c r="C206" s="43">
        <v>2019.0</v>
      </c>
      <c r="D206" s="45">
        <v>7.063103339999999E7</v>
      </c>
      <c r="E206" s="43" t="s">
        <v>276</v>
      </c>
      <c r="F206" s="46" t="s">
        <v>56</v>
      </c>
      <c r="G206" s="43" t="s">
        <v>65</v>
      </c>
      <c r="H206" s="46">
        <f t="shared" si="1"/>
        <v>0</v>
      </c>
      <c r="I206" s="43" t="str">
        <f>IF(Contabilidad!$K206="EEUU","EXPORTACION",IF(Contabilidad!$K206="MEXICO","EXPORTACION",IF(Contabilidad!$K206="HOLANDA","EXPORTACION","VENTA NACIONAL")))</f>
        <v>EXPORTACION</v>
      </c>
      <c r="J206" s="47" t="s">
        <v>84</v>
      </c>
      <c r="K206" s="43" t="s">
        <v>75</v>
      </c>
      <c r="L206" s="48" t="s">
        <v>62</v>
      </c>
    </row>
    <row r="207" ht="15.75" customHeight="1">
      <c r="A207" s="43" t="s">
        <v>278</v>
      </c>
      <c r="B207" s="44" t="s">
        <v>68</v>
      </c>
      <c r="C207" s="43">
        <v>2019.0</v>
      </c>
      <c r="D207" s="45">
        <v>2.35436778E7</v>
      </c>
      <c r="E207" s="43" t="s">
        <v>279</v>
      </c>
      <c r="F207" s="46" t="s">
        <v>69</v>
      </c>
      <c r="G207" s="43" t="s">
        <v>57</v>
      </c>
      <c r="H207" s="46">
        <f t="shared" si="1"/>
        <v>9417471.12</v>
      </c>
      <c r="I207" s="43" t="str">
        <f>IF(Contabilidad!$K207="EEUU","EXPORTACION",IF(Contabilidad!$K207="MEXICO","EXPORTACION",IF(Contabilidad!$K207="HOLANDA","EXPORTACION","VENTA NACIONAL")))</f>
        <v>EXPORTACION</v>
      </c>
      <c r="J207" s="47" t="s">
        <v>88</v>
      </c>
      <c r="K207" s="43" t="s">
        <v>67</v>
      </c>
      <c r="L207" s="48" t="s">
        <v>62</v>
      </c>
    </row>
    <row r="208" ht="15.75" customHeight="1">
      <c r="A208" s="43" t="s">
        <v>281</v>
      </c>
      <c r="B208" s="44" t="s">
        <v>68</v>
      </c>
      <c r="C208" s="43">
        <v>2019.0</v>
      </c>
      <c r="D208" s="45">
        <v>3.5315516699999996E7</v>
      </c>
      <c r="E208" s="43" t="s">
        <v>282</v>
      </c>
      <c r="F208" s="46" t="s">
        <v>56</v>
      </c>
      <c r="G208" s="43" t="s">
        <v>65</v>
      </c>
      <c r="H208" s="46">
        <f t="shared" si="1"/>
        <v>0</v>
      </c>
      <c r="I208" s="43" t="str">
        <f>IF(Contabilidad!$K208="EEUU","EXPORTACION",IF(Contabilidad!$K208="MEXICO","EXPORTACION",IF(Contabilidad!$K208="HOLANDA","EXPORTACION","VENTA NACIONAL")))</f>
        <v>EXPORTACION</v>
      </c>
      <c r="J208" s="47" t="s">
        <v>92</v>
      </c>
      <c r="K208" s="43" t="s">
        <v>93</v>
      </c>
      <c r="L208" s="48" t="s">
        <v>81</v>
      </c>
    </row>
    <row r="209" ht="15.75" customHeight="1">
      <c r="A209" s="43" t="s">
        <v>284</v>
      </c>
      <c r="B209" s="44" t="s">
        <v>68</v>
      </c>
      <c r="C209" s="43">
        <v>2019.0</v>
      </c>
      <c r="D209" s="45">
        <v>1.17718389E7</v>
      </c>
      <c r="E209" s="43" t="s">
        <v>285</v>
      </c>
      <c r="F209" s="46" t="s">
        <v>56</v>
      </c>
      <c r="G209" s="43" t="s">
        <v>57</v>
      </c>
      <c r="H209" s="46">
        <f t="shared" si="1"/>
        <v>4708735.56</v>
      </c>
      <c r="I209" s="43" t="str">
        <f>IF(Contabilidad!$K209="EEUU","EXPORTACION",IF(Contabilidad!$K209="MEXICO","EXPORTACION",IF(Contabilidad!$K209="HOLANDA","EXPORTACION","VENTA NACIONAL")))</f>
        <v>VENTA NACIONAL</v>
      </c>
      <c r="J209" s="47" t="s">
        <v>97</v>
      </c>
      <c r="K209" s="43" t="s">
        <v>98</v>
      </c>
      <c r="L209" s="48" t="s">
        <v>62</v>
      </c>
    </row>
    <row r="210" ht="15.75" customHeight="1">
      <c r="A210" s="43" t="s">
        <v>287</v>
      </c>
      <c r="B210" s="44" t="s">
        <v>76</v>
      </c>
      <c r="C210" s="43">
        <v>2019.0</v>
      </c>
      <c r="D210" s="45">
        <v>7.1875485E7</v>
      </c>
      <c r="E210" s="43" t="s">
        <v>288</v>
      </c>
      <c r="F210" s="46" t="s">
        <v>56</v>
      </c>
      <c r="G210" s="43" t="s">
        <v>65</v>
      </c>
      <c r="H210" s="46">
        <f t="shared" si="1"/>
        <v>0</v>
      </c>
      <c r="I210" s="43" t="str">
        <f>IF(Contabilidad!$K210="EEUU","EXPORTACION",IF(Contabilidad!$K210="MEXICO","EXPORTACION",IF(Contabilidad!$K210="HOLANDA","EXPORTACION","VENTA NACIONAL")))</f>
        <v>EXPORTACION</v>
      </c>
      <c r="J210" s="47" t="s">
        <v>102</v>
      </c>
      <c r="K210" s="43" t="s">
        <v>93</v>
      </c>
      <c r="L210" s="48" t="s">
        <v>81</v>
      </c>
    </row>
    <row r="211" ht="15.75" customHeight="1">
      <c r="A211" s="43" t="s">
        <v>290</v>
      </c>
      <c r="B211" s="44" t="s">
        <v>76</v>
      </c>
      <c r="C211" s="43">
        <v>2019.0</v>
      </c>
      <c r="D211" s="45">
        <v>7.6667184E7</v>
      </c>
      <c r="E211" s="43" t="s">
        <v>291</v>
      </c>
      <c r="F211" s="46" t="s">
        <v>69</v>
      </c>
      <c r="G211" s="43" t="s">
        <v>65</v>
      </c>
      <c r="H211" s="46">
        <f t="shared" si="1"/>
        <v>0</v>
      </c>
      <c r="I211" s="43" t="str">
        <f>IF(Contabilidad!$K211="EEUU","EXPORTACION",IF(Contabilidad!$K211="MEXICO","EXPORTACION",IF(Contabilidad!$K211="HOLANDA","EXPORTACION","VENTA NACIONAL")))</f>
        <v>EXPORTACION</v>
      </c>
      <c r="J211" s="47" t="s">
        <v>106</v>
      </c>
      <c r="K211" s="43" t="s">
        <v>75</v>
      </c>
      <c r="L211" s="48" t="s">
        <v>81</v>
      </c>
    </row>
    <row r="212" ht="15.75" customHeight="1">
      <c r="A212" s="43" t="s">
        <v>293</v>
      </c>
      <c r="B212" s="44" t="s">
        <v>76</v>
      </c>
      <c r="C212" s="43">
        <v>2019.0</v>
      </c>
      <c r="D212" s="45">
        <v>6.708378600000001E7</v>
      </c>
      <c r="E212" s="43" t="s">
        <v>294</v>
      </c>
      <c r="F212" s="46" t="s">
        <v>56</v>
      </c>
      <c r="G212" s="43" t="s">
        <v>65</v>
      </c>
      <c r="H212" s="46">
        <f t="shared" si="1"/>
        <v>0</v>
      </c>
      <c r="I212" s="43" t="str">
        <f>IF(Contabilidad!$K212="EEUU","EXPORTACION",IF(Contabilidad!$K212="MEXICO","EXPORTACION",IF(Contabilidad!$K212="HOLANDA","EXPORTACION","VENTA NACIONAL")))</f>
        <v>EXPORTACION</v>
      </c>
      <c r="J212" s="47" t="s">
        <v>110</v>
      </c>
      <c r="K212" s="43" t="s">
        <v>67</v>
      </c>
      <c r="L212" s="48" t="s">
        <v>71</v>
      </c>
    </row>
    <row r="213" ht="15.75" customHeight="1">
      <c r="A213" s="43" t="s">
        <v>296</v>
      </c>
      <c r="B213" s="44" t="s">
        <v>76</v>
      </c>
      <c r="C213" s="43">
        <v>2019.0</v>
      </c>
      <c r="D213" s="45">
        <v>2.3958495E7</v>
      </c>
      <c r="E213" s="43" t="s">
        <v>297</v>
      </c>
      <c r="F213" s="46" t="s">
        <v>69</v>
      </c>
      <c r="G213" s="43" t="s">
        <v>65</v>
      </c>
      <c r="H213" s="46">
        <f t="shared" si="1"/>
        <v>0</v>
      </c>
      <c r="I213" s="43" t="str">
        <f>IF(Contabilidad!$K213="EEUU","EXPORTACION",IF(Contabilidad!$K213="MEXICO","EXPORTACION",IF(Contabilidad!$K213="HOLANDA","EXPORTACION","VENTA NACIONAL")))</f>
        <v>EXPORTACION</v>
      </c>
      <c r="J213" s="47" t="s">
        <v>114</v>
      </c>
      <c r="K213" s="43" t="s">
        <v>93</v>
      </c>
      <c r="L213" s="48" t="s">
        <v>60</v>
      </c>
    </row>
    <row r="214" ht="15.75" customHeight="1">
      <c r="A214" s="43" t="s">
        <v>299</v>
      </c>
      <c r="B214" s="44" t="s">
        <v>80</v>
      </c>
      <c r="C214" s="43">
        <v>2019.0</v>
      </c>
      <c r="D214" s="45">
        <v>1.1531649200000001E7</v>
      </c>
      <c r="E214" s="43" t="s">
        <v>300</v>
      </c>
      <c r="F214" s="46" t="s">
        <v>56</v>
      </c>
      <c r="G214" s="43" t="s">
        <v>57</v>
      </c>
      <c r="H214" s="46">
        <f t="shared" si="1"/>
        <v>4612659.68</v>
      </c>
      <c r="I214" s="43" t="str">
        <f>IF(Contabilidad!$K214="EEUU","EXPORTACION",IF(Contabilidad!$K214="MEXICO","EXPORTACION",IF(Contabilidad!$K214="HOLANDA","EXPORTACION","VENTA NACIONAL")))</f>
        <v>EXPORTACION</v>
      </c>
      <c r="J214" s="47" t="s">
        <v>118</v>
      </c>
      <c r="K214" s="43" t="s">
        <v>75</v>
      </c>
      <c r="L214" s="48" t="s">
        <v>62</v>
      </c>
    </row>
    <row r="215" ht="15.75" customHeight="1">
      <c r="A215" s="43" t="s">
        <v>302</v>
      </c>
      <c r="B215" s="44" t="s">
        <v>80</v>
      </c>
      <c r="C215" s="43">
        <v>2019.0</v>
      </c>
      <c r="D215" s="45">
        <v>3.45949476E7</v>
      </c>
      <c r="E215" s="43" t="s">
        <v>303</v>
      </c>
      <c r="F215" s="46" t="s">
        <v>69</v>
      </c>
      <c r="G215" s="43" t="s">
        <v>65</v>
      </c>
      <c r="H215" s="46">
        <f t="shared" si="1"/>
        <v>0</v>
      </c>
      <c r="I215" s="43" t="str">
        <f>IF(Contabilidad!$K215="EEUU","EXPORTACION",IF(Contabilidad!$K215="MEXICO","EXPORTACION",IF(Contabilidad!$K215="HOLANDA","EXPORTACION","VENTA NACIONAL")))</f>
        <v>EXPORTACION</v>
      </c>
      <c r="J215" s="47" t="s">
        <v>121</v>
      </c>
      <c r="K215" s="43" t="s">
        <v>75</v>
      </c>
      <c r="L215" s="48" t="s">
        <v>62</v>
      </c>
    </row>
    <row r="216" ht="15.75" customHeight="1">
      <c r="A216" s="43" t="s">
        <v>305</v>
      </c>
      <c r="B216" s="44" t="s">
        <v>80</v>
      </c>
      <c r="C216" s="43">
        <v>2019.0</v>
      </c>
      <c r="D216" s="45">
        <v>6.91898952E7</v>
      </c>
      <c r="E216" s="43" t="s">
        <v>306</v>
      </c>
      <c r="F216" s="46" t="s">
        <v>56</v>
      </c>
      <c r="G216" s="43" t="s">
        <v>57</v>
      </c>
      <c r="H216" s="46">
        <f t="shared" si="1"/>
        <v>27675958.08</v>
      </c>
      <c r="I216" s="43" t="str">
        <f>IF(Contabilidad!$K216="EEUU","EXPORTACION",IF(Contabilidad!$K216="MEXICO","EXPORTACION",IF(Contabilidad!$K216="HOLANDA","EXPORTACION","VENTA NACIONAL")))</f>
        <v>EXPORTACION</v>
      </c>
      <c r="J216" s="47" t="s">
        <v>124</v>
      </c>
      <c r="K216" s="43" t="s">
        <v>67</v>
      </c>
      <c r="L216" s="48" t="s">
        <v>60</v>
      </c>
    </row>
    <row r="217" ht="15.75" customHeight="1">
      <c r="A217" s="43" t="s">
        <v>308</v>
      </c>
      <c r="B217" s="44" t="s">
        <v>80</v>
      </c>
      <c r="C217" s="43">
        <v>2019.0</v>
      </c>
      <c r="D217" s="45">
        <v>9.225319360000001E7</v>
      </c>
      <c r="E217" s="43" t="s">
        <v>309</v>
      </c>
      <c r="F217" s="46" t="s">
        <v>69</v>
      </c>
      <c r="G217" s="43" t="s">
        <v>65</v>
      </c>
      <c r="H217" s="46">
        <f t="shared" si="1"/>
        <v>0</v>
      </c>
      <c r="I217" s="43" t="str">
        <f>IF(Contabilidad!$K217="EEUU","EXPORTACION",IF(Contabilidad!$K217="MEXICO","EXPORTACION",IF(Contabilidad!$K217="HOLANDA","EXPORTACION","VENTA NACIONAL")))</f>
        <v>EXPORTACION</v>
      </c>
      <c r="J217" s="47" t="s">
        <v>127</v>
      </c>
      <c r="K217" s="43" t="s">
        <v>75</v>
      </c>
      <c r="L217" s="48" t="s">
        <v>62</v>
      </c>
    </row>
    <row r="218" ht="15.75" customHeight="1">
      <c r="A218" s="43" t="s">
        <v>311</v>
      </c>
      <c r="B218" s="44" t="s">
        <v>80</v>
      </c>
      <c r="C218" s="43">
        <v>2019.0</v>
      </c>
      <c r="D218" s="45">
        <v>2.3063298400000002E7</v>
      </c>
      <c r="E218" s="43" t="s">
        <v>312</v>
      </c>
      <c r="F218" s="46" t="s">
        <v>56</v>
      </c>
      <c r="G218" s="43" t="s">
        <v>57</v>
      </c>
      <c r="H218" s="46">
        <f t="shared" si="1"/>
        <v>9225319.36</v>
      </c>
      <c r="I218" s="43" t="str">
        <f>IF(Contabilidad!$K218="EEUU","EXPORTACION",IF(Contabilidad!$K218="MEXICO","EXPORTACION",IF(Contabilidad!$K218="HOLANDA","EXPORTACION","VENTA NACIONAL")))</f>
        <v>VENTA NACIONAL</v>
      </c>
      <c r="J218" s="47" t="s">
        <v>130</v>
      </c>
      <c r="K218" s="43" t="s">
        <v>131</v>
      </c>
      <c r="L218" s="48" t="s">
        <v>71</v>
      </c>
    </row>
    <row r="219" ht="15.75" customHeight="1">
      <c r="A219" s="43" t="s">
        <v>314</v>
      </c>
      <c r="B219" s="44" t="s">
        <v>85</v>
      </c>
      <c r="C219" s="43">
        <v>2019.0</v>
      </c>
      <c r="D219" s="45">
        <v>4.7577263E7</v>
      </c>
      <c r="E219" s="43" t="s">
        <v>315</v>
      </c>
      <c r="F219" s="46" t="s">
        <v>69</v>
      </c>
      <c r="G219" s="43" t="s">
        <v>65</v>
      </c>
      <c r="H219" s="46">
        <f t="shared" si="1"/>
        <v>0</v>
      </c>
      <c r="I219" s="43" t="str">
        <f>IF(Contabilidad!$K219="EEUU","EXPORTACION",IF(Contabilidad!$K219="MEXICO","EXPORTACION",IF(Contabilidad!$K219="HOLANDA","EXPORTACION","VENTA NACIONAL")))</f>
        <v>VENTA NACIONAL</v>
      </c>
      <c r="J219" s="47" t="s">
        <v>134</v>
      </c>
      <c r="K219" s="43" t="s">
        <v>98</v>
      </c>
      <c r="L219" s="48" t="s">
        <v>62</v>
      </c>
    </row>
    <row r="220" ht="15.75" customHeight="1">
      <c r="A220" s="43" t="s">
        <v>317</v>
      </c>
      <c r="B220" s="44" t="s">
        <v>85</v>
      </c>
      <c r="C220" s="43">
        <v>2019.0</v>
      </c>
      <c r="D220" s="45">
        <v>4.995612615E7</v>
      </c>
      <c r="E220" s="43" t="s">
        <v>318</v>
      </c>
      <c r="F220" s="46" t="s">
        <v>69</v>
      </c>
      <c r="G220" s="43" t="s">
        <v>57</v>
      </c>
      <c r="H220" s="46">
        <f t="shared" si="1"/>
        <v>19982450.46</v>
      </c>
      <c r="I220" s="43" t="str">
        <f>IF(Contabilidad!$K220="EEUU","EXPORTACION",IF(Contabilidad!$K220="MEXICO","EXPORTACION",IF(Contabilidad!$K220="HOLANDA","EXPORTACION","VENTA NACIONAL")))</f>
        <v>VENTA NACIONAL</v>
      </c>
      <c r="J220" s="47" t="s">
        <v>137</v>
      </c>
      <c r="K220" s="43" t="s">
        <v>59</v>
      </c>
      <c r="L220" s="48" t="s">
        <v>71</v>
      </c>
    </row>
    <row r="221" ht="15.75" customHeight="1">
      <c r="A221" s="43" t="s">
        <v>320</v>
      </c>
      <c r="B221" s="44" t="s">
        <v>85</v>
      </c>
      <c r="C221" s="43">
        <v>2019.0</v>
      </c>
      <c r="D221" s="45">
        <v>2.1409768349999998E7</v>
      </c>
      <c r="E221" s="43" t="s">
        <v>321</v>
      </c>
      <c r="F221" s="46" t="s">
        <v>69</v>
      </c>
      <c r="G221" s="43" t="s">
        <v>57</v>
      </c>
      <c r="H221" s="46">
        <f t="shared" si="1"/>
        <v>8563907.34</v>
      </c>
      <c r="I221" s="43" t="str">
        <f>IF(Contabilidad!$K221="EEUU","EXPORTACION",IF(Contabilidad!$K221="MEXICO","EXPORTACION",IF(Contabilidad!$K221="HOLANDA","EXPORTACION","VENTA NACIONAL")))</f>
        <v>EXPORTACION</v>
      </c>
      <c r="J221" s="47" t="s">
        <v>140</v>
      </c>
      <c r="K221" s="43" t="s">
        <v>75</v>
      </c>
      <c r="L221" s="48" t="s">
        <v>62</v>
      </c>
    </row>
    <row r="222" ht="15.75" customHeight="1">
      <c r="A222" s="43" t="s">
        <v>323</v>
      </c>
      <c r="B222" s="44" t="s">
        <v>85</v>
      </c>
      <c r="C222" s="43">
        <v>2019.0</v>
      </c>
      <c r="D222" s="45">
        <v>4.7577263E7</v>
      </c>
      <c r="E222" s="43" t="s">
        <v>324</v>
      </c>
      <c r="F222" s="46" t="s">
        <v>69</v>
      </c>
      <c r="G222" s="43" t="s">
        <v>57</v>
      </c>
      <c r="H222" s="46">
        <f t="shared" si="1"/>
        <v>19030905.2</v>
      </c>
      <c r="I222" s="43" t="str">
        <f>IF(Contabilidad!$K222="EEUU","EXPORTACION",IF(Contabilidad!$K222="MEXICO","EXPORTACION",IF(Contabilidad!$K222="HOLANDA","EXPORTACION","VENTA NACIONAL")))</f>
        <v>VENTA NACIONAL</v>
      </c>
      <c r="J222" s="47" t="s">
        <v>143</v>
      </c>
      <c r="K222" s="43" t="s">
        <v>144</v>
      </c>
      <c r="L222" s="48" t="s">
        <v>62</v>
      </c>
    </row>
    <row r="223" ht="15.75" customHeight="1">
      <c r="A223" s="43" t="s">
        <v>326</v>
      </c>
      <c r="B223" s="44" t="s">
        <v>85</v>
      </c>
      <c r="C223" s="43">
        <v>2019.0</v>
      </c>
      <c r="D223" s="45">
        <v>7.13658945E7</v>
      </c>
      <c r="E223" s="43" t="s">
        <v>327</v>
      </c>
      <c r="F223" s="46" t="s">
        <v>56</v>
      </c>
      <c r="G223" s="43" t="s">
        <v>65</v>
      </c>
      <c r="H223" s="46">
        <f t="shared" si="1"/>
        <v>0</v>
      </c>
      <c r="I223" s="43" t="str">
        <f>IF(Contabilidad!$K223="EEUU","EXPORTACION",IF(Contabilidad!$K223="MEXICO","EXPORTACION",IF(Contabilidad!$K223="HOLANDA","EXPORTACION","VENTA NACIONAL")))</f>
        <v>EXPORTACION</v>
      </c>
      <c r="J223" s="47" t="s">
        <v>147</v>
      </c>
      <c r="K223" s="43" t="s">
        <v>75</v>
      </c>
      <c r="L223" s="48" t="s">
        <v>81</v>
      </c>
    </row>
    <row r="224" ht="15.75" customHeight="1">
      <c r="A224" s="43" t="s">
        <v>329</v>
      </c>
      <c r="B224" s="44" t="s">
        <v>89</v>
      </c>
      <c r="C224" s="43">
        <v>2019.0</v>
      </c>
      <c r="D224" s="45">
        <v>7228725.66</v>
      </c>
      <c r="E224" s="43" t="s">
        <v>330</v>
      </c>
      <c r="F224" s="46" t="s">
        <v>56</v>
      </c>
      <c r="G224" s="43" t="s">
        <v>65</v>
      </c>
      <c r="H224" s="46">
        <f t="shared" si="1"/>
        <v>0</v>
      </c>
      <c r="I224" s="43" t="str">
        <f>IF(Contabilidad!$K224="EEUU","EXPORTACION",IF(Contabilidad!$K224="MEXICO","EXPORTACION",IF(Contabilidad!$K224="HOLANDA","EXPORTACION","VENTA NACIONAL")))</f>
        <v>VENTA NACIONAL</v>
      </c>
      <c r="J224" s="47" t="s">
        <v>150</v>
      </c>
      <c r="K224" s="43" t="s">
        <v>151</v>
      </c>
      <c r="L224" s="48" t="s">
        <v>71</v>
      </c>
    </row>
    <row r="225" ht="15.75" customHeight="1">
      <c r="A225" s="43" t="s">
        <v>332</v>
      </c>
      <c r="B225" s="44" t="s">
        <v>89</v>
      </c>
      <c r="C225" s="43">
        <v>2019.0</v>
      </c>
      <c r="D225" s="45">
        <v>9638300.88</v>
      </c>
      <c r="E225" s="43" t="s">
        <v>333</v>
      </c>
      <c r="F225" s="46" t="s">
        <v>69</v>
      </c>
      <c r="G225" s="43" t="s">
        <v>57</v>
      </c>
      <c r="H225" s="46">
        <f t="shared" si="1"/>
        <v>3855320.352</v>
      </c>
      <c r="I225" s="43" t="str">
        <f>IF(Contabilidad!$K225="EEUU","EXPORTACION",IF(Contabilidad!$K225="MEXICO","EXPORTACION",IF(Contabilidad!$K225="HOLANDA","EXPORTACION","VENTA NACIONAL")))</f>
        <v>VENTA NACIONAL</v>
      </c>
      <c r="J225" s="47" t="s">
        <v>154</v>
      </c>
      <c r="K225" s="43" t="s">
        <v>155</v>
      </c>
      <c r="L225" s="48" t="s">
        <v>81</v>
      </c>
    </row>
    <row r="226" ht="15.75" customHeight="1">
      <c r="A226" s="43" t="s">
        <v>335</v>
      </c>
      <c r="B226" s="44" t="s">
        <v>89</v>
      </c>
      <c r="C226" s="43">
        <v>2019.0</v>
      </c>
      <c r="D226" s="45">
        <v>1.6867026540000003E7</v>
      </c>
      <c r="E226" s="43" t="s">
        <v>336</v>
      </c>
      <c r="F226" s="46" t="s">
        <v>69</v>
      </c>
      <c r="G226" s="43" t="s">
        <v>65</v>
      </c>
      <c r="H226" s="46">
        <f t="shared" si="1"/>
        <v>0</v>
      </c>
      <c r="I226" s="43" t="str">
        <f>IF(Contabilidad!$K226="EEUU","EXPORTACION",IF(Contabilidad!$K226="MEXICO","EXPORTACION",IF(Contabilidad!$K226="HOLANDA","EXPORTACION","VENTA NACIONAL")))</f>
        <v>EXPORTACION</v>
      </c>
      <c r="J226" s="47" t="s">
        <v>158</v>
      </c>
      <c r="K226" s="43" t="s">
        <v>67</v>
      </c>
      <c r="L226" s="48" t="s">
        <v>62</v>
      </c>
    </row>
    <row r="227" ht="15.75" customHeight="1">
      <c r="A227" s="43" t="s">
        <v>338</v>
      </c>
      <c r="B227" s="44" t="s">
        <v>89</v>
      </c>
      <c r="C227" s="43">
        <v>2019.0</v>
      </c>
      <c r="D227" s="45">
        <v>1.445745132E7</v>
      </c>
      <c r="E227" s="43" t="s">
        <v>339</v>
      </c>
      <c r="F227" s="46" t="s">
        <v>69</v>
      </c>
      <c r="G227" s="43" t="s">
        <v>57</v>
      </c>
      <c r="H227" s="46">
        <f t="shared" si="1"/>
        <v>5782980.528</v>
      </c>
      <c r="I227" s="43" t="str">
        <f>IF(Contabilidad!$K227="EEUU","EXPORTACION",IF(Contabilidad!$K227="MEXICO","EXPORTACION",IF(Contabilidad!$K227="HOLANDA","EXPORTACION","VENTA NACIONAL")))</f>
        <v>VENTA NACIONAL</v>
      </c>
      <c r="J227" s="47" t="s">
        <v>161</v>
      </c>
      <c r="K227" s="43" t="s">
        <v>155</v>
      </c>
      <c r="L227" s="48" t="s">
        <v>62</v>
      </c>
    </row>
    <row r="228" ht="15.75" customHeight="1">
      <c r="A228" s="43" t="s">
        <v>341</v>
      </c>
      <c r="B228" s="44" t="s">
        <v>89</v>
      </c>
      <c r="C228" s="43">
        <v>2019.0</v>
      </c>
      <c r="D228" s="45">
        <v>4.8191504400000006E7</v>
      </c>
      <c r="E228" s="43" t="s">
        <v>342</v>
      </c>
      <c r="F228" s="46" t="s">
        <v>69</v>
      </c>
      <c r="G228" s="43" t="s">
        <v>57</v>
      </c>
      <c r="H228" s="46">
        <f t="shared" si="1"/>
        <v>19276601.76</v>
      </c>
      <c r="I228" s="43" t="str">
        <f>IF(Contabilidad!$K228="EEUU","EXPORTACION",IF(Contabilidad!$K228="MEXICO","EXPORTACION",IF(Contabilidad!$K228="HOLANDA","EXPORTACION","VENTA NACIONAL")))</f>
        <v>EXPORTACION</v>
      </c>
      <c r="J228" s="47" t="s">
        <v>164</v>
      </c>
      <c r="K228" s="43" t="s">
        <v>67</v>
      </c>
      <c r="L228" s="48" t="s">
        <v>60</v>
      </c>
    </row>
    <row r="229" ht="15.75" customHeight="1">
      <c r="A229" s="43" t="s">
        <v>344</v>
      </c>
      <c r="B229" s="44" t="s">
        <v>89</v>
      </c>
      <c r="C229" s="43">
        <v>2019.0</v>
      </c>
      <c r="D229" s="45">
        <v>1.445745132E8</v>
      </c>
      <c r="E229" s="43" t="s">
        <v>345</v>
      </c>
      <c r="F229" s="46" t="s">
        <v>69</v>
      </c>
      <c r="G229" s="43" t="s">
        <v>65</v>
      </c>
      <c r="H229" s="46">
        <f t="shared" si="1"/>
        <v>0</v>
      </c>
      <c r="I229" s="43" t="str">
        <f>IF(Contabilidad!$K229="EEUU","EXPORTACION",IF(Contabilidad!$K229="MEXICO","EXPORTACION",IF(Contabilidad!$K229="HOLANDA","EXPORTACION","VENTA NACIONAL")))</f>
        <v>VENTA NACIONAL</v>
      </c>
      <c r="J229" s="47" t="s">
        <v>167</v>
      </c>
      <c r="K229" s="43" t="s">
        <v>155</v>
      </c>
      <c r="L229" s="48" t="s">
        <v>71</v>
      </c>
    </row>
    <row r="230" ht="15.75" customHeight="1">
      <c r="A230" s="43" t="s">
        <v>347</v>
      </c>
      <c r="B230" s="44" t="s">
        <v>94</v>
      </c>
      <c r="C230" s="43">
        <v>2019.0</v>
      </c>
      <c r="D230" s="45">
        <v>3.577036665E7</v>
      </c>
      <c r="E230" s="43" t="s">
        <v>348</v>
      </c>
      <c r="F230" s="46" t="s">
        <v>69</v>
      </c>
      <c r="G230" s="43" t="s">
        <v>57</v>
      </c>
      <c r="H230" s="46">
        <f t="shared" si="1"/>
        <v>14308146.66</v>
      </c>
      <c r="I230" s="43" t="str">
        <f>IF(Contabilidad!$K230="EEUU","EXPORTACION",IF(Contabilidad!$K230="MEXICO","EXPORTACION",IF(Contabilidad!$K230="HOLANDA","EXPORTACION","VENTA NACIONAL")))</f>
        <v>EXPORTACION</v>
      </c>
      <c r="J230" s="47" t="s">
        <v>170</v>
      </c>
      <c r="K230" s="43" t="s">
        <v>75</v>
      </c>
      <c r="L230" s="48" t="s">
        <v>62</v>
      </c>
    </row>
    <row r="231" ht="15.75" customHeight="1">
      <c r="A231" s="43" t="s">
        <v>350</v>
      </c>
      <c r="B231" s="44" t="s">
        <v>94</v>
      </c>
      <c r="C231" s="43">
        <v>2019.0</v>
      </c>
      <c r="D231" s="45">
        <v>1.192345555E8</v>
      </c>
      <c r="E231" s="43" t="s">
        <v>351</v>
      </c>
      <c r="F231" s="46" t="s">
        <v>69</v>
      </c>
      <c r="G231" s="43" t="s">
        <v>57</v>
      </c>
      <c r="H231" s="46">
        <f t="shared" si="1"/>
        <v>47693822.2</v>
      </c>
      <c r="I231" s="43" t="str">
        <f>IF(Contabilidad!$K231="EEUU","EXPORTACION",IF(Contabilidad!$K231="MEXICO","EXPORTACION",IF(Contabilidad!$K231="HOLANDA","EXPORTACION","VENTA NACIONAL")))</f>
        <v>VENTA NACIONAL</v>
      </c>
      <c r="J231" s="47" t="s">
        <v>173</v>
      </c>
      <c r="K231" s="43" t="s">
        <v>59</v>
      </c>
      <c r="L231" s="48" t="s">
        <v>60</v>
      </c>
    </row>
    <row r="232" ht="15.75" customHeight="1">
      <c r="A232" s="43" t="s">
        <v>353</v>
      </c>
      <c r="B232" s="44" t="s">
        <v>94</v>
      </c>
      <c r="C232" s="43">
        <v>2019.0</v>
      </c>
      <c r="D232" s="45">
        <v>1.192345555E7</v>
      </c>
      <c r="E232" s="43" t="s">
        <v>354</v>
      </c>
      <c r="F232" s="46" t="s">
        <v>56</v>
      </c>
      <c r="G232" s="43" t="s">
        <v>65</v>
      </c>
      <c r="H232" s="46">
        <f t="shared" si="1"/>
        <v>0</v>
      </c>
      <c r="I232" s="43" t="str">
        <f>IF(Contabilidad!$K232="EEUU","EXPORTACION",IF(Contabilidad!$K232="MEXICO","EXPORTACION",IF(Contabilidad!$K232="HOLANDA","EXPORTACION","VENTA NACIONAL")))</f>
        <v>EXPORTACION</v>
      </c>
      <c r="J232" s="47" t="s">
        <v>176</v>
      </c>
      <c r="K232" s="43" t="s">
        <v>93</v>
      </c>
      <c r="L232" s="48" t="s">
        <v>60</v>
      </c>
    </row>
    <row r="233" ht="15.75" customHeight="1">
      <c r="A233" s="43" t="s">
        <v>356</v>
      </c>
      <c r="B233" s="44" t="s">
        <v>94</v>
      </c>
      <c r="C233" s="43">
        <v>2019.0</v>
      </c>
      <c r="D233" s="45">
        <v>2.38469111E7</v>
      </c>
      <c r="E233" s="43" t="s">
        <v>357</v>
      </c>
      <c r="F233" s="46" t="s">
        <v>69</v>
      </c>
      <c r="G233" s="43" t="s">
        <v>57</v>
      </c>
      <c r="H233" s="46">
        <f t="shared" si="1"/>
        <v>9538764.44</v>
      </c>
      <c r="I233" s="43" t="str">
        <f>IF(Contabilidad!$K233="EEUU","EXPORTACION",IF(Contabilidad!$K233="MEXICO","EXPORTACION",IF(Contabilidad!$K233="HOLANDA","EXPORTACION","VENTA NACIONAL")))</f>
        <v>EXPORTACION</v>
      </c>
      <c r="J233" s="47" t="s">
        <v>179</v>
      </c>
      <c r="K233" s="43" t="s">
        <v>67</v>
      </c>
      <c r="L233" s="48" t="s">
        <v>81</v>
      </c>
    </row>
    <row r="234" ht="15.75" customHeight="1">
      <c r="A234" s="43" t="s">
        <v>359</v>
      </c>
      <c r="B234" s="44" t="s">
        <v>94</v>
      </c>
      <c r="C234" s="43">
        <v>2019.0</v>
      </c>
      <c r="D234" s="45">
        <v>4.76938222E7</v>
      </c>
      <c r="E234" s="43" t="s">
        <v>360</v>
      </c>
      <c r="F234" s="46" t="s">
        <v>69</v>
      </c>
      <c r="G234" s="43" t="s">
        <v>65</v>
      </c>
      <c r="H234" s="46">
        <f t="shared" si="1"/>
        <v>0</v>
      </c>
      <c r="I234" s="43" t="str">
        <f>IF(Contabilidad!$K234="EEUU","EXPORTACION",IF(Contabilidad!$K234="MEXICO","EXPORTACION",IF(Contabilidad!$K234="HOLANDA","EXPORTACION","VENTA NACIONAL")))</f>
        <v>EXPORTACION</v>
      </c>
      <c r="J234" s="47" t="s">
        <v>182</v>
      </c>
      <c r="K234" s="43" t="s">
        <v>67</v>
      </c>
      <c r="L234" s="48" t="s">
        <v>62</v>
      </c>
    </row>
    <row r="235" ht="15.75" customHeight="1">
      <c r="A235" s="43" t="s">
        <v>362</v>
      </c>
      <c r="B235" s="44" t="s">
        <v>99</v>
      </c>
      <c r="C235" s="43">
        <v>2019.0</v>
      </c>
      <c r="D235" s="45">
        <v>7.20980568E7</v>
      </c>
      <c r="E235" s="43" t="s">
        <v>363</v>
      </c>
      <c r="F235" s="46" t="s">
        <v>56</v>
      </c>
      <c r="G235" s="43" t="s">
        <v>65</v>
      </c>
      <c r="H235" s="46">
        <f t="shared" si="1"/>
        <v>0</v>
      </c>
      <c r="I235" s="43" t="str">
        <f>IF(Contabilidad!$K235="EEUU","EXPORTACION",IF(Contabilidad!$K235="MEXICO","EXPORTACION",IF(Contabilidad!$K235="HOLANDA","EXPORTACION","VENTA NACIONAL")))</f>
        <v>EXPORTACION</v>
      </c>
      <c r="J235" s="47" t="s">
        <v>185</v>
      </c>
      <c r="K235" s="43" t="s">
        <v>93</v>
      </c>
      <c r="L235" s="48" t="s">
        <v>62</v>
      </c>
    </row>
    <row r="236" ht="15.75" customHeight="1">
      <c r="A236" s="43" t="s">
        <v>365</v>
      </c>
      <c r="B236" s="44" t="s">
        <v>99</v>
      </c>
      <c r="C236" s="43">
        <v>2019.0</v>
      </c>
      <c r="D236" s="45">
        <v>7209805.68</v>
      </c>
      <c r="E236" s="43" t="s">
        <v>366</v>
      </c>
      <c r="F236" s="46" t="s">
        <v>69</v>
      </c>
      <c r="G236" s="43" t="s">
        <v>57</v>
      </c>
      <c r="H236" s="46">
        <f t="shared" si="1"/>
        <v>2883922.272</v>
      </c>
      <c r="I236" s="43" t="str">
        <f>IF(Contabilidad!$K236="EEUU","EXPORTACION",IF(Contabilidad!$K236="MEXICO","EXPORTACION",IF(Contabilidad!$K236="HOLANDA","EXPORTACION","VENTA NACIONAL")))</f>
        <v>VENTA NACIONAL</v>
      </c>
      <c r="J236" s="47" t="s">
        <v>188</v>
      </c>
      <c r="K236" s="43" t="s">
        <v>144</v>
      </c>
      <c r="L236" s="48" t="s">
        <v>81</v>
      </c>
    </row>
    <row r="237" ht="15.75" customHeight="1">
      <c r="A237" s="43" t="s">
        <v>368</v>
      </c>
      <c r="B237" s="44" t="s">
        <v>99</v>
      </c>
      <c r="C237" s="43">
        <v>2019.0</v>
      </c>
      <c r="D237" s="45">
        <v>4.085556552E7</v>
      </c>
      <c r="E237" s="43" t="s">
        <v>369</v>
      </c>
      <c r="F237" s="46" t="s">
        <v>56</v>
      </c>
      <c r="G237" s="43" t="s">
        <v>65</v>
      </c>
      <c r="H237" s="46">
        <f t="shared" si="1"/>
        <v>0</v>
      </c>
      <c r="I237" s="43" t="str">
        <f>IF(Contabilidad!$K237="EEUU","EXPORTACION",IF(Contabilidad!$K237="MEXICO","EXPORTACION",IF(Contabilidad!$K237="HOLANDA","EXPORTACION","VENTA NACIONAL")))</f>
        <v>EXPORTACION</v>
      </c>
      <c r="J237" s="47" t="s">
        <v>191</v>
      </c>
      <c r="K237" s="43" t="s">
        <v>67</v>
      </c>
      <c r="L237" s="48" t="s">
        <v>71</v>
      </c>
    </row>
    <row r="238" ht="15.75" customHeight="1">
      <c r="A238" s="43" t="s">
        <v>371</v>
      </c>
      <c r="B238" s="44" t="s">
        <v>99</v>
      </c>
      <c r="C238" s="43">
        <v>2019.0</v>
      </c>
      <c r="D238" s="45">
        <v>1.20163428E8</v>
      </c>
      <c r="E238" s="43" t="s">
        <v>372</v>
      </c>
      <c r="F238" s="46" t="s">
        <v>69</v>
      </c>
      <c r="G238" s="43" t="s">
        <v>57</v>
      </c>
      <c r="H238" s="46">
        <f t="shared" si="1"/>
        <v>48065371.2</v>
      </c>
      <c r="I238" s="43" t="str">
        <f>IF(Contabilidad!$K238="EEUU","EXPORTACION",IF(Contabilidad!$K238="MEXICO","EXPORTACION",IF(Contabilidad!$K238="HOLANDA","EXPORTACION","VENTA NACIONAL")))</f>
        <v>VENTA NACIONAL</v>
      </c>
      <c r="J238" s="47" t="s">
        <v>194</v>
      </c>
      <c r="K238" s="43" t="s">
        <v>131</v>
      </c>
      <c r="L238" s="48" t="s">
        <v>71</v>
      </c>
    </row>
    <row r="239" ht="15.75" customHeight="1">
      <c r="A239" s="43" t="s">
        <v>374</v>
      </c>
      <c r="B239" s="44" t="s">
        <v>103</v>
      </c>
      <c r="C239" s="43">
        <v>2019.0</v>
      </c>
      <c r="D239" s="45">
        <v>7.846314E7</v>
      </c>
      <c r="E239" s="43" t="s">
        <v>375</v>
      </c>
      <c r="F239" s="46" t="s">
        <v>56</v>
      </c>
      <c r="G239" s="43" t="s">
        <v>65</v>
      </c>
      <c r="H239" s="46">
        <f t="shared" si="1"/>
        <v>0</v>
      </c>
      <c r="I239" s="43" t="str">
        <f>IF(Contabilidad!$K239="EEUU","EXPORTACION",IF(Contabilidad!$K239="MEXICO","EXPORTACION",IF(Contabilidad!$K239="HOLANDA","EXPORTACION","VENTA NACIONAL")))</f>
        <v>EXPORTACION</v>
      </c>
      <c r="J239" s="47" t="s">
        <v>197</v>
      </c>
      <c r="K239" s="43" t="s">
        <v>93</v>
      </c>
      <c r="L239" s="48" t="s">
        <v>71</v>
      </c>
    </row>
    <row r="240" ht="15.75" customHeight="1">
      <c r="A240" s="43" t="s">
        <v>377</v>
      </c>
      <c r="B240" s="44" t="s">
        <v>103</v>
      </c>
      <c r="C240" s="43">
        <v>2019.0</v>
      </c>
      <c r="D240" s="45">
        <v>1.1769471E8</v>
      </c>
      <c r="E240" s="43" t="s">
        <v>378</v>
      </c>
      <c r="F240" s="46" t="s">
        <v>69</v>
      </c>
      <c r="G240" s="43" t="s">
        <v>57</v>
      </c>
      <c r="H240" s="46">
        <f t="shared" si="1"/>
        <v>47077884</v>
      </c>
      <c r="I240" s="43" t="str">
        <f>IF(Contabilidad!$K240="EEUU","EXPORTACION",IF(Contabilidad!$K240="MEXICO","EXPORTACION",IF(Contabilidad!$K240="HOLANDA","EXPORTACION","VENTA NACIONAL")))</f>
        <v>VENTA NACIONAL</v>
      </c>
      <c r="J240" s="47" t="s">
        <v>200</v>
      </c>
      <c r="K240" s="43" t="s">
        <v>144</v>
      </c>
      <c r="L240" s="48" t="s">
        <v>60</v>
      </c>
    </row>
    <row r="241" ht="15.75" customHeight="1">
      <c r="A241" s="43" t="s">
        <v>380</v>
      </c>
      <c r="B241" s="44" t="s">
        <v>103</v>
      </c>
      <c r="C241" s="43">
        <v>2019.0</v>
      </c>
      <c r="D241" s="45">
        <v>6.538595E7</v>
      </c>
      <c r="E241" s="43" t="s">
        <v>381</v>
      </c>
      <c r="F241" s="46" t="s">
        <v>69</v>
      </c>
      <c r="G241" s="43" t="s">
        <v>65</v>
      </c>
      <c r="H241" s="46">
        <f t="shared" si="1"/>
        <v>0</v>
      </c>
      <c r="I241" s="43" t="str">
        <f>IF(Contabilidad!$K241="EEUU","EXPORTACION",IF(Contabilidad!$K241="MEXICO","EXPORTACION",IF(Contabilidad!$K241="HOLANDA","EXPORTACION","VENTA NACIONAL")))</f>
        <v>VENTA NACIONAL</v>
      </c>
      <c r="J241" s="47" t="s">
        <v>203</v>
      </c>
      <c r="K241" s="43" t="s">
        <v>131</v>
      </c>
      <c r="L241" s="48" t="s">
        <v>71</v>
      </c>
    </row>
    <row r="242" ht="15.75" customHeight="1">
      <c r="A242" s="53"/>
      <c r="B242" s="54"/>
      <c r="C242" s="53"/>
      <c r="D242" s="55"/>
      <c r="E242" s="53"/>
      <c r="F242" s="56"/>
      <c r="G242" s="53"/>
      <c r="H242" s="56"/>
      <c r="I242" s="53"/>
      <c r="J242" s="57"/>
      <c r="K242" s="53"/>
      <c r="L242" s="58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41"/>
      <c r="B243" s="59"/>
      <c r="E243" s="17"/>
    </row>
    <row r="244" ht="15.75" customHeight="1">
      <c r="A244" s="41"/>
      <c r="B244" s="59"/>
      <c r="E244" s="17"/>
    </row>
    <row r="245" ht="15.75" customHeight="1">
      <c r="A245" s="41"/>
      <c r="B245" s="59"/>
      <c r="E245" s="17"/>
    </row>
    <row r="246" ht="15.75" customHeight="1">
      <c r="A246" s="41"/>
      <c r="B246" s="59"/>
      <c r="E246" s="17"/>
    </row>
    <row r="247" ht="15.75" customHeight="1">
      <c r="A247" s="41"/>
      <c r="B247" s="59"/>
      <c r="E247" s="17"/>
    </row>
    <row r="248" ht="15.75" customHeight="1">
      <c r="A248" s="41"/>
      <c r="B248" s="59"/>
      <c r="E248" s="17"/>
    </row>
    <row r="249" ht="15.75" customHeight="1">
      <c r="A249" s="41"/>
      <c r="B249" s="59"/>
      <c r="E249" s="17"/>
    </row>
    <row r="250" ht="15.75" customHeight="1">
      <c r="A250" s="41"/>
      <c r="B250" s="59"/>
      <c r="E250" s="17"/>
    </row>
    <row r="251" ht="15.75" customHeight="1">
      <c r="A251" s="41"/>
      <c r="B251" s="59"/>
      <c r="E251" s="17"/>
    </row>
    <row r="252" ht="15.75" customHeight="1">
      <c r="A252" s="41"/>
      <c r="B252" s="59"/>
      <c r="E252" s="17"/>
    </row>
    <row r="253" ht="15.75" customHeight="1">
      <c r="A253" s="41"/>
      <c r="B253" s="59"/>
      <c r="E253" s="17"/>
    </row>
    <row r="254" ht="15.75" customHeight="1">
      <c r="A254" s="41"/>
      <c r="B254" s="59"/>
      <c r="E254" s="17"/>
    </row>
    <row r="255" ht="15.75" customHeight="1">
      <c r="A255" s="41"/>
      <c r="B255" s="59"/>
      <c r="E255" s="17"/>
    </row>
    <row r="256" ht="15.75" customHeight="1">
      <c r="A256" s="41"/>
      <c r="B256" s="59"/>
      <c r="E256" s="17"/>
    </row>
    <row r="257" ht="15.75" customHeight="1">
      <c r="A257" s="41"/>
      <c r="B257" s="59"/>
      <c r="E257" s="17"/>
    </row>
    <row r="258" ht="15.75" customHeight="1">
      <c r="A258" s="41"/>
      <c r="B258" s="59"/>
      <c r="E258" s="17"/>
    </row>
    <row r="259" ht="15.75" customHeight="1">
      <c r="A259" s="41"/>
      <c r="B259" s="59"/>
      <c r="E259" s="17"/>
    </row>
    <row r="260" ht="15.75" customHeight="1">
      <c r="A260" s="41"/>
      <c r="B260" s="59"/>
      <c r="E260" s="17"/>
    </row>
    <row r="261" ht="15.75" customHeight="1">
      <c r="A261" s="41"/>
      <c r="B261" s="59"/>
      <c r="E261" s="17"/>
    </row>
    <row r="262" ht="15.75" customHeight="1">
      <c r="A262" s="41"/>
      <c r="B262" s="59"/>
      <c r="E262" s="17"/>
    </row>
    <row r="263" ht="15.75" customHeight="1">
      <c r="A263" s="41"/>
      <c r="B263" s="59"/>
      <c r="E263" s="17"/>
    </row>
    <row r="264" ht="15.75" customHeight="1">
      <c r="A264" s="41"/>
      <c r="B264" s="59"/>
      <c r="E264" s="17"/>
    </row>
    <row r="265" ht="15.75" customHeight="1">
      <c r="A265" s="41"/>
      <c r="B265" s="59"/>
      <c r="E265" s="17"/>
    </row>
    <row r="266" ht="15.75" customHeight="1">
      <c r="A266" s="41"/>
      <c r="B266" s="59"/>
      <c r="E266" s="17"/>
    </row>
    <row r="267" ht="15.75" customHeight="1">
      <c r="A267" s="41"/>
      <c r="B267" s="59"/>
      <c r="E267" s="17"/>
    </row>
    <row r="268" ht="15.75" customHeight="1">
      <c r="A268" s="41"/>
      <c r="B268" s="59"/>
      <c r="E268" s="17"/>
    </row>
    <row r="269" ht="15.75" customHeight="1">
      <c r="A269" s="41"/>
      <c r="B269" s="59"/>
      <c r="E269" s="17"/>
    </row>
    <row r="270" ht="15.75" customHeight="1">
      <c r="A270" s="41"/>
      <c r="B270" s="59"/>
      <c r="E270" s="17"/>
    </row>
    <row r="271" ht="15.75" customHeight="1">
      <c r="A271" s="41"/>
      <c r="B271" s="59"/>
      <c r="E271" s="17"/>
    </row>
    <row r="272" ht="15.75" customHeight="1">
      <c r="A272" s="17"/>
      <c r="B272" s="17"/>
      <c r="E272" s="17"/>
    </row>
    <row r="273" ht="15.75" customHeight="1">
      <c r="A273" s="17"/>
      <c r="B273" s="17"/>
      <c r="E273" s="17"/>
    </row>
    <row r="274" ht="15.75" customHeight="1">
      <c r="A274" s="17"/>
      <c r="B274" s="17"/>
      <c r="E274" s="17"/>
    </row>
    <row r="275" ht="15.75" customHeight="1">
      <c r="A275" s="17"/>
      <c r="B275" s="17"/>
      <c r="E275" s="17"/>
    </row>
    <row r="276" ht="15.75" customHeight="1">
      <c r="A276" s="17"/>
      <c r="B276" s="17"/>
      <c r="E276" s="17"/>
    </row>
    <row r="277" ht="15.75" customHeight="1">
      <c r="A277" s="17"/>
      <c r="B277" s="17"/>
      <c r="E277" s="17"/>
    </row>
    <row r="278" ht="15.75" customHeight="1">
      <c r="A278" s="17"/>
      <c r="B278" s="17"/>
      <c r="E278" s="17"/>
    </row>
    <row r="279" ht="15.75" customHeight="1">
      <c r="A279" s="17"/>
      <c r="B279" s="17"/>
      <c r="E279" s="17"/>
    </row>
    <row r="280" ht="15.75" customHeight="1">
      <c r="A280" s="17"/>
      <c r="B280" s="17"/>
      <c r="E280" s="17"/>
    </row>
    <row r="281" ht="15.75" customHeight="1">
      <c r="A281" s="17"/>
      <c r="B281" s="17"/>
      <c r="E281" s="17"/>
    </row>
    <row r="282" ht="15.75" customHeight="1">
      <c r="A282" s="17"/>
      <c r="B282" s="17"/>
      <c r="E282" s="17"/>
    </row>
    <row r="283" ht="15.75" customHeight="1">
      <c r="A283" s="17"/>
      <c r="B283" s="17"/>
      <c r="E283" s="17"/>
    </row>
    <row r="284" ht="15.75" customHeight="1">
      <c r="A284" s="17"/>
      <c r="B284" s="17"/>
      <c r="E284" s="17"/>
    </row>
    <row r="285" ht="15.75" customHeight="1">
      <c r="A285" s="17"/>
      <c r="B285" s="17"/>
      <c r="E285" s="17"/>
    </row>
    <row r="286" ht="15.75" customHeight="1">
      <c r="A286" s="17"/>
      <c r="B286" s="17"/>
      <c r="E286" s="17"/>
    </row>
    <row r="287" ht="15.75" customHeight="1">
      <c r="A287" s="17"/>
      <c r="B287" s="17"/>
      <c r="E287" s="17"/>
    </row>
    <row r="288" ht="15.75" customHeight="1">
      <c r="A288" s="17"/>
      <c r="B288" s="17"/>
      <c r="E288" s="17"/>
    </row>
    <row r="289" ht="15.75" customHeight="1">
      <c r="A289" s="17"/>
      <c r="B289" s="17"/>
      <c r="E289" s="17"/>
    </row>
    <row r="290" ht="15.75" customHeight="1">
      <c r="A290" s="17"/>
      <c r="B290" s="17"/>
      <c r="E290" s="17"/>
    </row>
    <row r="291" ht="15.75" customHeight="1">
      <c r="A291" s="17"/>
      <c r="B291" s="17"/>
      <c r="E291" s="17"/>
    </row>
    <row r="292" ht="15.75" customHeight="1">
      <c r="A292" s="17"/>
      <c r="B292" s="17"/>
      <c r="E292" s="17"/>
    </row>
    <row r="293" ht="15.75" customHeight="1">
      <c r="A293" s="17"/>
      <c r="B293" s="17"/>
      <c r="E293" s="17"/>
    </row>
    <row r="294" ht="15.75" customHeight="1">
      <c r="A294" s="17"/>
      <c r="B294" s="17"/>
      <c r="E294" s="17"/>
    </row>
    <row r="295" ht="15.75" customHeight="1">
      <c r="A295" s="17"/>
      <c r="B295" s="17"/>
      <c r="E295" s="17"/>
    </row>
    <row r="296" ht="15.75" customHeight="1">
      <c r="A296" s="17"/>
      <c r="B296" s="17"/>
      <c r="E296" s="17"/>
    </row>
    <row r="297" ht="15.75" customHeight="1">
      <c r="A297" s="17"/>
      <c r="B297" s="17"/>
      <c r="E297" s="17"/>
    </row>
    <row r="298" ht="15.75" customHeight="1">
      <c r="A298" s="17"/>
      <c r="B298" s="17"/>
      <c r="E298" s="17"/>
    </row>
    <row r="299" ht="15.75" customHeight="1">
      <c r="A299" s="17"/>
      <c r="B299" s="17"/>
      <c r="E299" s="17"/>
    </row>
    <row r="300" ht="15.75" customHeight="1">
      <c r="A300" s="17"/>
      <c r="B300" s="17"/>
      <c r="E300" s="17"/>
    </row>
    <row r="301" ht="15.75" customHeight="1">
      <c r="A301" s="17"/>
      <c r="B301" s="17"/>
      <c r="E301" s="17"/>
    </row>
    <row r="302" ht="15.75" customHeight="1">
      <c r="A302" s="17"/>
      <c r="B302" s="17"/>
      <c r="E302" s="17"/>
    </row>
    <row r="303" ht="15.75" customHeight="1">
      <c r="A303" s="17"/>
      <c r="B303" s="17"/>
      <c r="E303" s="17"/>
    </row>
    <row r="304" ht="15.75" customHeight="1">
      <c r="A304" s="17"/>
      <c r="B304" s="17"/>
      <c r="E304" s="17"/>
    </row>
    <row r="305" ht="15.75" customHeight="1">
      <c r="A305" s="17"/>
      <c r="B305" s="17"/>
      <c r="E305" s="17"/>
    </row>
    <row r="306" ht="15.75" customHeight="1">
      <c r="A306" s="17"/>
      <c r="B306" s="17"/>
      <c r="E306" s="17"/>
    </row>
    <row r="307" ht="15.75" customHeight="1">
      <c r="A307" s="17"/>
      <c r="B307" s="17"/>
      <c r="E307" s="17"/>
    </row>
    <row r="308" ht="15.75" customHeight="1">
      <c r="A308" s="17"/>
      <c r="B308" s="17"/>
      <c r="E308" s="17"/>
    </row>
    <row r="309" ht="15.75" customHeight="1">
      <c r="A309" s="17"/>
      <c r="B309" s="17"/>
      <c r="E309" s="17"/>
    </row>
    <row r="310" ht="15.75" customHeight="1">
      <c r="A310" s="17"/>
      <c r="B310" s="17"/>
      <c r="E310" s="17"/>
    </row>
    <row r="311" ht="15.75" customHeight="1">
      <c r="A311" s="17"/>
      <c r="B311" s="17"/>
      <c r="E311" s="17"/>
    </row>
    <row r="312" ht="15.75" customHeight="1">
      <c r="A312" s="17"/>
      <c r="B312" s="17"/>
      <c r="E312" s="17"/>
    </row>
    <row r="313" ht="15.75" customHeight="1">
      <c r="A313" s="17"/>
      <c r="B313" s="17"/>
      <c r="E313" s="17"/>
    </row>
    <row r="314" ht="15.75" customHeight="1">
      <c r="A314" s="17"/>
      <c r="B314" s="17"/>
      <c r="E314" s="17"/>
    </row>
    <row r="315" ht="15.75" customHeight="1">
      <c r="A315" s="17"/>
      <c r="B315" s="17"/>
      <c r="E315" s="17"/>
    </row>
    <row r="316" ht="15.75" customHeight="1">
      <c r="A316" s="17"/>
      <c r="B316" s="17"/>
      <c r="E316" s="17"/>
    </row>
    <row r="317" ht="15.75" customHeight="1">
      <c r="A317" s="17"/>
      <c r="B317" s="17"/>
      <c r="E317" s="17"/>
    </row>
    <row r="318" ht="15.75" customHeight="1">
      <c r="A318" s="17"/>
      <c r="B318" s="17"/>
      <c r="E318" s="17"/>
    </row>
    <row r="319" ht="15.75" customHeight="1">
      <c r="A319" s="17"/>
      <c r="B319" s="17"/>
      <c r="E319" s="17"/>
    </row>
    <row r="320" ht="15.75" customHeight="1">
      <c r="A320" s="17"/>
      <c r="B320" s="17"/>
      <c r="E320" s="17"/>
    </row>
    <row r="321" ht="15.75" customHeight="1">
      <c r="A321" s="17"/>
      <c r="B321" s="17"/>
      <c r="E321" s="17"/>
    </row>
    <row r="322" ht="15.75" customHeight="1">
      <c r="A322" s="17"/>
      <c r="B322" s="17"/>
      <c r="E322" s="17"/>
    </row>
    <row r="323" ht="15.75" customHeight="1">
      <c r="A323" s="17"/>
      <c r="B323" s="17"/>
      <c r="E323" s="17"/>
    </row>
    <row r="324" ht="15.75" customHeight="1">
      <c r="A324" s="17"/>
      <c r="B324" s="17"/>
      <c r="E324" s="17"/>
    </row>
    <row r="325" ht="15.75" customHeight="1">
      <c r="A325" s="17"/>
      <c r="B325" s="17"/>
      <c r="E325" s="17"/>
    </row>
    <row r="326" ht="15.75" customHeight="1">
      <c r="A326" s="17"/>
      <c r="B326" s="17"/>
      <c r="E326" s="17"/>
    </row>
    <row r="327" ht="15.75" customHeight="1">
      <c r="A327" s="17"/>
      <c r="B327" s="17"/>
      <c r="E327" s="17"/>
    </row>
    <row r="328" ht="15.75" customHeight="1">
      <c r="A328" s="17"/>
      <c r="B328" s="17"/>
      <c r="E328" s="17"/>
    </row>
    <row r="329" ht="15.75" customHeight="1">
      <c r="A329" s="17"/>
      <c r="B329" s="17"/>
      <c r="E329" s="17"/>
    </row>
    <row r="330" ht="15.75" customHeight="1">
      <c r="A330" s="17"/>
      <c r="B330" s="17"/>
      <c r="E330" s="17"/>
    </row>
    <row r="331" ht="15.75" customHeight="1">
      <c r="A331" s="17"/>
      <c r="B331" s="17"/>
      <c r="E331" s="17"/>
    </row>
    <row r="332" ht="15.75" customHeight="1">
      <c r="A332" s="17"/>
      <c r="B332" s="17"/>
      <c r="E332" s="17"/>
    </row>
    <row r="333" ht="15.75" customHeight="1">
      <c r="A333" s="17"/>
      <c r="B333" s="17"/>
      <c r="E333" s="17"/>
    </row>
    <row r="334" ht="15.75" customHeight="1">
      <c r="A334" s="17"/>
      <c r="B334" s="17"/>
      <c r="E334" s="17"/>
    </row>
    <row r="335" ht="15.75" customHeight="1">
      <c r="A335" s="17"/>
      <c r="B335" s="17"/>
      <c r="E335" s="17"/>
    </row>
    <row r="336" ht="15.75" customHeight="1">
      <c r="A336" s="17"/>
      <c r="B336" s="17"/>
      <c r="E336" s="17"/>
    </row>
    <row r="337" ht="15.75" customHeight="1">
      <c r="A337" s="17"/>
      <c r="B337" s="17"/>
      <c r="E337" s="17"/>
    </row>
    <row r="338" ht="15.75" customHeight="1">
      <c r="A338" s="17"/>
      <c r="B338" s="17"/>
      <c r="E338" s="17"/>
    </row>
    <row r="339" ht="15.75" customHeight="1">
      <c r="A339" s="17"/>
      <c r="B339" s="17"/>
      <c r="E339" s="17"/>
    </row>
    <row r="340" ht="15.75" customHeight="1">
      <c r="A340" s="17"/>
      <c r="B340" s="17"/>
      <c r="E340" s="17"/>
    </row>
    <row r="341" ht="15.75" customHeight="1">
      <c r="A341" s="17"/>
      <c r="B341" s="17"/>
      <c r="E341" s="17"/>
    </row>
    <row r="342" ht="15.75" customHeight="1">
      <c r="A342" s="17"/>
      <c r="B342" s="17"/>
      <c r="E342" s="17"/>
    </row>
    <row r="343" ht="15.75" customHeight="1">
      <c r="A343" s="17"/>
      <c r="B343" s="17"/>
      <c r="E343" s="17"/>
    </row>
    <row r="344" ht="15.75" customHeight="1">
      <c r="A344" s="17"/>
      <c r="B344" s="17"/>
      <c r="E344" s="17"/>
    </row>
    <row r="345" ht="15.75" customHeight="1">
      <c r="A345" s="17"/>
      <c r="B345" s="17"/>
      <c r="E345" s="17"/>
    </row>
    <row r="346" ht="15.75" customHeight="1">
      <c r="A346" s="17"/>
      <c r="B346" s="17"/>
      <c r="E346" s="17"/>
    </row>
    <row r="347" ht="15.75" customHeight="1">
      <c r="A347" s="17"/>
      <c r="B347" s="17"/>
      <c r="E347" s="17"/>
    </row>
    <row r="348" ht="15.75" customHeight="1">
      <c r="A348" s="17"/>
      <c r="B348" s="17"/>
      <c r="E348" s="17"/>
    </row>
    <row r="349" ht="15.75" customHeight="1">
      <c r="A349" s="17"/>
      <c r="B349" s="17"/>
      <c r="E349" s="17"/>
    </row>
    <row r="350" ht="15.75" customHeight="1">
      <c r="A350" s="17"/>
      <c r="B350" s="17"/>
      <c r="E350" s="17"/>
    </row>
    <row r="351" ht="15.75" customHeight="1">
      <c r="A351" s="17"/>
      <c r="B351" s="17"/>
      <c r="E351" s="17"/>
    </row>
    <row r="352" ht="15.75" customHeight="1">
      <c r="A352" s="17"/>
      <c r="B352" s="17"/>
      <c r="E352" s="17"/>
    </row>
    <row r="353" ht="15.75" customHeight="1">
      <c r="A353" s="17"/>
      <c r="B353" s="17"/>
      <c r="E353" s="17"/>
    </row>
    <row r="354" ht="15.75" customHeight="1">
      <c r="A354" s="17"/>
      <c r="B354" s="17"/>
      <c r="E354" s="17"/>
    </row>
    <row r="355" ht="15.75" customHeight="1">
      <c r="A355" s="17"/>
      <c r="B355" s="17"/>
      <c r="E355" s="17"/>
    </row>
    <row r="356" ht="15.75" customHeight="1">
      <c r="A356" s="17"/>
      <c r="B356" s="17"/>
      <c r="E356" s="17"/>
    </row>
    <row r="357" ht="15.75" customHeight="1">
      <c r="A357" s="17"/>
      <c r="B357" s="17"/>
      <c r="E357" s="17"/>
    </row>
    <row r="358" ht="15.75" customHeight="1">
      <c r="A358" s="17"/>
      <c r="B358" s="17"/>
      <c r="E358" s="17"/>
    </row>
    <row r="359" ht="15.75" customHeight="1">
      <c r="A359" s="17"/>
      <c r="B359" s="17"/>
      <c r="E359" s="17"/>
    </row>
    <row r="360" ht="15.75" customHeight="1">
      <c r="A360" s="17"/>
      <c r="B360" s="17"/>
      <c r="E360" s="17"/>
    </row>
    <row r="361" ht="15.75" customHeight="1">
      <c r="A361" s="17"/>
      <c r="B361" s="17"/>
      <c r="E361" s="17"/>
    </row>
    <row r="362" ht="15.75" customHeight="1">
      <c r="A362" s="17"/>
      <c r="B362" s="17"/>
      <c r="E362" s="17"/>
    </row>
    <row r="363" ht="15.75" customHeight="1">
      <c r="A363" s="17"/>
      <c r="B363" s="17"/>
      <c r="E363" s="17"/>
    </row>
    <row r="364" ht="15.75" customHeight="1">
      <c r="A364" s="17"/>
      <c r="B364" s="17"/>
      <c r="E364" s="17"/>
    </row>
    <row r="365" ht="15.75" customHeight="1">
      <c r="A365" s="17"/>
      <c r="B365" s="17"/>
      <c r="E365" s="17"/>
    </row>
    <row r="366" ht="15.75" customHeight="1">
      <c r="A366" s="17"/>
      <c r="B366" s="17"/>
      <c r="E366" s="17"/>
    </row>
    <row r="367" ht="15.75" customHeight="1">
      <c r="A367" s="17"/>
      <c r="B367" s="17"/>
      <c r="E367" s="17"/>
    </row>
    <row r="368" ht="15.75" customHeight="1">
      <c r="A368" s="17"/>
      <c r="B368" s="17"/>
      <c r="E368" s="17"/>
    </row>
    <row r="369" ht="15.75" customHeight="1">
      <c r="A369" s="17"/>
      <c r="B369" s="17"/>
      <c r="E369" s="17"/>
    </row>
    <row r="370" ht="15.75" customHeight="1">
      <c r="A370" s="17"/>
      <c r="B370" s="17"/>
      <c r="E370" s="17"/>
    </row>
    <row r="371" ht="15.75" customHeight="1">
      <c r="A371" s="17"/>
      <c r="B371" s="17"/>
      <c r="E371" s="17"/>
    </row>
    <row r="372" ht="15.75" customHeight="1">
      <c r="A372" s="17"/>
      <c r="B372" s="17"/>
      <c r="E372" s="17"/>
    </row>
    <row r="373" ht="15.75" customHeight="1">
      <c r="A373" s="17"/>
      <c r="B373" s="17"/>
      <c r="E373" s="17"/>
    </row>
    <row r="374" ht="15.75" customHeight="1">
      <c r="A374" s="17"/>
      <c r="B374" s="17"/>
      <c r="E374" s="17"/>
    </row>
    <row r="375" ht="15.75" customHeight="1">
      <c r="A375" s="17"/>
      <c r="B375" s="17"/>
      <c r="E375" s="17"/>
    </row>
    <row r="376" ht="15.75" customHeight="1">
      <c r="A376" s="17"/>
      <c r="B376" s="17"/>
      <c r="E376" s="17"/>
    </row>
    <row r="377" ht="15.75" customHeight="1">
      <c r="A377" s="17"/>
      <c r="B377" s="17"/>
      <c r="E377" s="17"/>
    </row>
    <row r="378" ht="15.75" customHeight="1">
      <c r="A378" s="17"/>
      <c r="B378" s="17"/>
      <c r="E378" s="17"/>
    </row>
    <row r="379" ht="15.75" customHeight="1">
      <c r="A379" s="17"/>
      <c r="B379" s="17"/>
      <c r="E379" s="17"/>
    </row>
    <row r="380" ht="15.75" customHeight="1">
      <c r="A380" s="17"/>
      <c r="B380" s="17"/>
      <c r="E380" s="17"/>
    </row>
    <row r="381" ht="15.75" customHeight="1">
      <c r="A381" s="17"/>
      <c r="B381" s="17"/>
      <c r="E381" s="17"/>
    </row>
    <row r="382" ht="15.75" customHeight="1">
      <c r="A382" s="17"/>
      <c r="B382" s="17"/>
      <c r="E382" s="17"/>
    </row>
    <row r="383" ht="15.75" customHeight="1">
      <c r="A383" s="17"/>
      <c r="B383" s="17"/>
      <c r="E383" s="17"/>
    </row>
    <row r="384" ht="15.75" customHeight="1">
      <c r="A384" s="17"/>
      <c r="B384" s="17"/>
      <c r="E384" s="17"/>
    </row>
    <row r="385" ht="15.75" customHeight="1">
      <c r="A385" s="17"/>
      <c r="B385" s="17"/>
      <c r="E385" s="17"/>
    </row>
    <row r="386" ht="15.75" customHeight="1">
      <c r="A386" s="17"/>
      <c r="B386" s="17"/>
      <c r="E386" s="17"/>
    </row>
    <row r="387" ht="15.75" customHeight="1">
      <c r="A387" s="17"/>
      <c r="B387" s="17"/>
      <c r="E387" s="17"/>
    </row>
    <row r="388" ht="15.75" customHeight="1">
      <c r="A388" s="17"/>
      <c r="B388" s="17"/>
      <c r="E388" s="17"/>
    </row>
    <row r="389" ht="15.75" customHeight="1">
      <c r="A389" s="17"/>
      <c r="B389" s="17"/>
      <c r="E389" s="17"/>
    </row>
    <row r="390" ht="15.75" customHeight="1">
      <c r="A390" s="17"/>
      <c r="B390" s="17"/>
      <c r="E390" s="17"/>
    </row>
    <row r="391" ht="15.75" customHeight="1">
      <c r="A391" s="17"/>
      <c r="B391" s="17"/>
      <c r="E391" s="17"/>
    </row>
    <row r="392" ht="15.75" customHeight="1">
      <c r="A392" s="17"/>
      <c r="B392" s="17"/>
      <c r="E392" s="17"/>
    </row>
    <row r="393" ht="15.75" customHeight="1">
      <c r="A393" s="17"/>
      <c r="B393" s="17"/>
      <c r="E393" s="17"/>
    </row>
    <row r="394" ht="15.75" customHeight="1">
      <c r="A394" s="17"/>
      <c r="B394" s="17"/>
      <c r="E394" s="17"/>
    </row>
    <row r="395" ht="15.75" customHeight="1">
      <c r="A395" s="17"/>
      <c r="B395" s="17"/>
      <c r="E395" s="17"/>
    </row>
    <row r="396" ht="15.75" customHeight="1">
      <c r="A396" s="17"/>
      <c r="B396" s="17"/>
      <c r="E396" s="17"/>
    </row>
    <row r="397" ht="15.75" customHeight="1">
      <c r="A397" s="17"/>
      <c r="B397" s="17"/>
      <c r="E397" s="17"/>
    </row>
    <row r="398" ht="15.75" customHeight="1">
      <c r="A398" s="17"/>
      <c r="B398" s="17"/>
      <c r="E398" s="17"/>
    </row>
    <row r="399" ht="15.75" customHeight="1">
      <c r="A399" s="17"/>
      <c r="B399" s="17"/>
      <c r="E399" s="17"/>
    </row>
    <row r="400" ht="15.75" customHeight="1">
      <c r="A400" s="17"/>
      <c r="B400" s="17"/>
      <c r="E400" s="17"/>
    </row>
    <row r="401" ht="15.75" customHeight="1">
      <c r="A401" s="17"/>
      <c r="B401" s="17"/>
      <c r="E401" s="17"/>
    </row>
    <row r="402" ht="15.75" customHeight="1">
      <c r="A402" s="17"/>
      <c r="B402" s="17"/>
      <c r="E402" s="17"/>
    </row>
    <row r="403" ht="15.75" customHeight="1">
      <c r="A403" s="17"/>
      <c r="B403" s="17"/>
      <c r="E403" s="17"/>
    </row>
    <row r="404" ht="15.75" customHeight="1">
      <c r="A404" s="17"/>
      <c r="B404" s="17"/>
      <c r="E404" s="17"/>
    </row>
    <row r="405" ht="15.75" customHeight="1">
      <c r="A405" s="17"/>
      <c r="B405" s="17"/>
      <c r="E405" s="17"/>
    </row>
    <row r="406" ht="15.75" customHeight="1">
      <c r="A406" s="17"/>
      <c r="B406" s="17"/>
      <c r="E406" s="17"/>
    </row>
    <row r="407" ht="15.75" customHeight="1">
      <c r="A407" s="17"/>
      <c r="B407" s="17"/>
      <c r="E407" s="17"/>
    </row>
    <row r="408" ht="15.75" customHeight="1">
      <c r="A408" s="17"/>
      <c r="B408" s="17"/>
      <c r="E408" s="17"/>
    </row>
    <row r="409" ht="15.75" customHeight="1">
      <c r="A409" s="17"/>
      <c r="B409" s="17"/>
      <c r="E409" s="17"/>
    </row>
    <row r="410" ht="15.75" customHeight="1">
      <c r="A410" s="17"/>
      <c r="B410" s="17"/>
      <c r="E410" s="17"/>
    </row>
    <row r="411" ht="15.75" customHeight="1">
      <c r="A411" s="17"/>
      <c r="B411" s="17"/>
      <c r="E411" s="17"/>
    </row>
    <row r="412" ht="15.75" customHeight="1">
      <c r="A412" s="17"/>
      <c r="B412" s="17"/>
      <c r="E412" s="17"/>
    </row>
    <row r="413" ht="15.75" customHeight="1">
      <c r="A413" s="17"/>
      <c r="B413" s="17"/>
      <c r="E413" s="17"/>
    </row>
    <row r="414" ht="15.75" customHeight="1">
      <c r="A414" s="17"/>
      <c r="B414" s="17"/>
      <c r="E414" s="17"/>
    </row>
    <row r="415" ht="15.75" customHeight="1">
      <c r="A415" s="17"/>
      <c r="B415" s="17"/>
      <c r="E415" s="17"/>
    </row>
    <row r="416" ht="15.75" customHeight="1">
      <c r="A416" s="17"/>
      <c r="B416" s="17"/>
      <c r="E416" s="17"/>
    </row>
    <row r="417" ht="15.75" customHeight="1">
      <c r="A417" s="17"/>
      <c r="B417" s="17"/>
      <c r="E417" s="17"/>
    </row>
    <row r="418" ht="15.75" customHeight="1">
      <c r="A418" s="17"/>
      <c r="B418" s="17"/>
      <c r="E418" s="17"/>
    </row>
    <row r="419" ht="15.75" customHeight="1">
      <c r="A419" s="17"/>
      <c r="B419" s="17"/>
      <c r="E419" s="17"/>
    </row>
    <row r="420" ht="15.75" customHeight="1">
      <c r="A420" s="17"/>
      <c r="B420" s="17"/>
      <c r="E420" s="17"/>
    </row>
    <row r="421" ht="15.75" customHeight="1">
      <c r="A421" s="17"/>
      <c r="B421" s="17"/>
      <c r="E421" s="17"/>
    </row>
    <row r="422" ht="15.75" customHeight="1">
      <c r="A422" s="17"/>
      <c r="B422" s="17"/>
      <c r="E422" s="17"/>
    </row>
    <row r="423" ht="15.75" customHeight="1">
      <c r="A423" s="17"/>
      <c r="B423" s="17"/>
      <c r="E423" s="17"/>
    </row>
    <row r="424" ht="15.75" customHeight="1">
      <c r="A424" s="17"/>
      <c r="B424" s="17"/>
      <c r="E424" s="17"/>
    </row>
    <row r="425" ht="15.75" customHeight="1">
      <c r="A425" s="17"/>
      <c r="B425" s="17"/>
      <c r="E425" s="17"/>
    </row>
    <row r="426" ht="15.75" customHeight="1">
      <c r="A426" s="17"/>
      <c r="B426" s="17"/>
      <c r="E426" s="17"/>
    </row>
    <row r="427" ht="15.75" customHeight="1">
      <c r="A427" s="17"/>
      <c r="B427" s="17"/>
      <c r="E427" s="17"/>
    </row>
    <row r="428" ht="15.75" customHeight="1">
      <c r="A428" s="17"/>
      <c r="B428" s="17"/>
      <c r="E428" s="17"/>
    </row>
    <row r="429" ht="15.75" customHeight="1">
      <c r="A429" s="17"/>
      <c r="B429" s="17"/>
      <c r="E429" s="17"/>
    </row>
    <row r="430" ht="15.75" customHeight="1">
      <c r="A430" s="17"/>
      <c r="B430" s="17"/>
      <c r="E430" s="17"/>
    </row>
    <row r="431" ht="15.75" customHeight="1">
      <c r="A431" s="17"/>
      <c r="B431" s="17"/>
      <c r="E431" s="17"/>
    </row>
    <row r="432" ht="15.75" customHeight="1">
      <c r="A432" s="17"/>
      <c r="B432" s="17"/>
      <c r="E432" s="17"/>
    </row>
    <row r="433" ht="15.75" customHeight="1">
      <c r="A433" s="17"/>
      <c r="B433" s="17"/>
      <c r="E433" s="17"/>
    </row>
    <row r="434" ht="15.75" customHeight="1">
      <c r="A434" s="17"/>
      <c r="B434" s="17"/>
      <c r="E434" s="17"/>
    </row>
    <row r="435" ht="15.75" customHeight="1">
      <c r="A435" s="17"/>
      <c r="B435" s="17"/>
      <c r="E435" s="17"/>
    </row>
    <row r="436" ht="15.75" customHeight="1">
      <c r="A436" s="17"/>
      <c r="B436" s="17"/>
      <c r="E436" s="17"/>
    </row>
    <row r="437" ht="15.75" customHeight="1">
      <c r="A437" s="17"/>
      <c r="B437" s="17"/>
      <c r="E437" s="17"/>
    </row>
    <row r="438" ht="15.75" customHeight="1">
      <c r="A438" s="17"/>
      <c r="B438" s="17"/>
      <c r="E438" s="17"/>
    </row>
    <row r="439" ht="15.75" customHeight="1">
      <c r="A439" s="17"/>
      <c r="B439" s="17"/>
      <c r="E439" s="17"/>
    </row>
    <row r="440" ht="15.75" customHeight="1">
      <c r="A440" s="17"/>
      <c r="B440" s="17"/>
      <c r="E440" s="17"/>
    </row>
    <row r="441" ht="15.75" customHeight="1">
      <c r="A441" s="17"/>
      <c r="B441" s="17"/>
      <c r="E441" s="17"/>
    </row>
    <row r="442" ht="15.75" customHeight="1">
      <c r="A442" s="17"/>
      <c r="B442" s="17"/>
      <c r="E442" s="17"/>
    </row>
    <row r="443" ht="15.75" customHeight="1">
      <c r="A443" s="17"/>
      <c r="B443" s="17"/>
      <c r="E443" s="17"/>
    </row>
    <row r="444" ht="15.75" customHeight="1">
      <c r="A444" s="17"/>
      <c r="B444" s="17"/>
      <c r="E444" s="17"/>
    </row>
    <row r="445" ht="15.75" customHeight="1">
      <c r="A445" s="17"/>
      <c r="B445" s="17"/>
      <c r="E445" s="17"/>
    </row>
    <row r="446" ht="15.75" customHeight="1">
      <c r="A446" s="17"/>
      <c r="B446" s="17"/>
      <c r="E446" s="17"/>
    </row>
    <row r="447" ht="15.75" customHeight="1">
      <c r="A447" s="17"/>
      <c r="B447" s="17"/>
      <c r="E447" s="17"/>
    </row>
    <row r="448" ht="15.75" customHeight="1">
      <c r="A448" s="17"/>
      <c r="B448" s="17"/>
      <c r="E448" s="17"/>
    </row>
    <row r="449" ht="15.75" customHeight="1">
      <c r="A449" s="17"/>
      <c r="B449" s="17"/>
      <c r="E449" s="17"/>
    </row>
    <row r="450" ht="15.75" customHeight="1">
      <c r="A450" s="17"/>
      <c r="B450" s="17"/>
      <c r="E450" s="17"/>
    </row>
    <row r="451" ht="15.75" customHeight="1">
      <c r="A451" s="17"/>
      <c r="B451" s="17"/>
      <c r="E451" s="17"/>
    </row>
    <row r="452" ht="15.75" customHeight="1">
      <c r="A452" s="17"/>
      <c r="B452" s="17"/>
      <c r="E452" s="17"/>
    </row>
    <row r="453" ht="15.75" customHeight="1">
      <c r="A453" s="17"/>
      <c r="B453" s="17"/>
      <c r="E453" s="17"/>
    </row>
    <row r="454" ht="15.75" customHeight="1">
      <c r="A454" s="17"/>
      <c r="B454" s="17"/>
      <c r="E454" s="17"/>
    </row>
    <row r="455" ht="15.75" customHeight="1">
      <c r="A455" s="17"/>
      <c r="B455" s="17"/>
      <c r="E455" s="17"/>
    </row>
    <row r="456" ht="15.75" customHeight="1">
      <c r="A456" s="17"/>
      <c r="B456" s="17"/>
      <c r="E456" s="17"/>
    </row>
    <row r="457" ht="15.75" customHeight="1">
      <c r="A457" s="17"/>
      <c r="B457" s="17"/>
      <c r="E457" s="17"/>
    </row>
    <row r="458" ht="15.75" customHeight="1">
      <c r="A458" s="17"/>
      <c r="B458" s="17"/>
      <c r="E458" s="17"/>
    </row>
    <row r="459" ht="15.75" customHeight="1">
      <c r="A459" s="17"/>
      <c r="B459" s="17"/>
      <c r="E459" s="17"/>
    </row>
    <row r="460" ht="15.75" customHeight="1">
      <c r="A460" s="17"/>
      <c r="B460" s="17"/>
      <c r="E460" s="17"/>
    </row>
    <row r="461" ht="15.75" customHeight="1">
      <c r="A461" s="17"/>
      <c r="B461" s="17"/>
      <c r="E461" s="17"/>
    </row>
    <row r="462" ht="15.75" customHeight="1">
      <c r="A462" s="17"/>
      <c r="B462" s="17"/>
      <c r="E462" s="17"/>
    </row>
    <row r="463" ht="15.75" customHeight="1">
      <c r="A463" s="17"/>
      <c r="B463" s="17"/>
      <c r="E463" s="17"/>
    </row>
    <row r="464" ht="15.75" customHeight="1">
      <c r="A464" s="17"/>
      <c r="B464" s="17"/>
      <c r="E464" s="17"/>
    </row>
    <row r="465" ht="15.75" customHeight="1">
      <c r="A465" s="17"/>
      <c r="B465" s="17"/>
      <c r="E465" s="17"/>
    </row>
    <row r="466" ht="15.75" customHeight="1">
      <c r="A466" s="17"/>
      <c r="B466" s="17"/>
      <c r="E466" s="17"/>
    </row>
    <row r="467" ht="15.75" customHeight="1">
      <c r="A467" s="17"/>
      <c r="B467" s="17"/>
      <c r="E467" s="17"/>
    </row>
    <row r="468" ht="15.75" customHeight="1">
      <c r="A468" s="17"/>
      <c r="B468" s="17"/>
      <c r="E468" s="17"/>
    </row>
    <row r="469" ht="15.75" customHeight="1">
      <c r="A469" s="17"/>
      <c r="B469" s="17"/>
      <c r="E469" s="17"/>
    </row>
    <row r="470" ht="15.75" customHeight="1">
      <c r="A470" s="17"/>
      <c r="B470" s="17"/>
      <c r="E470" s="17"/>
    </row>
    <row r="471" ht="15.75" customHeight="1">
      <c r="A471" s="17"/>
      <c r="B471" s="17"/>
      <c r="E471" s="17"/>
    </row>
    <row r="472" ht="15.75" customHeight="1">
      <c r="A472" s="17"/>
      <c r="B472" s="17"/>
      <c r="E472" s="17"/>
    </row>
    <row r="473" ht="15.75" customHeight="1">
      <c r="A473" s="17"/>
      <c r="B473" s="17"/>
      <c r="E473" s="17"/>
    </row>
    <row r="474" ht="15.75" customHeight="1">
      <c r="A474" s="17"/>
      <c r="B474" s="17"/>
      <c r="E474" s="17"/>
    </row>
    <row r="475" ht="15.75" customHeight="1">
      <c r="A475" s="17"/>
      <c r="B475" s="17"/>
      <c r="E475" s="17"/>
    </row>
    <row r="476" ht="15.75" customHeight="1">
      <c r="A476" s="17"/>
      <c r="B476" s="17"/>
      <c r="E476" s="17"/>
    </row>
    <row r="477" ht="15.75" customHeight="1">
      <c r="A477" s="17"/>
      <c r="B477" s="17"/>
      <c r="E477" s="17"/>
    </row>
    <row r="478" ht="15.75" customHeight="1">
      <c r="A478" s="17"/>
      <c r="B478" s="17"/>
      <c r="E478" s="17"/>
    </row>
    <row r="479" ht="15.75" customHeight="1">
      <c r="A479" s="17"/>
      <c r="B479" s="17"/>
      <c r="E479" s="17"/>
    </row>
    <row r="480" ht="15.75" customHeight="1">
      <c r="A480" s="17"/>
      <c r="B480" s="17"/>
      <c r="E480" s="17"/>
    </row>
    <row r="481" ht="15.75" customHeight="1">
      <c r="A481" s="17"/>
      <c r="B481" s="17"/>
      <c r="E481" s="17"/>
    </row>
    <row r="482" ht="15.75" customHeight="1">
      <c r="A482" s="17"/>
      <c r="B482" s="17"/>
      <c r="E482" s="17"/>
    </row>
    <row r="483" ht="15.75" customHeight="1">
      <c r="A483" s="17"/>
      <c r="B483" s="17"/>
      <c r="E483" s="17"/>
    </row>
    <row r="484" ht="15.75" customHeight="1">
      <c r="A484" s="17"/>
      <c r="B484" s="17"/>
      <c r="E484" s="17"/>
    </row>
    <row r="485" ht="15.75" customHeight="1">
      <c r="A485" s="17"/>
      <c r="B485" s="17"/>
      <c r="E485" s="17"/>
    </row>
    <row r="486" ht="15.75" customHeight="1">
      <c r="A486" s="17"/>
      <c r="B486" s="17"/>
      <c r="E486" s="17"/>
    </row>
    <row r="487" ht="15.75" customHeight="1">
      <c r="A487" s="17"/>
      <c r="B487" s="17"/>
      <c r="E487" s="17"/>
    </row>
    <row r="488" ht="15.75" customHeight="1">
      <c r="A488" s="17"/>
      <c r="B488" s="17"/>
      <c r="E488" s="17"/>
    </row>
    <row r="489" ht="15.75" customHeight="1">
      <c r="A489" s="17"/>
      <c r="B489" s="17"/>
      <c r="E489" s="17"/>
    </row>
    <row r="490" ht="15.75" customHeight="1">
      <c r="A490" s="17"/>
      <c r="B490" s="17"/>
      <c r="E490" s="17"/>
    </row>
    <row r="491" ht="15.75" customHeight="1">
      <c r="A491" s="17"/>
      <c r="B491" s="17"/>
      <c r="E491" s="17"/>
    </row>
    <row r="492" ht="15.75" customHeight="1">
      <c r="A492" s="17"/>
      <c r="B492" s="17"/>
      <c r="E492" s="17"/>
    </row>
    <row r="493" ht="15.75" customHeight="1">
      <c r="A493" s="17"/>
      <c r="B493" s="17"/>
      <c r="E493" s="17"/>
    </row>
    <row r="494" ht="15.75" customHeight="1">
      <c r="A494" s="17"/>
      <c r="B494" s="17"/>
      <c r="E494" s="17"/>
    </row>
    <row r="495" ht="15.75" customHeight="1">
      <c r="A495" s="17"/>
      <c r="B495" s="17"/>
      <c r="E495" s="17"/>
    </row>
    <row r="496" ht="15.75" customHeight="1">
      <c r="A496" s="17"/>
      <c r="B496" s="17"/>
      <c r="E496" s="17"/>
    </row>
    <row r="497" ht="15.75" customHeight="1">
      <c r="A497" s="17"/>
      <c r="B497" s="17"/>
      <c r="E497" s="17"/>
    </row>
    <row r="498" ht="15.75" customHeight="1">
      <c r="A498" s="17"/>
      <c r="B498" s="17"/>
      <c r="E498" s="17"/>
    </row>
    <row r="499" ht="15.75" customHeight="1">
      <c r="A499" s="17"/>
      <c r="B499" s="17"/>
      <c r="E499" s="17"/>
    </row>
    <row r="500" ht="15.75" customHeight="1">
      <c r="A500" s="17"/>
      <c r="B500" s="17"/>
      <c r="E500" s="17"/>
    </row>
    <row r="501" ht="15.75" customHeight="1">
      <c r="A501" s="17"/>
      <c r="B501" s="17"/>
      <c r="E501" s="17"/>
    </row>
    <row r="502" ht="15.75" customHeight="1">
      <c r="A502" s="17"/>
      <c r="B502" s="17"/>
      <c r="E502" s="17"/>
    </row>
    <row r="503" ht="15.75" customHeight="1">
      <c r="A503" s="17"/>
      <c r="B503" s="17"/>
      <c r="E503" s="17"/>
    </row>
    <row r="504" ht="15.75" customHeight="1">
      <c r="A504" s="17"/>
      <c r="B504" s="17"/>
      <c r="E504" s="17"/>
    </row>
    <row r="505" ht="15.75" customHeight="1">
      <c r="A505" s="17"/>
      <c r="B505" s="17"/>
      <c r="E505" s="17"/>
    </row>
    <row r="506" ht="15.75" customHeight="1">
      <c r="A506" s="17"/>
      <c r="B506" s="17"/>
      <c r="E506" s="17"/>
    </row>
    <row r="507" ht="15.75" customHeight="1">
      <c r="A507" s="17"/>
      <c r="B507" s="17"/>
      <c r="E507" s="17"/>
    </row>
    <row r="508" ht="15.75" customHeight="1">
      <c r="A508" s="17"/>
      <c r="B508" s="17"/>
      <c r="E508" s="17"/>
    </row>
    <row r="509" ht="15.75" customHeight="1">
      <c r="A509" s="17"/>
      <c r="B509" s="17"/>
      <c r="E509" s="17"/>
    </row>
    <row r="510" ht="15.75" customHeight="1">
      <c r="A510" s="17"/>
      <c r="B510" s="17"/>
      <c r="E510" s="17"/>
    </row>
    <row r="511" ht="15.75" customHeight="1">
      <c r="A511" s="17"/>
      <c r="B511" s="17"/>
      <c r="E511" s="17"/>
    </row>
    <row r="512" ht="15.75" customHeight="1">
      <c r="A512" s="17"/>
      <c r="B512" s="17"/>
      <c r="E512" s="17"/>
    </row>
    <row r="513" ht="15.75" customHeight="1">
      <c r="A513" s="17"/>
      <c r="B513" s="17"/>
      <c r="E513" s="17"/>
    </row>
    <row r="514" ht="15.75" customHeight="1">
      <c r="A514" s="17"/>
      <c r="B514" s="17"/>
      <c r="E514" s="17"/>
    </row>
    <row r="515" ht="15.75" customHeight="1">
      <c r="A515" s="17"/>
      <c r="B515" s="17"/>
      <c r="E515" s="17"/>
    </row>
    <row r="516" ht="15.75" customHeight="1">
      <c r="A516" s="17"/>
      <c r="B516" s="17"/>
      <c r="E516" s="17"/>
    </row>
    <row r="517" ht="15.75" customHeight="1">
      <c r="A517" s="17"/>
      <c r="B517" s="17"/>
      <c r="E517" s="17"/>
    </row>
    <row r="518" ht="15.75" customHeight="1">
      <c r="A518" s="17"/>
      <c r="B518" s="17"/>
      <c r="E518" s="17"/>
    </row>
    <row r="519" ht="15.75" customHeight="1">
      <c r="A519" s="17"/>
      <c r="B519" s="17"/>
      <c r="E519" s="17"/>
    </row>
    <row r="520" ht="15.75" customHeight="1">
      <c r="A520" s="17"/>
      <c r="B520" s="17"/>
      <c r="E520" s="17"/>
    </row>
    <row r="521" ht="15.75" customHeight="1">
      <c r="A521" s="17"/>
      <c r="B521" s="17"/>
      <c r="E521" s="17"/>
    </row>
    <row r="522" ht="15.75" customHeight="1">
      <c r="A522" s="17"/>
      <c r="B522" s="17"/>
      <c r="E522" s="17"/>
    </row>
    <row r="523" ht="15.75" customHeight="1">
      <c r="A523" s="17"/>
      <c r="B523" s="17"/>
      <c r="E523" s="17"/>
    </row>
    <row r="524" ht="15.75" customHeight="1">
      <c r="A524" s="17"/>
      <c r="B524" s="17"/>
      <c r="E524" s="17"/>
    </row>
    <row r="525" ht="15.75" customHeight="1">
      <c r="A525" s="17"/>
      <c r="B525" s="17"/>
      <c r="E525" s="17"/>
    </row>
    <row r="526" ht="15.75" customHeight="1">
      <c r="A526" s="17"/>
      <c r="B526" s="17"/>
      <c r="E526" s="17"/>
    </row>
    <row r="527" ht="15.75" customHeight="1">
      <c r="A527" s="17"/>
      <c r="B527" s="17"/>
      <c r="E527" s="17"/>
    </row>
    <row r="528" ht="15.75" customHeight="1">
      <c r="A528" s="17"/>
      <c r="B528" s="17"/>
      <c r="E528" s="17"/>
    </row>
    <row r="529" ht="15.75" customHeight="1">
      <c r="A529" s="17"/>
      <c r="B529" s="17"/>
      <c r="E529" s="17"/>
    </row>
    <row r="530" ht="15.75" customHeight="1">
      <c r="A530" s="17"/>
      <c r="B530" s="17"/>
      <c r="E530" s="17"/>
    </row>
    <row r="531" ht="15.75" customHeight="1">
      <c r="A531" s="17"/>
      <c r="B531" s="17"/>
      <c r="E531" s="17"/>
    </row>
    <row r="532" ht="15.75" customHeight="1">
      <c r="A532" s="17"/>
      <c r="B532" s="17"/>
      <c r="E532" s="17"/>
    </row>
    <row r="533" ht="15.75" customHeight="1">
      <c r="A533" s="17"/>
      <c r="B533" s="17"/>
      <c r="E533" s="17"/>
    </row>
    <row r="534" ht="15.75" customHeight="1">
      <c r="A534" s="17"/>
      <c r="B534" s="17"/>
      <c r="E534" s="17"/>
    </row>
    <row r="535" ht="15.75" customHeight="1">
      <c r="A535" s="17"/>
      <c r="B535" s="17"/>
      <c r="E535" s="17"/>
    </row>
    <row r="536" ht="15.75" customHeight="1">
      <c r="A536" s="17"/>
      <c r="B536" s="17"/>
      <c r="E536" s="17"/>
    </row>
    <row r="537" ht="15.75" customHeight="1">
      <c r="A537" s="17"/>
      <c r="B537" s="17"/>
      <c r="E537" s="17"/>
    </row>
    <row r="538" ht="15.75" customHeight="1">
      <c r="A538" s="17"/>
      <c r="B538" s="17"/>
      <c r="E538" s="17"/>
    </row>
    <row r="539" ht="15.75" customHeight="1">
      <c r="A539" s="17"/>
      <c r="B539" s="17"/>
      <c r="E539" s="17"/>
    </row>
    <row r="540" ht="15.75" customHeight="1">
      <c r="A540" s="17"/>
      <c r="B540" s="17"/>
      <c r="E540" s="17"/>
    </row>
    <row r="541" ht="15.75" customHeight="1">
      <c r="A541" s="17"/>
      <c r="B541" s="17"/>
      <c r="E541" s="17"/>
    </row>
    <row r="542" ht="15.75" customHeight="1">
      <c r="A542" s="17"/>
      <c r="B542" s="17"/>
      <c r="E542" s="17"/>
    </row>
    <row r="543" ht="15.75" customHeight="1">
      <c r="A543" s="17"/>
      <c r="B543" s="17"/>
      <c r="E543" s="17"/>
    </row>
    <row r="544" ht="15.75" customHeight="1">
      <c r="A544" s="17"/>
      <c r="B544" s="17"/>
      <c r="E544" s="17"/>
    </row>
    <row r="545" ht="15.75" customHeight="1">
      <c r="A545" s="17"/>
      <c r="B545" s="17"/>
      <c r="E545" s="17"/>
    </row>
    <row r="546" ht="15.75" customHeight="1">
      <c r="A546" s="17"/>
      <c r="B546" s="17"/>
      <c r="E546" s="17"/>
    </row>
    <row r="547" ht="15.75" customHeight="1">
      <c r="A547" s="17"/>
      <c r="B547" s="17"/>
      <c r="E547" s="17"/>
    </row>
    <row r="548" ht="15.75" customHeight="1">
      <c r="A548" s="17"/>
      <c r="B548" s="17"/>
      <c r="E548" s="17"/>
    </row>
    <row r="549" ht="15.75" customHeight="1">
      <c r="A549" s="17"/>
      <c r="B549" s="17"/>
      <c r="E549" s="17"/>
    </row>
    <row r="550" ht="15.75" customHeight="1">
      <c r="A550" s="17"/>
      <c r="B550" s="17"/>
      <c r="E550" s="17"/>
    </row>
    <row r="551" ht="15.75" customHeight="1">
      <c r="A551" s="17"/>
      <c r="B551" s="17"/>
      <c r="E551" s="17"/>
    </row>
    <row r="552" ht="15.75" customHeight="1">
      <c r="A552" s="17"/>
      <c r="B552" s="17"/>
      <c r="E552" s="17"/>
    </row>
    <row r="553" ht="15.75" customHeight="1">
      <c r="A553" s="17"/>
      <c r="B553" s="17"/>
      <c r="E553" s="17"/>
    </row>
    <row r="554" ht="15.75" customHeight="1">
      <c r="A554" s="17"/>
      <c r="B554" s="17"/>
      <c r="E554" s="17"/>
    </row>
    <row r="555" ht="15.75" customHeight="1">
      <c r="A555" s="17"/>
      <c r="B555" s="17"/>
      <c r="E555" s="17"/>
    </row>
    <row r="556" ht="15.75" customHeight="1">
      <c r="A556" s="17"/>
      <c r="B556" s="17"/>
      <c r="E556" s="17"/>
    </row>
    <row r="557" ht="15.75" customHeight="1">
      <c r="A557" s="17"/>
      <c r="B557" s="17"/>
      <c r="E557" s="17"/>
    </row>
    <row r="558" ht="15.75" customHeight="1">
      <c r="A558" s="17"/>
      <c r="B558" s="17"/>
      <c r="E558" s="17"/>
    </row>
    <row r="559" ht="15.75" customHeight="1">
      <c r="A559" s="17"/>
      <c r="B559" s="17"/>
      <c r="E559" s="17"/>
    </row>
    <row r="560" ht="15.75" customHeight="1">
      <c r="A560" s="17"/>
      <c r="B560" s="17"/>
      <c r="E560" s="17"/>
    </row>
    <row r="561" ht="15.75" customHeight="1">
      <c r="A561" s="17"/>
      <c r="B561" s="17"/>
      <c r="E561" s="17"/>
    </row>
    <row r="562" ht="15.75" customHeight="1">
      <c r="A562" s="17"/>
      <c r="B562" s="17"/>
      <c r="E562" s="17"/>
    </row>
    <row r="563" ht="15.75" customHeight="1">
      <c r="A563" s="17"/>
      <c r="B563" s="17"/>
      <c r="E563" s="17"/>
    </row>
    <row r="564" ht="15.75" customHeight="1">
      <c r="A564" s="17"/>
      <c r="B564" s="17"/>
      <c r="E564" s="17"/>
    </row>
    <row r="565" ht="15.75" customHeight="1">
      <c r="A565" s="17"/>
      <c r="B565" s="17"/>
      <c r="E565" s="17"/>
    </row>
    <row r="566" ht="15.75" customHeight="1">
      <c r="A566" s="17"/>
      <c r="B566" s="17"/>
      <c r="E566" s="17"/>
    </row>
    <row r="567" ht="15.75" customHeight="1">
      <c r="A567" s="17"/>
      <c r="B567" s="17"/>
      <c r="E567" s="17"/>
    </row>
    <row r="568" ht="15.75" customHeight="1">
      <c r="A568" s="17"/>
      <c r="B568" s="17"/>
      <c r="E568" s="17"/>
    </row>
    <row r="569" ht="15.75" customHeight="1">
      <c r="A569" s="17"/>
      <c r="B569" s="17"/>
      <c r="E569" s="17"/>
    </row>
    <row r="570" ht="15.75" customHeight="1">
      <c r="A570" s="17"/>
      <c r="B570" s="17"/>
      <c r="E570" s="17"/>
    </row>
    <row r="571" ht="15.75" customHeight="1">
      <c r="A571" s="17"/>
      <c r="B571" s="17"/>
      <c r="E571" s="17"/>
    </row>
    <row r="572" ht="15.75" customHeight="1">
      <c r="A572" s="17"/>
      <c r="B572" s="17"/>
      <c r="E572" s="17"/>
    </row>
    <row r="573" ht="15.75" customHeight="1">
      <c r="A573" s="17"/>
      <c r="B573" s="17"/>
      <c r="E573" s="17"/>
    </row>
    <row r="574" ht="15.75" customHeight="1">
      <c r="A574" s="17"/>
      <c r="B574" s="17"/>
      <c r="E574" s="17"/>
    </row>
    <row r="575" ht="15.75" customHeight="1">
      <c r="A575" s="17"/>
      <c r="B575" s="17"/>
      <c r="E575" s="17"/>
    </row>
    <row r="576" ht="15.75" customHeight="1">
      <c r="A576" s="17"/>
      <c r="B576" s="17"/>
      <c r="E576" s="17"/>
    </row>
    <row r="577" ht="15.75" customHeight="1">
      <c r="A577" s="17"/>
      <c r="B577" s="17"/>
      <c r="E577" s="17"/>
    </row>
    <row r="578" ht="15.75" customHeight="1">
      <c r="A578" s="17"/>
      <c r="B578" s="17"/>
      <c r="E578" s="17"/>
    </row>
    <row r="579" ht="15.75" customHeight="1">
      <c r="A579" s="17"/>
      <c r="B579" s="17"/>
      <c r="E579" s="17"/>
    </row>
    <row r="580" ht="15.75" customHeight="1">
      <c r="A580" s="17"/>
      <c r="B580" s="17"/>
      <c r="E580" s="17"/>
    </row>
    <row r="581" ht="15.75" customHeight="1">
      <c r="A581" s="17"/>
      <c r="B581" s="17"/>
      <c r="E581" s="17"/>
    </row>
    <row r="582" ht="15.75" customHeight="1">
      <c r="A582" s="17"/>
      <c r="B582" s="17"/>
      <c r="E582" s="17"/>
    </row>
    <row r="583" ht="15.75" customHeight="1">
      <c r="A583" s="17"/>
      <c r="B583" s="17"/>
      <c r="E583" s="17"/>
    </row>
    <row r="584" ht="15.75" customHeight="1">
      <c r="A584" s="17"/>
      <c r="B584" s="17"/>
      <c r="E584" s="17"/>
    </row>
    <row r="585" ht="15.75" customHeight="1">
      <c r="A585" s="17"/>
      <c r="B585" s="17"/>
      <c r="E585" s="17"/>
    </row>
    <row r="586" ht="15.75" customHeight="1">
      <c r="A586" s="17"/>
      <c r="B586" s="17"/>
      <c r="E586" s="17"/>
    </row>
    <row r="587" ht="15.75" customHeight="1">
      <c r="A587" s="17"/>
      <c r="B587" s="17"/>
      <c r="E587" s="17"/>
    </row>
    <row r="588" ht="15.75" customHeight="1">
      <c r="A588" s="17"/>
      <c r="B588" s="17"/>
      <c r="E588" s="17"/>
    </row>
    <row r="589" ht="15.75" customHeight="1">
      <c r="A589" s="17"/>
      <c r="B589" s="17"/>
      <c r="E589" s="17"/>
    </row>
    <row r="590" ht="15.75" customHeight="1">
      <c r="A590" s="17"/>
      <c r="B590" s="17"/>
      <c r="E590" s="17"/>
    </row>
    <row r="591" ht="15.75" customHeight="1">
      <c r="A591" s="17"/>
      <c r="B591" s="17"/>
      <c r="E591" s="17"/>
    </row>
    <row r="592" ht="15.75" customHeight="1">
      <c r="A592" s="17"/>
      <c r="B592" s="17"/>
      <c r="E592" s="17"/>
    </row>
    <row r="593" ht="15.75" customHeight="1">
      <c r="A593" s="17"/>
      <c r="B593" s="17"/>
      <c r="E593" s="17"/>
    </row>
    <row r="594" ht="15.75" customHeight="1">
      <c r="A594" s="17"/>
      <c r="B594" s="17"/>
      <c r="E594" s="17"/>
    </row>
    <row r="595" ht="15.75" customHeight="1">
      <c r="A595" s="17"/>
      <c r="B595" s="17"/>
      <c r="E595" s="17"/>
    </row>
    <row r="596" ht="15.75" customHeight="1">
      <c r="A596" s="17"/>
      <c r="B596" s="17"/>
      <c r="E596" s="17"/>
    </row>
    <row r="597" ht="15.75" customHeight="1">
      <c r="A597" s="17"/>
      <c r="B597" s="17"/>
      <c r="E597" s="17"/>
    </row>
    <row r="598" ht="15.75" customHeight="1">
      <c r="A598" s="17"/>
      <c r="B598" s="17"/>
      <c r="E598" s="17"/>
    </row>
    <row r="599" ht="15.75" customHeight="1">
      <c r="A599" s="17"/>
      <c r="B599" s="17"/>
      <c r="E599" s="17"/>
    </row>
    <row r="600" ht="15.75" customHeight="1">
      <c r="A600" s="17"/>
      <c r="B600" s="17"/>
      <c r="E600" s="17"/>
    </row>
    <row r="601" ht="15.75" customHeight="1">
      <c r="A601" s="17"/>
      <c r="B601" s="17"/>
      <c r="E601" s="17"/>
    </row>
    <row r="602" ht="15.75" customHeight="1">
      <c r="A602" s="17"/>
      <c r="B602" s="17"/>
      <c r="E602" s="17"/>
    </row>
    <row r="603" ht="15.75" customHeight="1">
      <c r="A603" s="17"/>
      <c r="B603" s="17"/>
      <c r="E603" s="17"/>
    </row>
    <row r="604" ht="15.75" customHeight="1">
      <c r="A604" s="17"/>
      <c r="B604" s="17"/>
      <c r="E604" s="17"/>
    </row>
    <row r="605" ht="15.75" customHeight="1">
      <c r="A605" s="17"/>
      <c r="B605" s="17"/>
      <c r="E605" s="17"/>
    </row>
    <row r="606" ht="15.75" customHeight="1">
      <c r="A606" s="17"/>
      <c r="B606" s="17"/>
      <c r="E606" s="17"/>
    </row>
    <row r="607" ht="15.75" customHeight="1">
      <c r="A607" s="17"/>
      <c r="B607" s="17"/>
      <c r="E607" s="17"/>
    </row>
    <row r="608" ht="15.75" customHeight="1">
      <c r="A608" s="17"/>
      <c r="B608" s="17"/>
      <c r="E608" s="17"/>
    </row>
    <row r="609" ht="15.75" customHeight="1">
      <c r="A609" s="17"/>
      <c r="B609" s="17"/>
      <c r="E609" s="17"/>
    </row>
    <row r="610" ht="15.75" customHeight="1">
      <c r="A610" s="17"/>
      <c r="B610" s="17"/>
      <c r="E610" s="17"/>
    </row>
    <row r="611" ht="15.75" customHeight="1">
      <c r="A611" s="17"/>
      <c r="B611" s="17"/>
      <c r="E611" s="17"/>
    </row>
    <row r="612" ht="15.75" customHeight="1">
      <c r="A612" s="17"/>
      <c r="B612" s="17"/>
      <c r="E612" s="17"/>
    </row>
    <row r="613" ht="15.75" customHeight="1">
      <c r="A613" s="17"/>
      <c r="B613" s="17"/>
      <c r="E613" s="17"/>
    </row>
    <row r="614" ht="15.75" customHeight="1">
      <c r="A614" s="17"/>
      <c r="B614" s="17"/>
      <c r="E614" s="17"/>
    </row>
    <row r="615" ht="15.75" customHeight="1">
      <c r="A615" s="17"/>
      <c r="B615" s="17"/>
      <c r="E615" s="17"/>
    </row>
    <row r="616" ht="15.75" customHeight="1">
      <c r="A616" s="17"/>
      <c r="B616" s="17"/>
      <c r="E616" s="17"/>
    </row>
    <row r="617" ht="15.75" customHeight="1">
      <c r="A617" s="17"/>
      <c r="B617" s="17"/>
      <c r="E617" s="17"/>
    </row>
    <row r="618" ht="15.75" customHeight="1">
      <c r="A618" s="17"/>
      <c r="B618" s="17"/>
      <c r="E618" s="17"/>
    </row>
    <row r="619" ht="15.75" customHeight="1">
      <c r="A619" s="17"/>
      <c r="B619" s="17"/>
      <c r="E619" s="17"/>
    </row>
    <row r="620" ht="15.75" customHeight="1">
      <c r="A620" s="17"/>
      <c r="B620" s="17"/>
      <c r="E620" s="17"/>
    </row>
    <row r="621" ht="15.75" customHeight="1">
      <c r="A621" s="17"/>
      <c r="B621" s="17"/>
      <c r="E621" s="17"/>
    </row>
    <row r="622" ht="15.75" customHeight="1">
      <c r="A622" s="17"/>
      <c r="B622" s="17"/>
      <c r="E622" s="17"/>
    </row>
    <row r="623" ht="15.75" customHeight="1">
      <c r="A623" s="17"/>
      <c r="B623" s="17"/>
      <c r="E623" s="17"/>
    </row>
    <row r="624" ht="15.75" customHeight="1">
      <c r="A624" s="17"/>
      <c r="B624" s="17"/>
      <c r="E624" s="17"/>
    </row>
    <row r="625" ht="15.75" customHeight="1">
      <c r="A625" s="17"/>
      <c r="B625" s="17"/>
      <c r="E625" s="17"/>
    </row>
    <row r="626" ht="15.75" customHeight="1">
      <c r="A626" s="17"/>
      <c r="B626" s="17"/>
      <c r="E626" s="17"/>
    </row>
    <row r="627" ht="15.75" customHeight="1">
      <c r="A627" s="17"/>
      <c r="B627" s="17"/>
      <c r="E627" s="17"/>
    </row>
    <row r="628" ht="15.75" customHeight="1">
      <c r="A628" s="17"/>
      <c r="B628" s="17"/>
      <c r="E628" s="17"/>
    </row>
    <row r="629" ht="15.75" customHeight="1">
      <c r="A629" s="17"/>
      <c r="B629" s="17"/>
      <c r="E629" s="17"/>
    </row>
    <row r="630" ht="15.75" customHeight="1">
      <c r="A630" s="17"/>
      <c r="B630" s="17"/>
      <c r="E630" s="17"/>
    </row>
    <row r="631" ht="15.75" customHeight="1">
      <c r="A631" s="17"/>
      <c r="B631" s="17"/>
      <c r="E631" s="17"/>
    </row>
    <row r="632" ht="15.75" customHeight="1">
      <c r="A632" s="17"/>
      <c r="B632" s="17"/>
      <c r="E632" s="17"/>
    </row>
    <row r="633" ht="15.75" customHeight="1">
      <c r="A633" s="17"/>
      <c r="B633" s="17"/>
      <c r="E633" s="17"/>
    </row>
    <row r="634" ht="15.75" customHeight="1">
      <c r="A634" s="17"/>
      <c r="B634" s="17"/>
      <c r="E634" s="17"/>
    </row>
    <row r="635" ht="15.75" customHeight="1">
      <c r="A635" s="17"/>
      <c r="B635" s="17"/>
      <c r="E635" s="17"/>
    </row>
    <row r="636" ht="15.75" customHeight="1">
      <c r="A636" s="17"/>
      <c r="B636" s="17"/>
      <c r="E636" s="17"/>
    </row>
    <row r="637" ht="15.75" customHeight="1">
      <c r="A637" s="17"/>
      <c r="B637" s="17"/>
      <c r="E637" s="17"/>
    </row>
    <row r="638" ht="15.75" customHeight="1">
      <c r="A638" s="17"/>
      <c r="B638" s="17"/>
      <c r="E638" s="17"/>
    </row>
    <row r="639" ht="15.75" customHeight="1">
      <c r="A639" s="17"/>
      <c r="B639" s="17"/>
      <c r="E639" s="17"/>
    </row>
    <row r="640" ht="15.75" customHeight="1">
      <c r="A640" s="17"/>
      <c r="B640" s="17"/>
      <c r="E640" s="17"/>
    </row>
    <row r="641" ht="15.75" customHeight="1">
      <c r="A641" s="17"/>
      <c r="B641" s="17"/>
      <c r="E641" s="17"/>
    </row>
    <row r="642" ht="15.75" customHeight="1">
      <c r="A642" s="17"/>
      <c r="B642" s="17"/>
      <c r="E642" s="17"/>
    </row>
    <row r="643" ht="15.75" customHeight="1">
      <c r="A643" s="17"/>
      <c r="B643" s="17"/>
      <c r="E643" s="17"/>
    </row>
    <row r="644" ht="15.75" customHeight="1">
      <c r="A644" s="17"/>
      <c r="B644" s="17"/>
      <c r="E644" s="17"/>
    </row>
    <row r="645" ht="15.75" customHeight="1">
      <c r="A645" s="17"/>
      <c r="B645" s="17"/>
      <c r="E645" s="17"/>
    </row>
    <row r="646" ht="15.75" customHeight="1">
      <c r="A646" s="17"/>
      <c r="B646" s="17"/>
      <c r="E646" s="17"/>
    </row>
    <row r="647" ht="15.75" customHeight="1">
      <c r="A647" s="17"/>
      <c r="B647" s="17"/>
      <c r="E647" s="17"/>
    </row>
    <row r="648" ht="15.75" customHeight="1">
      <c r="A648" s="17"/>
      <c r="B648" s="17"/>
      <c r="E648" s="17"/>
    </row>
    <row r="649" ht="15.75" customHeight="1">
      <c r="A649" s="17"/>
      <c r="B649" s="17"/>
      <c r="E649" s="17"/>
    </row>
    <row r="650" ht="15.75" customHeight="1">
      <c r="A650" s="17"/>
      <c r="B650" s="17"/>
      <c r="E650" s="17"/>
    </row>
    <row r="651" ht="15.75" customHeight="1">
      <c r="A651" s="17"/>
      <c r="B651" s="17"/>
      <c r="E651" s="17"/>
    </row>
    <row r="652" ht="15.75" customHeight="1">
      <c r="A652" s="17"/>
      <c r="B652" s="17"/>
      <c r="E652" s="17"/>
    </row>
    <row r="653" ht="15.75" customHeight="1">
      <c r="A653" s="17"/>
      <c r="B653" s="17"/>
      <c r="E653" s="17"/>
    </row>
    <row r="654" ht="15.75" customHeight="1">
      <c r="A654" s="17"/>
      <c r="B654" s="17"/>
      <c r="E654" s="17"/>
    </row>
    <row r="655" ht="15.75" customHeight="1">
      <c r="A655" s="17"/>
      <c r="B655" s="17"/>
      <c r="E655" s="17"/>
    </row>
    <row r="656" ht="15.75" customHeight="1">
      <c r="A656" s="17"/>
      <c r="B656" s="17"/>
      <c r="E656" s="17"/>
    </row>
    <row r="657" ht="15.75" customHeight="1">
      <c r="A657" s="17"/>
      <c r="B657" s="17"/>
      <c r="E657" s="17"/>
    </row>
    <row r="658" ht="15.75" customHeight="1">
      <c r="A658" s="17"/>
      <c r="B658" s="17"/>
      <c r="E658" s="17"/>
    </row>
    <row r="659" ht="15.75" customHeight="1">
      <c r="A659" s="17"/>
      <c r="B659" s="17"/>
      <c r="E659" s="17"/>
    </row>
    <row r="660" ht="15.75" customHeight="1">
      <c r="A660" s="17"/>
      <c r="B660" s="17"/>
      <c r="E660" s="17"/>
    </row>
    <row r="661" ht="15.75" customHeight="1">
      <c r="A661" s="17"/>
      <c r="B661" s="17"/>
      <c r="E661" s="17"/>
    </row>
    <row r="662" ht="15.75" customHeight="1">
      <c r="A662" s="17"/>
      <c r="B662" s="17"/>
      <c r="E662" s="17"/>
    </row>
    <row r="663" ht="15.75" customHeight="1">
      <c r="A663" s="17"/>
      <c r="B663" s="17"/>
      <c r="E663" s="17"/>
    </row>
    <row r="664" ht="15.75" customHeight="1">
      <c r="A664" s="17"/>
      <c r="B664" s="17"/>
      <c r="E664" s="17"/>
    </row>
    <row r="665" ht="15.75" customHeight="1">
      <c r="A665" s="17"/>
      <c r="B665" s="17"/>
      <c r="E665" s="17"/>
    </row>
    <row r="666" ht="15.75" customHeight="1">
      <c r="A666" s="17"/>
      <c r="B666" s="17"/>
      <c r="E666" s="17"/>
    </row>
    <row r="667" ht="15.75" customHeight="1">
      <c r="A667" s="17"/>
      <c r="B667" s="17"/>
      <c r="E667" s="17"/>
    </row>
    <row r="668" ht="15.75" customHeight="1">
      <c r="A668" s="17"/>
      <c r="B668" s="17"/>
      <c r="E668" s="17"/>
    </row>
    <row r="669" ht="15.75" customHeight="1">
      <c r="A669" s="17"/>
      <c r="B669" s="17"/>
      <c r="E669" s="17"/>
    </row>
    <row r="670" ht="15.75" customHeight="1">
      <c r="A670" s="17"/>
      <c r="B670" s="17"/>
      <c r="E670" s="17"/>
    </row>
    <row r="671" ht="15.75" customHeight="1">
      <c r="A671" s="17"/>
      <c r="B671" s="17"/>
      <c r="E671" s="17"/>
    </row>
    <row r="672" ht="15.75" customHeight="1">
      <c r="A672" s="17"/>
      <c r="B672" s="17"/>
      <c r="E672" s="17"/>
    </row>
    <row r="673" ht="15.75" customHeight="1">
      <c r="A673" s="17"/>
      <c r="B673" s="17"/>
      <c r="E673" s="17"/>
    </row>
    <row r="674" ht="15.75" customHeight="1">
      <c r="A674" s="17"/>
      <c r="B674" s="17"/>
      <c r="E674" s="17"/>
    </row>
    <row r="675" ht="15.75" customHeight="1">
      <c r="A675" s="17"/>
      <c r="B675" s="17"/>
      <c r="E675" s="17"/>
    </row>
    <row r="676" ht="15.75" customHeight="1">
      <c r="A676" s="17"/>
      <c r="B676" s="17"/>
      <c r="E676" s="17"/>
    </row>
    <row r="677" ht="15.75" customHeight="1">
      <c r="A677" s="17"/>
      <c r="B677" s="17"/>
      <c r="E677" s="17"/>
    </row>
    <row r="678" ht="15.75" customHeight="1">
      <c r="A678" s="17"/>
      <c r="B678" s="17"/>
      <c r="E678" s="17"/>
    </row>
    <row r="679" ht="15.75" customHeight="1">
      <c r="A679" s="17"/>
      <c r="B679" s="17"/>
      <c r="E679" s="17"/>
    </row>
    <row r="680" ht="15.75" customHeight="1">
      <c r="A680" s="17"/>
      <c r="B680" s="17"/>
      <c r="E680" s="17"/>
    </row>
    <row r="681" ht="15.75" customHeight="1">
      <c r="A681" s="17"/>
      <c r="B681" s="17"/>
      <c r="E681" s="17"/>
    </row>
    <row r="682" ht="15.75" customHeight="1">
      <c r="A682" s="17"/>
      <c r="B682" s="17"/>
      <c r="E682" s="17"/>
    </row>
    <row r="683" ht="15.75" customHeight="1">
      <c r="A683" s="17"/>
      <c r="B683" s="17"/>
      <c r="E683" s="17"/>
    </row>
    <row r="684" ht="15.75" customHeight="1">
      <c r="A684" s="17"/>
      <c r="B684" s="17"/>
      <c r="E684" s="17"/>
    </row>
    <row r="685" ht="15.75" customHeight="1">
      <c r="A685" s="17"/>
      <c r="B685" s="17"/>
      <c r="E685" s="17"/>
    </row>
    <row r="686" ht="15.75" customHeight="1">
      <c r="A686" s="17"/>
      <c r="B686" s="17"/>
      <c r="E686" s="17"/>
    </row>
    <row r="687" ht="15.75" customHeight="1">
      <c r="A687" s="17"/>
      <c r="B687" s="17"/>
      <c r="E687" s="17"/>
    </row>
    <row r="688" ht="15.75" customHeight="1">
      <c r="A688" s="17"/>
      <c r="B688" s="17"/>
      <c r="E688" s="17"/>
    </row>
    <row r="689" ht="15.75" customHeight="1">
      <c r="A689" s="17"/>
      <c r="B689" s="17"/>
      <c r="E689" s="17"/>
    </row>
    <row r="690" ht="15.75" customHeight="1">
      <c r="A690" s="17"/>
      <c r="B690" s="17"/>
      <c r="E690" s="17"/>
    </row>
    <row r="691" ht="15.75" customHeight="1">
      <c r="A691" s="17"/>
      <c r="B691" s="17"/>
      <c r="E691" s="17"/>
    </row>
    <row r="692" ht="15.75" customHeight="1">
      <c r="A692" s="17"/>
      <c r="B692" s="17"/>
      <c r="E692" s="17"/>
    </row>
    <row r="693" ht="15.75" customHeight="1">
      <c r="A693" s="17"/>
      <c r="B693" s="17"/>
      <c r="E693" s="17"/>
    </row>
    <row r="694" ht="15.75" customHeight="1">
      <c r="A694" s="17"/>
      <c r="B694" s="17"/>
      <c r="E694" s="17"/>
    </row>
    <row r="695" ht="15.75" customHeight="1">
      <c r="A695" s="17"/>
      <c r="B695" s="17"/>
      <c r="E695" s="17"/>
    </row>
    <row r="696" ht="15.75" customHeight="1">
      <c r="A696" s="17"/>
      <c r="B696" s="17"/>
      <c r="E696" s="17"/>
    </row>
    <row r="697" ht="15.75" customHeight="1">
      <c r="A697" s="17"/>
      <c r="B697" s="17"/>
      <c r="E697" s="17"/>
    </row>
    <row r="698" ht="15.75" customHeight="1">
      <c r="A698" s="17"/>
      <c r="B698" s="17"/>
      <c r="E698" s="17"/>
    </row>
    <row r="699" ht="15.75" customHeight="1">
      <c r="A699" s="17"/>
      <c r="B699" s="17"/>
      <c r="E699" s="17"/>
    </row>
    <row r="700" ht="15.75" customHeight="1">
      <c r="A700" s="17"/>
      <c r="B700" s="17"/>
      <c r="E700" s="17"/>
    </row>
    <row r="701" ht="15.75" customHeight="1">
      <c r="A701" s="17"/>
      <c r="B701" s="17"/>
      <c r="E701" s="17"/>
    </row>
    <row r="702" ht="15.75" customHeight="1">
      <c r="A702" s="17"/>
      <c r="B702" s="17"/>
      <c r="E702" s="17"/>
    </row>
    <row r="703" ht="15.75" customHeight="1">
      <c r="A703" s="17"/>
      <c r="B703" s="17"/>
      <c r="E703" s="17"/>
    </row>
    <row r="704" ht="15.75" customHeight="1">
      <c r="A704" s="17"/>
      <c r="B704" s="17"/>
      <c r="E704" s="17"/>
    </row>
    <row r="705" ht="15.75" customHeight="1">
      <c r="A705" s="17"/>
      <c r="B705" s="17"/>
      <c r="E705" s="17"/>
    </row>
    <row r="706" ht="15.75" customHeight="1">
      <c r="A706" s="17"/>
      <c r="B706" s="17"/>
      <c r="E706" s="17"/>
    </row>
    <row r="707" ht="15.75" customHeight="1">
      <c r="A707" s="17"/>
      <c r="B707" s="17"/>
      <c r="E707" s="17"/>
    </row>
    <row r="708" ht="15.75" customHeight="1">
      <c r="A708" s="17"/>
      <c r="B708" s="17"/>
      <c r="E708" s="17"/>
    </row>
    <row r="709" ht="15.75" customHeight="1">
      <c r="A709" s="17"/>
      <c r="B709" s="17"/>
      <c r="E709" s="17"/>
    </row>
    <row r="710" ht="15.75" customHeight="1">
      <c r="A710" s="17"/>
      <c r="B710" s="17"/>
      <c r="E710" s="17"/>
    </row>
    <row r="711" ht="15.75" customHeight="1">
      <c r="A711" s="17"/>
      <c r="B711" s="17"/>
      <c r="E711" s="17"/>
    </row>
    <row r="712" ht="15.75" customHeight="1">
      <c r="A712" s="17"/>
      <c r="B712" s="17"/>
      <c r="E712" s="17"/>
    </row>
    <row r="713" ht="15.75" customHeight="1">
      <c r="A713" s="17"/>
      <c r="B713" s="17"/>
      <c r="E713" s="17"/>
    </row>
    <row r="714" ht="15.75" customHeight="1">
      <c r="A714" s="17"/>
      <c r="B714" s="17"/>
      <c r="E714" s="17"/>
    </row>
    <row r="715" ht="15.75" customHeight="1">
      <c r="A715" s="17"/>
      <c r="B715" s="17"/>
      <c r="E715" s="17"/>
    </row>
    <row r="716" ht="15.75" customHeight="1">
      <c r="A716" s="17"/>
      <c r="B716" s="17"/>
      <c r="E716" s="17"/>
    </row>
    <row r="717" ht="15.75" customHeight="1">
      <c r="A717" s="17"/>
      <c r="B717" s="17"/>
      <c r="E717" s="17"/>
    </row>
    <row r="718" ht="15.75" customHeight="1">
      <c r="A718" s="17"/>
      <c r="B718" s="17"/>
      <c r="E718" s="17"/>
    </row>
    <row r="719" ht="15.75" customHeight="1">
      <c r="A719" s="17"/>
      <c r="B719" s="17"/>
      <c r="E719" s="17"/>
    </row>
    <row r="720" ht="15.75" customHeight="1">
      <c r="A720" s="17"/>
      <c r="B720" s="17"/>
      <c r="E720" s="17"/>
    </row>
    <row r="721" ht="15.75" customHeight="1">
      <c r="A721" s="17"/>
      <c r="B721" s="17"/>
      <c r="E721" s="17"/>
    </row>
    <row r="722" ht="15.75" customHeight="1">
      <c r="A722" s="17"/>
      <c r="B722" s="17"/>
      <c r="E722" s="17"/>
    </row>
    <row r="723" ht="15.75" customHeight="1">
      <c r="A723" s="17"/>
      <c r="B723" s="17"/>
      <c r="E723" s="17"/>
    </row>
    <row r="724" ht="15.75" customHeight="1">
      <c r="A724" s="17"/>
      <c r="B724" s="17"/>
      <c r="E724" s="17"/>
    </row>
    <row r="725" ht="15.75" customHeight="1">
      <c r="A725" s="17"/>
      <c r="B725" s="17"/>
      <c r="E725" s="17"/>
    </row>
    <row r="726" ht="15.75" customHeight="1">
      <c r="A726" s="17"/>
      <c r="B726" s="17"/>
      <c r="E726" s="17"/>
    </row>
    <row r="727" ht="15.75" customHeight="1">
      <c r="A727" s="17"/>
      <c r="B727" s="17"/>
      <c r="E727" s="17"/>
    </row>
    <row r="728" ht="15.75" customHeight="1">
      <c r="A728" s="17"/>
      <c r="B728" s="17"/>
      <c r="E728" s="17"/>
    </row>
    <row r="729" ht="15.75" customHeight="1">
      <c r="A729" s="17"/>
      <c r="B729" s="17"/>
      <c r="E729" s="17"/>
    </row>
    <row r="730" ht="15.75" customHeight="1">
      <c r="A730" s="17"/>
      <c r="B730" s="17"/>
      <c r="E730" s="17"/>
    </row>
    <row r="731" ht="15.75" customHeight="1">
      <c r="A731" s="17"/>
      <c r="B731" s="17"/>
      <c r="E731" s="17"/>
    </row>
    <row r="732" ht="15.75" customHeight="1">
      <c r="A732" s="17"/>
      <c r="B732" s="17"/>
      <c r="E732" s="17"/>
    </row>
    <row r="733" ht="15.75" customHeight="1">
      <c r="A733" s="17"/>
      <c r="B733" s="17"/>
      <c r="E733" s="17"/>
    </row>
    <row r="734" ht="15.75" customHeight="1">
      <c r="A734" s="17"/>
      <c r="B734" s="17"/>
      <c r="E734" s="17"/>
    </row>
    <row r="735" ht="15.75" customHeight="1">
      <c r="A735" s="17"/>
      <c r="B735" s="17"/>
      <c r="E735" s="17"/>
    </row>
    <row r="736" ht="15.75" customHeight="1">
      <c r="A736" s="17"/>
      <c r="B736" s="17"/>
      <c r="E736" s="17"/>
    </row>
    <row r="737" ht="15.75" customHeight="1">
      <c r="A737" s="17"/>
      <c r="B737" s="17"/>
      <c r="E737" s="17"/>
    </row>
    <row r="738" ht="15.75" customHeight="1">
      <c r="A738" s="17"/>
      <c r="B738" s="17"/>
      <c r="E738" s="17"/>
    </row>
    <row r="739" ht="15.75" customHeight="1">
      <c r="A739" s="17"/>
      <c r="B739" s="17"/>
      <c r="E739" s="17"/>
    </row>
    <row r="740" ht="15.75" customHeight="1">
      <c r="A740" s="17"/>
      <c r="B740" s="17"/>
      <c r="E740" s="17"/>
    </row>
    <row r="741" ht="15.75" customHeight="1">
      <c r="A741" s="17"/>
      <c r="B741" s="17"/>
      <c r="E741" s="17"/>
    </row>
    <row r="742" ht="15.75" customHeight="1">
      <c r="A742" s="17"/>
      <c r="B742" s="17"/>
      <c r="E742" s="17"/>
    </row>
    <row r="743" ht="15.75" customHeight="1">
      <c r="A743" s="17"/>
      <c r="B743" s="17"/>
      <c r="E743" s="17"/>
    </row>
    <row r="744" ht="15.75" customHeight="1">
      <c r="A744" s="17"/>
      <c r="B744" s="17"/>
      <c r="E744" s="17"/>
    </row>
    <row r="745" ht="15.75" customHeight="1">
      <c r="A745" s="17"/>
      <c r="B745" s="17"/>
      <c r="E745" s="17"/>
    </row>
    <row r="746" ht="15.75" customHeight="1">
      <c r="A746" s="17"/>
      <c r="B746" s="17"/>
      <c r="E746" s="17"/>
    </row>
    <row r="747" ht="15.75" customHeight="1">
      <c r="A747" s="17"/>
      <c r="B747" s="17"/>
      <c r="E747" s="17"/>
    </row>
    <row r="748" ht="15.75" customHeight="1">
      <c r="A748" s="17"/>
      <c r="B748" s="17"/>
      <c r="E748" s="17"/>
    </row>
    <row r="749" ht="15.75" customHeight="1">
      <c r="A749" s="17"/>
      <c r="B749" s="17"/>
      <c r="E749" s="17"/>
    </row>
    <row r="750" ht="15.75" customHeight="1">
      <c r="A750" s="17"/>
      <c r="B750" s="17"/>
      <c r="E750" s="17"/>
    </row>
    <row r="751" ht="15.75" customHeight="1">
      <c r="A751" s="17"/>
      <c r="B751" s="17"/>
      <c r="E751" s="17"/>
    </row>
    <row r="752" ht="15.75" customHeight="1">
      <c r="A752" s="17"/>
      <c r="B752" s="17"/>
      <c r="E752" s="17"/>
    </row>
    <row r="753" ht="15.75" customHeight="1">
      <c r="A753" s="17"/>
      <c r="B753" s="17"/>
      <c r="E753" s="17"/>
    </row>
    <row r="754" ht="15.75" customHeight="1">
      <c r="A754" s="17"/>
      <c r="B754" s="17"/>
      <c r="E754" s="17"/>
    </row>
    <row r="755" ht="15.75" customHeight="1">
      <c r="A755" s="17"/>
      <c r="B755" s="17"/>
      <c r="E755" s="17"/>
    </row>
    <row r="756" ht="15.75" customHeight="1">
      <c r="A756" s="17"/>
      <c r="B756" s="17"/>
      <c r="E756" s="17"/>
    </row>
    <row r="757" ht="15.75" customHeight="1">
      <c r="A757" s="17"/>
      <c r="B757" s="17"/>
      <c r="E757" s="17"/>
    </row>
    <row r="758" ht="15.75" customHeight="1">
      <c r="A758" s="17"/>
      <c r="B758" s="17"/>
      <c r="E758" s="17"/>
    </row>
    <row r="759" ht="15.75" customHeight="1">
      <c r="A759" s="17"/>
      <c r="B759" s="17"/>
      <c r="E759" s="17"/>
    </row>
    <row r="760" ht="15.75" customHeight="1">
      <c r="A760" s="17"/>
      <c r="B760" s="17"/>
      <c r="E760" s="17"/>
    </row>
    <row r="761" ht="15.75" customHeight="1">
      <c r="A761" s="17"/>
      <c r="B761" s="17"/>
      <c r="E761" s="17"/>
    </row>
    <row r="762" ht="15.75" customHeight="1">
      <c r="A762" s="17"/>
      <c r="B762" s="17"/>
      <c r="E762" s="17"/>
    </row>
    <row r="763" ht="15.75" customHeight="1">
      <c r="A763" s="17"/>
      <c r="B763" s="17"/>
      <c r="E763" s="17"/>
    </row>
    <row r="764" ht="15.75" customHeight="1">
      <c r="A764" s="17"/>
      <c r="B764" s="17"/>
      <c r="E764" s="17"/>
    </row>
    <row r="765" ht="15.75" customHeight="1">
      <c r="A765" s="17"/>
      <c r="B765" s="17"/>
      <c r="E765" s="17"/>
    </row>
    <row r="766" ht="15.75" customHeight="1">
      <c r="A766" s="17"/>
      <c r="B766" s="17"/>
      <c r="E766" s="17"/>
    </row>
    <row r="767" ht="15.75" customHeight="1">
      <c r="A767" s="17"/>
      <c r="B767" s="17"/>
      <c r="E767" s="17"/>
    </row>
    <row r="768" ht="15.75" customHeight="1">
      <c r="A768" s="17"/>
      <c r="B768" s="17"/>
      <c r="E768" s="17"/>
    </row>
    <row r="769" ht="15.75" customHeight="1">
      <c r="A769" s="17"/>
      <c r="B769" s="17"/>
      <c r="E769" s="17"/>
    </row>
    <row r="770" ht="15.75" customHeight="1">
      <c r="A770" s="17"/>
      <c r="B770" s="17"/>
      <c r="E770" s="17"/>
    </row>
    <row r="771" ht="15.75" customHeight="1">
      <c r="A771" s="17"/>
      <c r="B771" s="17"/>
      <c r="E771" s="17"/>
    </row>
    <row r="772" ht="15.75" customHeight="1">
      <c r="A772" s="17"/>
      <c r="B772" s="17"/>
      <c r="E772" s="17"/>
    </row>
    <row r="773" ht="15.75" customHeight="1">
      <c r="A773" s="17"/>
      <c r="B773" s="17"/>
      <c r="E773" s="17"/>
    </row>
    <row r="774" ht="15.75" customHeight="1">
      <c r="A774" s="17"/>
      <c r="B774" s="17"/>
      <c r="E774" s="17"/>
    </row>
    <row r="775" ht="15.75" customHeight="1">
      <c r="A775" s="17"/>
      <c r="B775" s="17"/>
      <c r="E775" s="17"/>
    </row>
    <row r="776" ht="15.75" customHeight="1">
      <c r="A776" s="17"/>
      <c r="B776" s="17"/>
      <c r="E776" s="17"/>
    </row>
    <row r="777" ht="15.75" customHeight="1">
      <c r="A777" s="17"/>
      <c r="B777" s="17"/>
      <c r="E777" s="17"/>
    </row>
    <row r="778" ht="15.75" customHeight="1">
      <c r="A778" s="17"/>
      <c r="B778" s="17"/>
      <c r="E778" s="17"/>
    </row>
    <row r="779" ht="15.75" customHeight="1">
      <c r="A779" s="17"/>
      <c r="B779" s="17"/>
      <c r="E779" s="17"/>
    </row>
    <row r="780" ht="15.75" customHeight="1">
      <c r="A780" s="17"/>
      <c r="B780" s="17"/>
      <c r="E780" s="17"/>
    </row>
    <row r="781" ht="15.75" customHeight="1">
      <c r="A781" s="17"/>
      <c r="B781" s="17"/>
      <c r="E781" s="17"/>
    </row>
    <row r="782" ht="15.75" customHeight="1">
      <c r="A782" s="17"/>
      <c r="B782" s="17"/>
      <c r="E782" s="17"/>
    </row>
    <row r="783" ht="15.75" customHeight="1">
      <c r="A783" s="17"/>
      <c r="B783" s="17"/>
      <c r="E783" s="17"/>
    </row>
    <row r="784" ht="15.75" customHeight="1">
      <c r="A784" s="17"/>
      <c r="B784" s="17"/>
      <c r="E784" s="17"/>
    </row>
    <row r="785" ht="15.75" customHeight="1">
      <c r="A785" s="17"/>
      <c r="B785" s="17"/>
      <c r="E785" s="17"/>
    </row>
    <row r="786" ht="15.75" customHeight="1">
      <c r="A786" s="17"/>
      <c r="B786" s="17"/>
      <c r="E786" s="17"/>
    </row>
    <row r="787" ht="15.75" customHeight="1">
      <c r="A787" s="17"/>
      <c r="B787" s="17"/>
      <c r="E787" s="17"/>
    </row>
    <row r="788" ht="15.75" customHeight="1">
      <c r="A788" s="17"/>
      <c r="B788" s="17"/>
      <c r="E788" s="17"/>
    </row>
    <row r="789" ht="15.75" customHeight="1">
      <c r="A789" s="17"/>
      <c r="B789" s="17"/>
      <c r="E789" s="17"/>
    </row>
    <row r="790" ht="15.75" customHeight="1">
      <c r="A790" s="17"/>
      <c r="B790" s="17"/>
      <c r="E790" s="17"/>
    </row>
    <row r="791" ht="15.75" customHeight="1">
      <c r="A791" s="17"/>
      <c r="B791" s="17"/>
      <c r="E791" s="17"/>
    </row>
    <row r="792" ht="15.75" customHeight="1">
      <c r="A792" s="17"/>
      <c r="B792" s="17"/>
      <c r="E792" s="17"/>
    </row>
    <row r="793" ht="15.75" customHeight="1">
      <c r="A793" s="17"/>
      <c r="B793" s="17"/>
      <c r="E793" s="17"/>
    </row>
    <row r="794" ht="15.75" customHeight="1">
      <c r="A794" s="17"/>
      <c r="B794" s="17"/>
      <c r="E794" s="17"/>
    </row>
    <row r="795" ht="15.75" customHeight="1">
      <c r="A795" s="17"/>
      <c r="B795" s="17"/>
      <c r="E795" s="17"/>
    </row>
    <row r="796" ht="15.75" customHeight="1">
      <c r="A796" s="17"/>
      <c r="B796" s="17"/>
      <c r="E796" s="17"/>
    </row>
    <row r="797" ht="15.75" customHeight="1">
      <c r="A797" s="17"/>
      <c r="B797" s="17"/>
      <c r="E797" s="17"/>
    </row>
    <row r="798" ht="15.75" customHeight="1">
      <c r="A798" s="17"/>
      <c r="B798" s="17"/>
      <c r="E798" s="17"/>
    </row>
    <row r="799" ht="15.75" customHeight="1">
      <c r="A799" s="17"/>
      <c r="B799" s="17"/>
      <c r="E799" s="17"/>
    </row>
    <row r="800" ht="15.75" customHeight="1">
      <c r="A800" s="17"/>
      <c r="B800" s="17"/>
      <c r="E800" s="17"/>
    </row>
    <row r="801" ht="15.75" customHeight="1">
      <c r="A801" s="17"/>
      <c r="B801" s="17"/>
      <c r="E801" s="17"/>
    </row>
    <row r="802" ht="15.75" customHeight="1">
      <c r="A802" s="17"/>
      <c r="B802" s="17"/>
      <c r="E802" s="17"/>
    </row>
    <row r="803" ht="15.75" customHeight="1">
      <c r="A803" s="17"/>
      <c r="B803" s="17"/>
      <c r="E803" s="17"/>
    </row>
    <row r="804" ht="15.75" customHeight="1">
      <c r="A804" s="17"/>
      <c r="B804" s="17"/>
      <c r="E804" s="17"/>
    </row>
    <row r="805" ht="15.75" customHeight="1">
      <c r="A805" s="17"/>
      <c r="B805" s="17"/>
      <c r="E805" s="17"/>
    </row>
    <row r="806" ht="15.75" customHeight="1">
      <c r="A806" s="17"/>
      <c r="B806" s="17"/>
      <c r="E806" s="17"/>
    </row>
    <row r="807" ht="15.75" customHeight="1">
      <c r="A807" s="17"/>
      <c r="B807" s="17"/>
      <c r="E807" s="17"/>
    </row>
    <row r="808" ht="15.75" customHeight="1">
      <c r="A808" s="17"/>
      <c r="B808" s="17"/>
      <c r="E808" s="17"/>
    </row>
    <row r="809" ht="15.75" customHeight="1">
      <c r="A809" s="17"/>
      <c r="B809" s="17"/>
      <c r="E809" s="17"/>
    </row>
    <row r="810" ht="15.75" customHeight="1">
      <c r="A810" s="17"/>
      <c r="B810" s="17"/>
      <c r="E810" s="17"/>
    </row>
    <row r="811" ht="15.75" customHeight="1">
      <c r="A811" s="17"/>
      <c r="B811" s="17"/>
      <c r="E811" s="17"/>
    </row>
    <row r="812" ht="15.75" customHeight="1">
      <c r="A812" s="17"/>
      <c r="B812" s="17"/>
      <c r="E812" s="17"/>
    </row>
    <row r="813" ht="15.75" customHeight="1">
      <c r="A813" s="17"/>
      <c r="B813" s="17"/>
      <c r="E813" s="17"/>
    </row>
    <row r="814" ht="15.75" customHeight="1">
      <c r="A814" s="17"/>
      <c r="B814" s="17"/>
      <c r="E814" s="17"/>
    </row>
    <row r="815" ht="15.75" customHeight="1">
      <c r="A815" s="17"/>
      <c r="B815" s="17"/>
      <c r="E815" s="17"/>
    </row>
    <row r="816" ht="15.75" customHeight="1">
      <c r="A816" s="17"/>
      <c r="B816" s="17"/>
      <c r="E816" s="17"/>
    </row>
    <row r="817" ht="15.75" customHeight="1">
      <c r="A817" s="17"/>
      <c r="B817" s="17"/>
      <c r="E817" s="17"/>
    </row>
    <row r="818" ht="15.75" customHeight="1">
      <c r="A818" s="17"/>
      <c r="B818" s="17"/>
      <c r="E818" s="17"/>
    </row>
    <row r="819" ht="15.75" customHeight="1">
      <c r="A819" s="17"/>
      <c r="B819" s="17"/>
      <c r="E819" s="17"/>
    </row>
    <row r="820" ht="15.75" customHeight="1">
      <c r="A820" s="17"/>
      <c r="B820" s="17"/>
      <c r="E820" s="17"/>
    </row>
    <row r="821" ht="15.75" customHeight="1">
      <c r="A821" s="17"/>
      <c r="B821" s="17"/>
      <c r="E821" s="17"/>
    </row>
    <row r="822" ht="15.75" customHeight="1">
      <c r="A822" s="17"/>
      <c r="B822" s="17"/>
      <c r="E822" s="17"/>
    </row>
    <row r="823" ht="15.75" customHeight="1">
      <c r="A823" s="17"/>
      <c r="B823" s="17"/>
      <c r="E823" s="17"/>
    </row>
    <row r="824" ht="15.75" customHeight="1">
      <c r="A824" s="17"/>
      <c r="B824" s="17"/>
      <c r="E824" s="17"/>
    </row>
    <row r="825" ht="15.75" customHeight="1">
      <c r="A825" s="17"/>
      <c r="B825" s="17"/>
      <c r="E825" s="17"/>
    </row>
    <row r="826" ht="15.75" customHeight="1">
      <c r="A826" s="17"/>
      <c r="B826" s="17"/>
      <c r="E826" s="17"/>
    </row>
    <row r="827" ht="15.75" customHeight="1">
      <c r="A827" s="17"/>
      <c r="B827" s="17"/>
      <c r="E827" s="17"/>
    </row>
    <row r="828" ht="15.75" customHeight="1">
      <c r="A828" s="17"/>
      <c r="B828" s="17"/>
      <c r="E828" s="17"/>
    </row>
    <row r="829" ht="15.75" customHeight="1">
      <c r="A829" s="17"/>
      <c r="B829" s="17"/>
      <c r="E829" s="17"/>
    </row>
    <row r="830" ht="15.75" customHeight="1">
      <c r="A830" s="17"/>
      <c r="B830" s="17"/>
      <c r="E830" s="17"/>
    </row>
    <row r="831" ht="15.75" customHeight="1">
      <c r="A831" s="17"/>
      <c r="B831" s="17"/>
      <c r="E831" s="17"/>
    </row>
    <row r="832" ht="15.75" customHeight="1">
      <c r="A832" s="17"/>
      <c r="B832" s="17"/>
      <c r="E832" s="17"/>
    </row>
    <row r="833" ht="15.75" customHeight="1">
      <c r="A833" s="17"/>
      <c r="B833" s="17"/>
      <c r="E833" s="17"/>
    </row>
    <row r="834" ht="15.75" customHeight="1">
      <c r="A834" s="17"/>
      <c r="B834" s="17"/>
      <c r="E834" s="17"/>
    </row>
    <row r="835" ht="15.75" customHeight="1">
      <c r="A835" s="17"/>
      <c r="B835" s="17"/>
      <c r="E835" s="17"/>
    </row>
    <row r="836" ht="15.75" customHeight="1">
      <c r="A836" s="17"/>
      <c r="B836" s="17"/>
      <c r="E836" s="17"/>
    </row>
    <row r="837" ht="15.75" customHeight="1">
      <c r="A837" s="17"/>
      <c r="B837" s="17"/>
      <c r="E837" s="17"/>
    </row>
    <row r="838" ht="15.75" customHeight="1">
      <c r="A838" s="17"/>
      <c r="B838" s="17"/>
      <c r="E838" s="17"/>
    </row>
    <row r="839" ht="15.75" customHeight="1">
      <c r="A839" s="17"/>
      <c r="B839" s="17"/>
      <c r="E839" s="17"/>
    </row>
    <row r="840" ht="15.75" customHeight="1">
      <c r="A840" s="17"/>
      <c r="B840" s="17"/>
      <c r="E840" s="17"/>
    </row>
    <row r="841" ht="15.75" customHeight="1">
      <c r="A841" s="17"/>
      <c r="B841" s="17"/>
      <c r="E841" s="17"/>
    </row>
    <row r="842" ht="15.75" customHeight="1">
      <c r="A842" s="17"/>
      <c r="B842" s="17"/>
      <c r="E842" s="17"/>
    </row>
    <row r="843" ht="15.75" customHeight="1">
      <c r="A843" s="17"/>
      <c r="B843" s="17"/>
      <c r="E843" s="17"/>
    </row>
    <row r="844" ht="15.75" customHeight="1">
      <c r="A844" s="17"/>
      <c r="B844" s="17"/>
      <c r="E844" s="17"/>
    </row>
    <row r="845" ht="15.75" customHeight="1">
      <c r="A845" s="17"/>
      <c r="B845" s="17"/>
      <c r="E845" s="17"/>
    </row>
    <row r="846" ht="15.75" customHeight="1">
      <c r="A846" s="17"/>
      <c r="B846" s="17"/>
      <c r="E846" s="17"/>
    </row>
    <row r="847" ht="15.75" customHeight="1">
      <c r="A847" s="17"/>
      <c r="B847" s="17"/>
      <c r="E847" s="17"/>
    </row>
    <row r="848" ht="15.75" customHeight="1">
      <c r="A848" s="17"/>
      <c r="B848" s="17"/>
      <c r="E848" s="17"/>
    </row>
    <row r="849" ht="15.75" customHeight="1">
      <c r="A849" s="17"/>
      <c r="B849" s="17"/>
      <c r="E849" s="17"/>
    </row>
    <row r="850" ht="15.75" customHeight="1">
      <c r="A850" s="17"/>
      <c r="B850" s="17"/>
      <c r="E850" s="17"/>
    </row>
    <row r="851" ht="15.75" customHeight="1">
      <c r="A851" s="17"/>
      <c r="B851" s="17"/>
      <c r="E851" s="17"/>
    </row>
    <row r="852" ht="15.75" customHeight="1">
      <c r="A852" s="17"/>
      <c r="B852" s="17"/>
      <c r="E852" s="17"/>
    </row>
    <row r="853" ht="15.75" customHeight="1">
      <c r="A853" s="17"/>
      <c r="B853" s="17"/>
      <c r="E853" s="17"/>
    </row>
    <row r="854" ht="15.75" customHeight="1">
      <c r="A854" s="17"/>
      <c r="B854" s="17"/>
      <c r="E854" s="17"/>
    </row>
    <row r="855" ht="15.75" customHeight="1">
      <c r="A855" s="17"/>
      <c r="B855" s="17"/>
      <c r="E855" s="17"/>
    </row>
    <row r="856" ht="15.75" customHeight="1">
      <c r="A856" s="17"/>
      <c r="B856" s="17"/>
      <c r="E856" s="17"/>
    </row>
    <row r="857" ht="15.75" customHeight="1">
      <c r="A857" s="17"/>
      <c r="B857" s="17"/>
      <c r="E857" s="17"/>
    </row>
    <row r="858" ht="15.75" customHeight="1">
      <c r="A858" s="17"/>
      <c r="B858" s="17"/>
      <c r="E858" s="17"/>
    </row>
    <row r="859" ht="15.75" customHeight="1">
      <c r="A859" s="17"/>
      <c r="B859" s="17"/>
      <c r="E859" s="17"/>
    </row>
    <row r="860" ht="15.75" customHeight="1">
      <c r="A860" s="17"/>
      <c r="B860" s="17"/>
      <c r="E860" s="17"/>
    </row>
    <row r="861" ht="15.75" customHeight="1">
      <c r="A861" s="17"/>
      <c r="B861" s="17"/>
      <c r="E861" s="17"/>
    </row>
    <row r="862" ht="15.75" customHeight="1">
      <c r="A862" s="17"/>
      <c r="B862" s="17"/>
      <c r="E862" s="17"/>
    </row>
    <row r="863" ht="15.75" customHeight="1">
      <c r="A863" s="17"/>
      <c r="B863" s="17"/>
      <c r="E863" s="17"/>
    </row>
    <row r="864" ht="15.75" customHeight="1">
      <c r="A864" s="17"/>
      <c r="B864" s="17"/>
      <c r="E864" s="17"/>
    </row>
    <row r="865" ht="15.75" customHeight="1">
      <c r="A865" s="17"/>
      <c r="B865" s="17"/>
      <c r="E865" s="17"/>
    </row>
    <row r="866" ht="15.75" customHeight="1">
      <c r="A866" s="17"/>
      <c r="B866" s="17"/>
      <c r="E866" s="17"/>
    </row>
    <row r="867" ht="15.75" customHeight="1">
      <c r="A867" s="17"/>
      <c r="B867" s="17"/>
      <c r="E867" s="17"/>
    </row>
    <row r="868" ht="15.75" customHeight="1">
      <c r="A868" s="17"/>
      <c r="B868" s="17"/>
      <c r="E868" s="17"/>
    </row>
    <row r="869" ht="15.75" customHeight="1">
      <c r="A869" s="17"/>
      <c r="B869" s="17"/>
      <c r="E869" s="17"/>
    </row>
    <row r="870" ht="15.75" customHeight="1">
      <c r="A870" s="17"/>
      <c r="B870" s="17"/>
      <c r="E870" s="17"/>
    </row>
    <row r="871" ht="15.75" customHeight="1">
      <c r="A871" s="17"/>
      <c r="B871" s="17"/>
      <c r="E871" s="17"/>
    </row>
    <row r="872" ht="15.75" customHeight="1">
      <c r="A872" s="17"/>
      <c r="B872" s="17"/>
      <c r="E872" s="17"/>
    </row>
    <row r="873" ht="15.75" customHeight="1">
      <c r="A873" s="17"/>
      <c r="B873" s="17"/>
      <c r="E873" s="17"/>
    </row>
    <row r="874" ht="15.75" customHeight="1">
      <c r="A874" s="17"/>
      <c r="B874" s="17"/>
      <c r="E874" s="17"/>
    </row>
    <row r="875" ht="15.75" customHeight="1">
      <c r="A875" s="17"/>
      <c r="B875" s="17"/>
      <c r="E875" s="17"/>
    </row>
    <row r="876" ht="15.75" customHeight="1">
      <c r="A876" s="17"/>
      <c r="B876" s="17"/>
      <c r="E876" s="17"/>
    </row>
    <row r="877" ht="15.75" customHeight="1">
      <c r="A877" s="17"/>
      <c r="B877" s="17"/>
      <c r="E877" s="17"/>
    </row>
    <row r="878" ht="15.75" customHeight="1">
      <c r="A878" s="17"/>
      <c r="B878" s="17"/>
      <c r="E878" s="17"/>
    </row>
    <row r="879" ht="15.75" customHeight="1">
      <c r="A879" s="17"/>
      <c r="B879" s="17"/>
      <c r="E879" s="17"/>
    </row>
    <row r="880" ht="15.75" customHeight="1">
      <c r="A880" s="17"/>
      <c r="B880" s="17"/>
      <c r="E880" s="17"/>
    </row>
    <row r="881" ht="15.75" customHeight="1">
      <c r="A881" s="17"/>
      <c r="B881" s="17"/>
      <c r="E881" s="17"/>
    </row>
    <row r="882" ht="15.75" customHeight="1">
      <c r="A882" s="17"/>
      <c r="B882" s="17"/>
      <c r="E882" s="17"/>
    </row>
    <row r="883" ht="15.75" customHeight="1">
      <c r="A883" s="17"/>
      <c r="B883" s="17"/>
      <c r="E883" s="17"/>
    </row>
    <row r="884" ht="15.75" customHeight="1">
      <c r="A884" s="17"/>
      <c r="B884" s="17"/>
      <c r="E884" s="17"/>
    </row>
    <row r="885" ht="15.75" customHeight="1">
      <c r="A885" s="17"/>
      <c r="B885" s="17"/>
      <c r="E885" s="17"/>
    </row>
    <row r="886" ht="15.75" customHeight="1">
      <c r="A886" s="17"/>
      <c r="B886" s="17"/>
      <c r="E886" s="17"/>
    </row>
    <row r="887" ht="15.75" customHeight="1">
      <c r="A887" s="17"/>
      <c r="B887" s="17"/>
      <c r="E887" s="17"/>
    </row>
    <row r="888" ht="15.75" customHeight="1">
      <c r="A888" s="17"/>
      <c r="B888" s="17"/>
      <c r="E888" s="17"/>
    </row>
    <row r="889" ht="15.75" customHeight="1">
      <c r="A889" s="17"/>
      <c r="B889" s="17"/>
      <c r="E889" s="17"/>
    </row>
    <row r="890" ht="15.75" customHeight="1">
      <c r="A890" s="17"/>
      <c r="B890" s="17"/>
      <c r="E890" s="17"/>
    </row>
    <row r="891" ht="15.75" customHeight="1">
      <c r="A891" s="17"/>
      <c r="B891" s="17"/>
      <c r="E891" s="17"/>
    </row>
    <row r="892" ht="15.75" customHeight="1">
      <c r="A892" s="17"/>
      <c r="B892" s="17"/>
      <c r="E892" s="17"/>
    </row>
    <row r="893" ht="15.75" customHeight="1">
      <c r="A893" s="17"/>
      <c r="B893" s="17"/>
      <c r="E893" s="17"/>
    </row>
    <row r="894" ht="15.75" customHeight="1">
      <c r="A894" s="17"/>
      <c r="B894" s="17"/>
      <c r="E894" s="17"/>
    </row>
    <row r="895" ht="15.75" customHeight="1">
      <c r="A895" s="17"/>
      <c r="B895" s="17"/>
      <c r="E895" s="17"/>
    </row>
    <row r="896" ht="15.75" customHeight="1">
      <c r="A896" s="17"/>
      <c r="B896" s="17"/>
      <c r="E896" s="17"/>
    </row>
    <row r="897" ht="15.75" customHeight="1">
      <c r="A897" s="17"/>
      <c r="B897" s="17"/>
      <c r="E897" s="17"/>
    </row>
    <row r="898" ht="15.75" customHeight="1">
      <c r="A898" s="17"/>
      <c r="B898" s="17"/>
      <c r="E898" s="17"/>
    </row>
    <row r="899" ht="15.75" customHeight="1">
      <c r="A899" s="17"/>
      <c r="B899" s="17"/>
      <c r="E899" s="17"/>
    </row>
    <row r="900" ht="15.75" customHeight="1">
      <c r="A900" s="17"/>
      <c r="B900" s="17"/>
      <c r="E900" s="17"/>
    </row>
    <row r="901" ht="15.75" customHeight="1">
      <c r="A901" s="17"/>
      <c r="B901" s="17"/>
      <c r="E901" s="17"/>
    </row>
    <row r="902" ht="15.75" customHeight="1">
      <c r="A902" s="17"/>
      <c r="B902" s="17"/>
      <c r="E902" s="17"/>
    </row>
    <row r="903" ht="15.75" customHeight="1">
      <c r="A903" s="17"/>
      <c r="B903" s="17"/>
      <c r="E903" s="17"/>
    </row>
    <row r="904" ht="15.75" customHeight="1">
      <c r="A904" s="17"/>
      <c r="B904" s="17"/>
      <c r="E904" s="17"/>
    </row>
    <row r="905" ht="15.75" customHeight="1">
      <c r="A905" s="17"/>
      <c r="B905" s="17"/>
      <c r="E905" s="17"/>
    </row>
    <row r="906" ht="15.75" customHeight="1">
      <c r="A906" s="17"/>
      <c r="B906" s="17"/>
      <c r="E906" s="17"/>
    </row>
    <row r="907" ht="15.75" customHeight="1">
      <c r="A907" s="17"/>
      <c r="B907" s="17"/>
      <c r="E907" s="17"/>
    </row>
    <row r="908" ht="15.75" customHeight="1">
      <c r="A908" s="17"/>
      <c r="B908" s="17"/>
      <c r="E908" s="17"/>
    </row>
    <row r="909" ht="15.75" customHeight="1">
      <c r="A909" s="17"/>
      <c r="B909" s="17"/>
      <c r="E909" s="17"/>
    </row>
    <row r="910" ht="15.75" customHeight="1">
      <c r="A910" s="17"/>
      <c r="B910" s="17"/>
      <c r="E910" s="17"/>
    </row>
    <row r="911" ht="15.75" customHeight="1">
      <c r="A911" s="17"/>
      <c r="B911" s="17"/>
      <c r="E911" s="17"/>
    </row>
    <row r="912" ht="15.75" customHeight="1">
      <c r="A912" s="17"/>
      <c r="B912" s="17"/>
      <c r="E912" s="17"/>
    </row>
    <row r="913" ht="15.75" customHeight="1">
      <c r="A913" s="17"/>
      <c r="B913" s="17"/>
      <c r="E913" s="17"/>
    </row>
    <row r="914" ht="15.75" customHeight="1">
      <c r="A914" s="17"/>
      <c r="B914" s="17"/>
      <c r="E914" s="17"/>
    </row>
    <row r="915" ht="15.75" customHeight="1">
      <c r="A915" s="17"/>
      <c r="B915" s="17"/>
      <c r="E915" s="17"/>
    </row>
    <row r="916" ht="15.75" customHeight="1">
      <c r="A916" s="17"/>
      <c r="B916" s="17"/>
      <c r="E916" s="17"/>
    </row>
    <row r="917" ht="15.75" customHeight="1">
      <c r="A917" s="17"/>
      <c r="B917" s="17"/>
      <c r="E917" s="17"/>
    </row>
    <row r="918" ht="15.75" customHeight="1">
      <c r="A918" s="17"/>
      <c r="B918" s="17"/>
      <c r="E918" s="17"/>
    </row>
    <row r="919" ht="15.75" customHeight="1">
      <c r="A919" s="17"/>
      <c r="B919" s="17"/>
      <c r="E919" s="17"/>
    </row>
    <row r="920" ht="15.75" customHeight="1">
      <c r="A920" s="17"/>
      <c r="B920" s="17"/>
      <c r="E920" s="17"/>
    </row>
    <row r="921" ht="15.75" customHeight="1">
      <c r="A921" s="17"/>
      <c r="B921" s="17"/>
      <c r="E921" s="17"/>
    </row>
    <row r="922" ht="15.75" customHeight="1">
      <c r="A922" s="17"/>
      <c r="B922" s="17"/>
      <c r="E922" s="17"/>
    </row>
    <row r="923" ht="15.75" customHeight="1">
      <c r="A923" s="17"/>
      <c r="B923" s="17"/>
      <c r="E923" s="17"/>
    </row>
    <row r="924" ht="15.75" customHeight="1">
      <c r="A924" s="17"/>
      <c r="B924" s="17"/>
      <c r="E924" s="17"/>
    </row>
    <row r="925" ht="15.75" customHeight="1">
      <c r="A925" s="17"/>
      <c r="B925" s="17"/>
      <c r="E925" s="17"/>
    </row>
    <row r="926" ht="15.75" customHeight="1">
      <c r="A926" s="17"/>
      <c r="B926" s="17"/>
      <c r="E926" s="17"/>
    </row>
    <row r="927" ht="15.75" customHeight="1">
      <c r="A927" s="17"/>
      <c r="B927" s="17"/>
      <c r="E927" s="17"/>
    </row>
    <row r="928" ht="15.75" customHeight="1">
      <c r="A928" s="17"/>
      <c r="B928" s="17"/>
      <c r="E928" s="17"/>
    </row>
    <row r="929" ht="15.75" customHeight="1">
      <c r="A929" s="17"/>
      <c r="B929" s="17"/>
      <c r="E929" s="17"/>
    </row>
    <row r="930" ht="15.75" customHeight="1">
      <c r="A930" s="17"/>
      <c r="B930" s="17"/>
      <c r="E930" s="17"/>
    </row>
    <row r="931" ht="15.75" customHeight="1">
      <c r="A931" s="17"/>
      <c r="B931" s="17"/>
      <c r="E931" s="17"/>
    </row>
    <row r="932" ht="15.75" customHeight="1">
      <c r="A932" s="17"/>
      <c r="B932" s="17"/>
      <c r="E932" s="17"/>
    </row>
    <row r="933" ht="15.75" customHeight="1">
      <c r="A933" s="17"/>
      <c r="B933" s="17"/>
      <c r="E933" s="17"/>
    </row>
    <row r="934" ht="15.75" customHeight="1">
      <c r="A934" s="17"/>
      <c r="B934" s="17"/>
      <c r="E934" s="17"/>
    </row>
    <row r="935" ht="15.75" customHeight="1">
      <c r="A935" s="17"/>
      <c r="B935" s="17"/>
      <c r="E935" s="17"/>
    </row>
    <row r="936" ht="15.75" customHeight="1">
      <c r="A936" s="17"/>
      <c r="B936" s="17"/>
      <c r="E936" s="17"/>
    </row>
    <row r="937" ht="15.75" customHeight="1">
      <c r="A937" s="17"/>
      <c r="B937" s="17"/>
      <c r="E937" s="17"/>
    </row>
    <row r="938" ht="15.75" customHeight="1">
      <c r="A938" s="17"/>
      <c r="B938" s="17"/>
      <c r="E938" s="17"/>
    </row>
    <row r="939" ht="15.75" customHeight="1">
      <c r="A939" s="17"/>
      <c r="B939" s="17"/>
      <c r="E939" s="17"/>
    </row>
    <row r="940" ht="15.75" customHeight="1">
      <c r="A940" s="17"/>
      <c r="B940" s="17"/>
      <c r="E940" s="17"/>
    </row>
    <row r="941" ht="15.75" customHeight="1">
      <c r="A941" s="17"/>
      <c r="B941" s="17"/>
      <c r="E941" s="17"/>
    </row>
    <row r="942" ht="15.75" customHeight="1">
      <c r="A942" s="17"/>
      <c r="B942" s="17"/>
      <c r="E942" s="17"/>
    </row>
    <row r="943" ht="15.75" customHeight="1">
      <c r="A943" s="17"/>
      <c r="B943" s="17"/>
      <c r="E943" s="17"/>
    </row>
    <row r="944" ht="15.75" customHeight="1">
      <c r="A944" s="17"/>
      <c r="B944" s="17"/>
      <c r="E944" s="17"/>
    </row>
    <row r="945" ht="15.75" customHeight="1">
      <c r="A945" s="17"/>
      <c r="B945" s="17"/>
      <c r="E945" s="17"/>
    </row>
    <row r="946" ht="15.75" customHeight="1">
      <c r="A946" s="17"/>
      <c r="B946" s="17"/>
      <c r="E946" s="17"/>
    </row>
    <row r="947" ht="15.75" customHeight="1">
      <c r="A947" s="17"/>
      <c r="B947" s="17"/>
      <c r="E947" s="17"/>
    </row>
    <row r="948" ht="15.75" customHeight="1">
      <c r="A948" s="17"/>
      <c r="B948" s="17"/>
      <c r="E948" s="17"/>
    </row>
    <row r="949" ht="15.75" customHeight="1">
      <c r="A949" s="17"/>
      <c r="B949" s="17"/>
      <c r="E949" s="17"/>
    </row>
    <row r="950" ht="15.75" customHeight="1">
      <c r="A950" s="17"/>
      <c r="B950" s="17"/>
      <c r="E950" s="17"/>
    </row>
    <row r="951" ht="15.75" customHeight="1">
      <c r="A951" s="17"/>
      <c r="B951" s="17"/>
      <c r="E951" s="17"/>
    </row>
    <row r="952" ht="15.75" customHeight="1">
      <c r="A952" s="17"/>
      <c r="B952" s="17"/>
      <c r="E952" s="17"/>
    </row>
    <row r="953" ht="15.75" customHeight="1">
      <c r="A953" s="17"/>
      <c r="B953" s="17"/>
      <c r="E953" s="17"/>
    </row>
    <row r="954" ht="15.75" customHeight="1">
      <c r="A954" s="17"/>
      <c r="B954" s="17"/>
      <c r="E954" s="17"/>
    </row>
    <row r="955" ht="15.75" customHeight="1">
      <c r="A955" s="17"/>
      <c r="B955" s="17"/>
      <c r="E955" s="17"/>
    </row>
    <row r="956" ht="15.75" customHeight="1">
      <c r="A956" s="17"/>
      <c r="B956" s="17"/>
      <c r="E956" s="17"/>
    </row>
    <row r="957" ht="15.75" customHeight="1">
      <c r="A957" s="17"/>
      <c r="B957" s="17"/>
      <c r="E957" s="17"/>
    </row>
    <row r="958" ht="15.75" customHeight="1">
      <c r="A958" s="17"/>
      <c r="B958" s="17"/>
      <c r="E958" s="17"/>
    </row>
    <row r="959" ht="15.75" customHeight="1">
      <c r="A959" s="17"/>
      <c r="B959" s="17"/>
      <c r="E959" s="17"/>
    </row>
    <row r="960" ht="15.75" customHeight="1">
      <c r="A960" s="17"/>
      <c r="B960" s="17"/>
      <c r="E960" s="17"/>
    </row>
    <row r="961" ht="15.75" customHeight="1">
      <c r="A961" s="17"/>
      <c r="B961" s="17"/>
      <c r="E961" s="17"/>
    </row>
    <row r="962" ht="15.75" customHeight="1">
      <c r="A962" s="17"/>
      <c r="B962" s="17"/>
      <c r="E962" s="17"/>
    </row>
    <row r="963" ht="15.75" customHeight="1">
      <c r="A963" s="17"/>
      <c r="B963" s="17"/>
      <c r="E963" s="17"/>
    </row>
    <row r="964" ht="15.75" customHeight="1">
      <c r="A964" s="17"/>
      <c r="B964" s="17"/>
      <c r="E964" s="17"/>
    </row>
    <row r="965" ht="15.75" customHeight="1">
      <c r="A965" s="17"/>
      <c r="B965" s="17"/>
      <c r="E965" s="17"/>
    </row>
    <row r="966" ht="15.75" customHeight="1">
      <c r="A966" s="17"/>
      <c r="B966" s="17"/>
      <c r="E966" s="17"/>
    </row>
    <row r="967" ht="15.75" customHeight="1">
      <c r="A967" s="17"/>
      <c r="B967" s="17"/>
      <c r="E967" s="17"/>
    </row>
    <row r="968" ht="15.75" customHeight="1">
      <c r="A968" s="17"/>
      <c r="B968" s="17"/>
      <c r="E968" s="17"/>
    </row>
    <row r="969" ht="15.75" customHeight="1">
      <c r="A969" s="17"/>
      <c r="B969" s="17"/>
      <c r="E969" s="17"/>
    </row>
    <row r="970" ht="15.75" customHeight="1">
      <c r="A970" s="17"/>
      <c r="B970" s="17"/>
      <c r="E970" s="17"/>
    </row>
    <row r="971" ht="15.75" customHeight="1">
      <c r="A971" s="17"/>
      <c r="B971" s="17"/>
      <c r="E971" s="17"/>
    </row>
    <row r="972" ht="15.75" customHeight="1">
      <c r="A972" s="17"/>
      <c r="B972" s="17"/>
      <c r="E972" s="17"/>
    </row>
    <row r="973" ht="15.75" customHeight="1">
      <c r="A973" s="17"/>
      <c r="B973" s="17"/>
      <c r="E973" s="17"/>
    </row>
    <row r="974" ht="15.75" customHeight="1">
      <c r="A974" s="17"/>
      <c r="B974" s="17"/>
      <c r="E974" s="17"/>
    </row>
    <row r="975" ht="15.75" customHeight="1">
      <c r="A975" s="17"/>
      <c r="B975" s="17"/>
      <c r="E975" s="17"/>
    </row>
    <row r="976" ht="15.75" customHeight="1">
      <c r="A976" s="17"/>
      <c r="B976" s="17"/>
      <c r="E976" s="17"/>
    </row>
    <row r="977" ht="15.75" customHeight="1">
      <c r="A977" s="17"/>
      <c r="B977" s="17"/>
      <c r="E977" s="17"/>
    </row>
    <row r="978" ht="15.75" customHeight="1">
      <c r="A978" s="17"/>
      <c r="B978" s="17"/>
      <c r="E978" s="17"/>
    </row>
    <row r="979" ht="15.75" customHeight="1">
      <c r="A979" s="17"/>
      <c r="B979" s="17"/>
      <c r="E979" s="17"/>
    </row>
    <row r="980" ht="15.75" customHeight="1">
      <c r="A980" s="17"/>
      <c r="B980" s="17"/>
      <c r="E980" s="17"/>
    </row>
    <row r="981" ht="15.75" customHeight="1">
      <c r="A981" s="17"/>
      <c r="B981" s="17"/>
      <c r="E981" s="17"/>
    </row>
    <row r="982" ht="15.75" customHeight="1">
      <c r="A982" s="17"/>
      <c r="B982" s="17"/>
      <c r="E982" s="17"/>
    </row>
    <row r="983" ht="15.75" customHeight="1">
      <c r="A983" s="17"/>
      <c r="B983" s="17"/>
      <c r="E983" s="17"/>
    </row>
    <row r="984" ht="15.75" customHeight="1">
      <c r="A984" s="17"/>
      <c r="B984" s="17"/>
      <c r="E984" s="17"/>
    </row>
    <row r="985" ht="15.75" customHeight="1">
      <c r="A985" s="17"/>
      <c r="B985" s="17"/>
      <c r="E985" s="17"/>
    </row>
    <row r="986" ht="15.75" customHeight="1">
      <c r="A986" s="17"/>
      <c r="B986" s="17"/>
      <c r="E986" s="17"/>
    </row>
    <row r="987" ht="15.75" customHeight="1">
      <c r="A987" s="17"/>
      <c r="B987" s="17"/>
      <c r="E987" s="17"/>
    </row>
    <row r="988" ht="15.75" customHeight="1">
      <c r="A988" s="17"/>
      <c r="B988" s="17"/>
      <c r="E988" s="17"/>
    </row>
    <row r="989" ht="15.75" customHeight="1">
      <c r="A989" s="17"/>
      <c r="B989" s="17"/>
      <c r="E989" s="17"/>
    </row>
    <row r="990" ht="15.75" customHeight="1">
      <c r="A990" s="17"/>
      <c r="B990" s="17"/>
      <c r="E990" s="17"/>
    </row>
    <row r="991" ht="15.75" customHeight="1">
      <c r="A991" s="17"/>
      <c r="B991" s="17"/>
      <c r="E991" s="17"/>
    </row>
    <row r="992" ht="15.75" customHeight="1">
      <c r="A992" s="17"/>
      <c r="B992" s="17"/>
      <c r="E992" s="17"/>
    </row>
    <row r="993" ht="15.75" customHeight="1">
      <c r="A993" s="17"/>
      <c r="B993" s="17"/>
      <c r="E993" s="17"/>
    </row>
    <row r="994" ht="15.75" customHeight="1">
      <c r="A994" s="17"/>
      <c r="B994" s="17"/>
      <c r="E994" s="17"/>
    </row>
    <row r="995" ht="15.75" customHeight="1">
      <c r="A995" s="17"/>
      <c r="B995" s="17"/>
      <c r="E995" s="17"/>
    </row>
    <row r="996" ht="15.75" customHeight="1">
      <c r="A996" s="17"/>
      <c r="B996" s="17"/>
      <c r="E996" s="17"/>
    </row>
    <row r="997" ht="15.75" customHeight="1">
      <c r="A997" s="17"/>
      <c r="B997" s="17"/>
      <c r="E997" s="17"/>
    </row>
    <row r="998" ht="15.75" customHeight="1">
      <c r="A998" s="17"/>
      <c r="B998" s="17"/>
      <c r="E998" s="17"/>
    </row>
    <row r="999" ht="15.75" customHeight="1">
      <c r="A999" s="17"/>
      <c r="B999" s="17"/>
      <c r="E999" s="17"/>
    </row>
    <row r="1000" ht="15.75" customHeight="1">
      <c r="A1000" s="17"/>
      <c r="B1000" s="17"/>
      <c r="E1000" s="17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</row>
    <row r="17" ht="12.75" customHeight="1">
      <c r="A17" s="17"/>
      <c r="B17" s="17"/>
      <c r="C17" s="17"/>
      <c r="D17" s="17"/>
      <c r="E17" s="17"/>
      <c r="F17" s="17"/>
      <c r="G17" s="17"/>
      <c r="H17" s="17"/>
      <c r="I17" s="17"/>
    </row>
    <row r="18" ht="12.75" customHeight="1">
      <c r="A18" s="17"/>
      <c r="B18" s="17"/>
      <c r="C18" s="17"/>
      <c r="D18" s="17"/>
      <c r="E18" s="17"/>
      <c r="F18" s="17"/>
      <c r="G18" s="17"/>
      <c r="H18" s="17"/>
      <c r="I18" s="17"/>
    </row>
    <row r="19" ht="12.75" customHeight="1">
      <c r="A19" s="17"/>
      <c r="B19" s="82" t="s">
        <v>62</v>
      </c>
      <c r="C19" s="82" t="s">
        <v>71</v>
      </c>
      <c r="D19" s="82" t="s">
        <v>60</v>
      </c>
      <c r="E19" s="82" t="s">
        <v>81</v>
      </c>
      <c r="F19" s="17"/>
      <c r="G19" s="17"/>
      <c r="H19" s="17"/>
      <c r="I19" s="17"/>
    </row>
    <row r="20" ht="12.75" customHeight="1">
      <c r="A20" s="82" t="s">
        <v>963</v>
      </c>
      <c r="B20" s="174">
        <v>3750.0</v>
      </c>
      <c r="C20" s="174">
        <v>2300.0</v>
      </c>
      <c r="D20" s="174">
        <v>1500.0</v>
      </c>
      <c r="E20" s="174">
        <v>1200.0</v>
      </c>
      <c r="F20" s="17"/>
      <c r="G20" s="17"/>
      <c r="H20" s="17"/>
      <c r="I20" s="17"/>
    </row>
    <row r="21" ht="12.75" customHeight="1">
      <c r="A21" s="17"/>
      <c r="B21" s="17"/>
      <c r="C21" s="17"/>
      <c r="D21" s="17"/>
      <c r="E21" s="17"/>
      <c r="F21" s="17"/>
      <c r="G21" s="17"/>
      <c r="H21" s="17"/>
      <c r="I21" s="17"/>
    </row>
    <row r="22" ht="12.75" customHeight="1">
      <c r="A22" s="17"/>
      <c r="B22" s="17"/>
      <c r="C22" s="17"/>
      <c r="D22" s="17"/>
      <c r="E22" s="17"/>
      <c r="F22" s="17"/>
      <c r="G22" s="17"/>
      <c r="H22" s="17"/>
      <c r="I22" s="17"/>
    </row>
    <row r="23" ht="12.75" customHeight="1">
      <c r="A23" s="17"/>
      <c r="B23" s="17"/>
      <c r="C23" s="17"/>
      <c r="D23" s="17"/>
      <c r="E23" s="17"/>
      <c r="F23" s="17"/>
      <c r="G23" s="17"/>
      <c r="H23" s="17"/>
      <c r="I23" s="17"/>
    </row>
    <row r="24" ht="12.75" customHeight="1">
      <c r="A24" s="17"/>
      <c r="B24" s="17"/>
      <c r="C24" s="17"/>
      <c r="D24" s="17"/>
      <c r="E24" s="17"/>
      <c r="F24" s="17"/>
      <c r="G24" s="17"/>
      <c r="H24" s="17"/>
      <c r="I24" s="17"/>
    </row>
    <row r="25" ht="12.75" customHeight="1">
      <c r="A25" s="17"/>
      <c r="B25" s="82" t="s">
        <v>62</v>
      </c>
      <c r="C25" s="82" t="s">
        <v>71</v>
      </c>
      <c r="D25" s="82" t="s">
        <v>60</v>
      </c>
      <c r="E25" s="82" t="s">
        <v>81</v>
      </c>
      <c r="F25" s="17"/>
      <c r="G25" s="17"/>
      <c r="H25" s="17"/>
      <c r="I25" s="17"/>
    </row>
    <row r="26" ht="12.75" customHeight="1">
      <c r="A26" s="82" t="s">
        <v>963</v>
      </c>
      <c r="B26" s="174">
        <v>3600.0</v>
      </c>
      <c r="C26" s="174">
        <v>2150.0</v>
      </c>
      <c r="D26" s="174">
        <v>1350.0</v>
      </c>
      <c r="E26" s="174">
        <v>1000.0</v>
      </c>
      <c r="F26" s="17"/>
      <c r="G26" s="17"/>
      <c r="H26" s="17"/>
      <c r="I26" s="17"/>
    </row>
    <row r="27" ht="12.75" customHeight="1">
      <c r="A27" s="17"/>
      <c r="B27" s="17"/>
      <c r="C27" s="17"/>
      <c r="D27" s="17"/>
      <c r="E27" s="17"/>
      <c r="F27" s="17"/>
      <c r="G27" s="17"/>
      <c r="H27" s="17"/>
      <c r="I27" s="17"/>
    </row>
    <row r="28" ht="12.75" customHeight="1">
      <c r="A28" s="17"/>
      <c r="B28" s="17"/>
      <c r="C28" s="17"/>
      <c r="D28" s="17"/>
      <c r="E28" s="17"/>
      <c r="F28" s="17"/>
      <c r="G28" s="17"/>
      <c r="H28" s="17"/>
      <c r="I28" s="17"/>
    </row>
    <row r="29" ht="12.75" customHeight="1">
      <c r="A29" s="17"/>
      <c r="B29" s="17"/>
      <c r="C29" s="17"/>
      <c r="D29" s="17"/>
      <c r="E29" s="17"/>
      <c r="F29" s="17"/>
      <c r="G29" s="17"/>
      <c r="H29" s="17"/>
      <c r="I29" s="17"/>
    </row>
    <row r="30" ht="12.75" customHeight="1">
      <c r="A30" s="17"/>
      <c r="B30" s="17"/>
      <c r="C30" s="17"/>
      <c r="D30" s="17"/>
      <c r="E30" s="17"/>
      <c r="F30" s="17"/>
      <c r="G30" s="17"/>
      <c r="H30" s="17"/>
      <c r="I30" s="17"/>
    </row>
    <row r="31" ht="12.75" customHeight="1">
      <c r="A31" s="17"/>
      <c r="B31" s="82" t="s">
        <v>62</v>
      </c>
      <c r="C31" s="82" t="s">
        <v>71</v>
      </c>
      <c r="D31" s="82" t="s">
        <v>60</v>
      </c>
      <c r="E31" s="82" t="s">
        <v>81</v>
      </c>
      <c r="F31" s="17"/>
      <c r="G31" s="17"/>
      <c r="H31" s="17"/>
      <c r="I31" s="17"/>
    </row>
    <row r="32" ht="12.75" customHeight="1">
      <c r="A32" s="82" t="s">
        <v>963</v>
      </c>
      <c r="B32" s="174">
        <v>3300.0</v>
      </c>
      <c r="C32" s="174">
        <v>2000.0</v>
      </c>
      <c r="D32" s="174">
        <v>1100.0</v>
      </c>
      <c r="E32" s="174">
        <v>900.0</v>
      </c>
      <c r="F32" s="17"/>
      <c r="G32" s="17"/>
      <c r="H32" s="17"/>
      <c r="I32" s="17"/>
    </row>
    <row r="33" ht="12.75" customHeight="1">
      <c r="A33" s="17"/>
      <c r="B33" s="17"/>
      <c r="C33" s="17"/>
      <c r="D33" s="17"/>
      <c r="E33" s="17"/>
      <c r="F33" s="17"/>
      <c r="G33" s="17"/>
      <c r="H33" s="17"/>
      <c r="I33" s="17"/>
    </row>
    <row r="34" ht="12.75" customHeight="1">
      <c r="A34" s="17"/>
      <c r="B34" s="17"/>
      <c r="C34" s="17"/>
      <c r="D34" s="17"/>
      <c r="E34" s="17"/>
      <c r="F34" s="17"/>
      <c r="G34" s="17"/>
      <c r="H34" s="17"/>
      <c r="I34" s="17"/>
    </row>
    <row r="35" ht="12.75" customHeight="1">
      <c r="A35" s="17"/>
      <c r="B35" s="17"/>
      <c r="C35" s="17"/>
      <c r="D35" s="17"/>
      <c r="E35" s="17"/>
      <c r="F35" s="17"/>
      <c r="G35" s="17"/>
      <c r="H35" s="17"/>
      <c r="I35" s="17"/>
    </row>
    <row r="36" ht="12.75" customHeight="1">
      <c r="A36" s="17"/>
      <c r="B36" s="17"/>
      <c r="C36" s="17"/>
      <c r="D36" s="17"/>
      <c r="E36" s="17"/>
      <c r="F36" s="17"/>
      <c r="G36" s="17"/>
      <c r="H36" s="17"/>
      <c r="I36" s="17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5.38"/>
    <col customWidth="1" min="3" max="3" width="12.75"/>
    <col customWidth="1" min="4" max="4" width="13.0"/>
    <col customWidth="1" min="5" max="5" width="12.75"/>
    <col customWidth="1" min="6" max="6" width="12.38"/>
    <col customWidth="1" min="7" max="8" width="12.63"/>
    <col customWidth="1" min="9" max="9" width="12.38"/>
    <col customWidth="1" min="10" max="10" width="13.0"/>
    <col customWidth="1" min="11" max="11" width="17.25"/>
    <col customWidth="1" min="12" max="12" width="13.75"/>
    <col customWidth="1" min="13" max="26" width="10.63"/>
  </cols>
  <sheetData>
    <row r="1" ht="12.75" customHeight="1">
      <c r="A1" s="175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ht="12.75" customHeight="1">
      <c r="A19" s="176"/>
      <c r="B19" s="176"/>
      <c r="C19" s="176"/>
      <c r="D19" s="177" t="s">
        <v>14</v>
      </c>
      <c r="E19" s="123"/>
      <c r="F19" s="123"/>
      <c r="G19" s="123"/>
      <c r="H19" s="123"/>
      <c r="I19" s="123"/>
      <c r="J19" s="178"/>
      <c r="K19" s="176"/>
      <c r="L19" s="176"/>
      <c r="M19" s="17"/>
      <c r="N19" s="17"/>
    </row>
    <row r="20" ht="12.75" customHeight="1">
      <c r="A20" s="179" t="s">
        <v>15</v>
      </c>
      <c r="B20" s="179" t="s">
        <v>1</v>
      </c>
      <c r="C20" s="180" t="s">
        <v>16</v>
      </c>
      <c r="D20" s="179" t="s">
        <v>17</v>
      </c>
      <c r="E20" s="179" t="s">
        <v>18</v>
      </c>
      <c r="F20" s="179" t="s">
        <v>19</v>
      </c>
      <c r="G20" s="179" t="s">
        <v>20</v>
      </c>
      <c r="H20" s="179" t="s">
        <v>21</v>
      </c>
      <c r="I20" s="179" t="s">
        <v>22</v>
      </c>
      <c r="J20" s="179" t="s">
        <v>23</v>
      </c>
      <c r="K20" s="179" t="s">
        <v>24</v>
      </c>
      <c r="L20" s="179" t="s">
        <v>25</v>
      </c>
      <c r="M20" s="17"/>
      <c r="N20" s="17"/>
    </row>
    <row r="21" ht="12.75" customHeight="1">
      <c r="A21" s="181" t="s">
        <v>26</v>
      </c>
      <c r="B21" s="181">
        <v>2016.0</v>
      </c>
      <c r="C21" s="182">
        <v>7.3410364E7</v>
      </c>
      <c r="D21" s="182">
        <v>3.2783326E7</v>
      </c>
      <c r="E21" s="182">
        <f t="shared" ref="E21:E32" si="1">0.14*K21</f>
        <v>5516747.6</v>
      </c>
      <c r="F21" s="182">
        <f t="shared" ref="F21:F32" si="2">K21 *0.2</f>
        <v>7881068</v>
      </c>
      <c r="G21" s="182">
        <f t="shared" ref="G21:G32" si="3">0.3*K21</f>
        <v>11821602</v>
      </c>
      <c r="H21" s="182">
        <f t="shared" ref="H21:H32" si="4">0.16*K21</f>
        <v>6304854.4</v>
      </c>
      <c r="I21" s="182">
        <f t="shared" ref="I21:I32" si="5">0.15*K21</f>
        <v>5910801</v>
      </c>
      <c r="J21" s="182">
        <f t="shared" ref="J21:J32" si="6">0.05*K21</f>
        <v>1970267</v>
      </c>
      <c r="K21" s="182">
        <v>3.940534E7</v>
      </c>
      <c r="L21" s="182">
        <f t="shared" ref="L21:L32" si="7">K21+D21+C21</f>
        <v>145599030</v>
      </c>
      <c r="M21" s="17"/>
      <c r="N21" s="17"/>
    </row>
    <row r="22" ht="12.75" customHeight="1">
      <c r="A22" s="181" t="s">
        <v>27</v>
      </c>
      <c r="B22" s="181">
        <v>2016.0</v>
      </c>
      <c r="C22" s="182">
        <v>7.1572553E7</v>
      </c>
      <c r="D22" s="182">
        <v>3.2343639E7</v>
      </c>
      <c r="E22" s="182">
        <f t="shared" si="1"/>
        <v>6088890.64</v>
      </c>
      <c r="F22" s="182">
        <f t="shared" si="2"/>
        <v>8698415.2</v>
      </c>
      <c r="G22" s="182">
        <f t="shared" si="3"/>
        <v>13047622.8</v>
      </c>
      <c r="H22" s="182">
        <f t="shared" si="4"/>
        <v>6958732.16</v>
      </c>
      <c r="I22" s="182">
        <f t="shared" si="5"/>
        <v>6523811.4</v>
      </c>
      <c r="J22" s="182">
        <f t="shared" si="6"/>
        <v>2174603.8</v>
      </c>
      <c r="K22" s="182">
        <v>4.3492076E7</v>
      </c>
      <c r="L22" s="182">
        <f t="shared" si="7"/>
        <v>147408268</v>
      </c>
      <c r="M22" s="17"/>
      <c r="N22" s="17"/>
    </row>
    <row r="23" ht="12.75" customHeight="1">
      <c r="A23" s="181" t="s">
        <v>28</v>
      </c>
      <c r="B23" s="181">
        <v>2016.0</v>
      </c>
      <c r="C23" s="182">
        <v>7.1056485E7</v>
      </c>
      <c r="D23" s="182">
        <v>3.3671565E7</v>
      </c>
      <c r="E23" s="182">
        <f t="shared" si="1"/>
        <v>4345644.1</v>
      </c>
      <c r="F23" s="182">
        <f t="shared" si="2"/>
        <v>6208063</v>
      </c>
      <c r="G23" s="182">
        <f t="shared" si="3"/>
        <v>9312094.5</v>
      </c>
      <c r="H23" s="182">
        <f t="shared" si="4"/>
        <v>4966450.4</v>
      </c>
      <c r="I23" s="182">
        <f t="shared" si="5"/>
        <v>4656047.25</v>
      </c>
      <c r="J23" s="182">
        <f t="shared" si="6"/>
        <v>1552015.75</v>
      </c>
      <c r="K23" s="182">
        <v>3.1040315E7</v>
      </c>
      <c r="L23" s="182">
        <f t="shared" si="7"/>
        <v>135768365</v>
      </c>
      <c r="M23" s="17"/>
      <c r="N23" s="17"/>
    </row>
    <row r="24" ht="12.75" customHeight="1">
      <c r="A24" s="181" t="s">
        <v>29</v>
      </c>
      <c r="B24" s="181">
        <v>2016.0</v>
      </c>
      <c r="C24" s="182">
        <v>7.1499303E7</v>
      </c>
      <c r="D24" s="182">
        <v>3.4220582E7</v>
      </c>
      <c r="E24" s="182">
        <f t="shared" si="1"/>
        <v>5406794.12</v>
      </c>
      <c r="F24" s="182">
        <f t="shared" si="2"/>
        <v>7723991.6</v>
      </c>
      <c r="G24" s="182">
        <f t="shared" si="3"/>
        <v>11585987.4</v>
      </c>
      <c r="H24" s="182">
        <f t="shared" si="4"/>
        <v>6179193.28</v>
      </c>
      <c r="I24" s="182">
        <f t="shared" si="5"/>
        <v>5792993.7</v>
      </c>
      <c r="J24" s="182">
        <f t="shared" si="6"/>
        <v>1930997.9</v>
      </c>
      <c r="K24" s="182">
        <v>3.8619958E7</v>
      </c>
      <c r="L24" s="182">
        <f t="shared" si="7"/>
        <v>144339843</v>
      </c>
      <c r="M24" s="17"/>
      <c r="N24" s="17"/>
    </row>
    <row r="25" ht="12.75" customHeight="1">
      <c r="A25" s="181" t="s">
        <v>30</v>
      </c>
      <c r="B25" s="181">
        <v>2016.0</v>
      </c>
      <c r="C25" s="182">
        <v>7.2568803E7</v>
      </c>
      <c r="D25" s="182">
        <v>3.4654053E7</v>
      </c>
      <c r="E25" s="182">
        <f t="shared" si="1"/>
        <v>4838978.9</v>
      </c>
      <c r="F25" s="182">
        <f t="shared" si="2"/>
        <v>6912827</v>
      </c>
      <c r="G25" s="182">
        <f t="shared" si="3"/>
        <v>10369240.5</v>
      </c>
      <c r="H25" s="182">
        <f t="shared" si="4"/>
        <v>5530261.6</v>
      </c>
      <c r="I25" s="182">
        <f t="shared" si="5"/>
        <v>5184620.25</v>
      </c>
      <c r="J25" s="182">
        <f t="shared" si="6"/>
        <v>1728206.75</v>
      </c>
      <c r="K25" s="182">
        <v>3.4564135E7</v>
      </c>
      <c r="L25" s="182">
        <f t="shared" si="7"/>
        <v>141786991</v>
      </c>
      <c r="M25" s="17"/>
      <c r="N25" s="17"/>
    </row>
    <row r="26" ht="12.75" customHeight="1">
      <c r="A26" s="181" t="s">
        <v>31</v>
      </c>
      <c r="B26" s="181">
        <v>2016.0</v>
      </c>
      <c r="C26" s="182">
        <v>7.2496647E7</v>
      </c>
      <c r="D26" s="182">
        <v>3.2495537E7</v>
      </c>
      <c r="E26" s="182">
        <f t="shared" si="1"/>
        <v>4736475.24</v>
      </c>
      <c r="F26" s="182">
        <f t="shared" si="2"/>
        <v>6766393.2</v>
      </c>
      <c r="G26" s="182">
        <f t="shared" si="3"/>
        <v>10149589.8</v>
      </c>
      <c r="H26" s="182">
        <f t="shared" si="4"/>
        <v>5413114.56</v>
      </c>
      <c r="I26" s="182">
        <f t="shared" si="5"/>
        <v>5074794.9</v>
      </c>
      <c r="J26" s="182">
        <f t="shared" si="6"/>
        <v>1691598.3</v>
      </c>
      <c r="K26" s="182">
        <v>3.3831966E7</v>
      </c>
      <c r="L26" s="182">
        <f t="shared" si="7"/>
        <v>138824150</v>
      </c>
      <c r="M26" s="17"/>
      <c r="N26" s="17"/>
    </row>
    <row r="27" ht="12.75" customHeight="1">
      <c r="A27" s="181" t="s">
        <v>32</v>
      </c>
      <c r="B27" s="181">
        <v>2016.0</v>
      </c>
      <c r="C27" s="182">
        <v>7.4758537E7</v>
      </c>
      <c r="D27" s="182">
        <v>3.2331219E7</v>
      </c>
      <c r="E27" s="182">
        <f t="shared" si="1"/>
        <v>4214138.6</v>
      </c>
      <c r="F27" s="182">
        <f t="shared" si="2"/>
        <v>6020198</v>
      </c>
      <c r="G27" s="182">
        <f t="shared" si="3"/>
        <v>9030297</v>
      </c>
      <c r="H27" s="182">
        <f t="shared" si="4"/>
        <v>4816158.4</v>
      </c>
      <c r="I27" s="182">
        <f t="shared" si="5"/>
        <v>4515148.5</v>
      </c>
      <c r="J27" s="182">
        <f t="shared" si="6"/>
        <v>1505049.5</v>
      </c>
      <c r="K27" s="182">
        <v>3.010099E7</v>
      </c>
      <c r="L27" s="182">
        <f t="shared" si="7"/>
        <v>137190746</v>
      </c>
      <c r="M27" s="17"/>
      <c r="N27" s="17"/>
    </row>
    <row r="28" ht="12.75" customHeight="1">
      <c r="A28" s="181" t="s">
        <v>33</v>
      </c>
      <c r="B28" s="181">
        <v>2016.0</v>
      </c>
      <c r="C28" s="182">
        <v>7.4168041E7</v>
      </c>
      <c r="D28" s="182">
        <v>3.1025035E7</v>
      </c>
      <c r="E28" s="182">
        <f t="shared" si="1"/>
        <v>5857562.06</v>
      </c>
      <c r="F28" s="182">
        <f t="shared" si="2"/>
        <v>8367945.8</v>
      </c>
      <c r="G28" s="182">
        <f t="shared" si="3"/>
        <v>12551918.7</v>
      </c>
      <c r="H28" s="182">
        <f t="shared" si="4"/>
        <v>6694356.64</v>
      </c>
      <c r="I28" s="182">
        <f t="shared" si="5"/>
        <v>6275959.35</v>
      </c>
      <c r="J28" s="182">
        <f t="shared" si="6"/>
        <v>2091986.45</v>
      </c>
      <c r="K28" s="182">
        <v>4.1839729E7</v>
      </c>
      <c r="L28" s="182">
        <f t="shared" si="7"/>
        <v>147032805</v>
      </c>
      <c r="M28" s="17"/>
      <c r="N28" s="17"/>
    </row>
    <row r="29" ht="12.75" customHeight="1">
      <c r="A29" s="181" t="s">
        <v>34</v>
      </c>
      <c r="B29" s="181">
        <v>2016.0</v>
      </c>
      <c r="C29" s="182">
        <v>7.4035506E7</v>
      </c>
      <c r="D29" s="182">
        <v>3.3620371E7</v>
      </c>
      <c r="E29" s="182">
        <f t="shared" si="1"/>
        <v>6278394.92</v>
      </c>
      <c r="F29" s="182">
        <f t="shared" si="2"/>
        <v>8969135.6</v>
      </c>
      <c r="G29" s="182">
        <f t="shared" si="3"/>
        <v>13453703.4</v>
      </c>
      <c r="H29" s="182">
        <f t="shared" si="4"/>
        <v>7175308.48</v>
      </c>
      <c r="I29" s="182">
        <f t="shared" si="5"/>
        <v>6726851.7</v>
      </c>
      <c r="J29" s="182">
        <f t="shared" si="6"/>
        <v>2242283.9</v>
      </c>
      <c r="K29" s="182">
        <v>4.4845678E7</v>
      </c>
      <c r="L29" s="182">
        <f t="shared" si="7"/>
        <v>152501555</v>
      </c>
      <c r="M29" s="17"/>
      <c r="N29" s="17"/>
    </row>
    <row r="30" ht="12.75" customHeight="1">
      <c r="A30" s="181" t="s">
        <v>35</v>
      </c>
      <c r="B30" s="181">
        <v>2016.0</v>
      </c>
      <c r="C30" s="182">
        <v>7.1846743E7</v>
      </c>
      <c r="D30" s="182">
        <v>3.3309799E7</v>
      </c>
      <c r="E30" s="182">
        <f t="shared" si="1"/>
        <v>6176152.22</v>
      </c>
      <c r="F30" s="182">
        <f t="shared" si="2"/>
        <v>8823074.6</v>
      </c>
      <c r="G30" s="182">
        <f t="shared" si="3"/>
        <v>13234611.9</v>
      </c>
      <c r="H30" s="182">
        <f t="shared" si="4"/>
        <v>7058459.68</v>
      </c>
      <c r="I30" s="182">
        <f t="shared" si="5"/>
        <v>6617305.95</v>
      </c>
      <c r="J30" s="182">
        <f t="shared" si="6"/>
        <v>2205768.65</v>
      </c>
      <c r="K30" s="182">
        <v>4.4115373E7</v>
      </c>
      <c r="L30" s="182">
        <f t="shared" si="7"/>
        <v>149271915</v>
      </c>
      <c r="M30" s="17"/>
      <c r="N30" s="17"/>
    </row>
    <row r="31" ht="12.75" customHeight="1">
      <c r="A31" s="181" t="s">
        <v>36</v>
      </c>
      <c r="B31" s="181">
        <v>2016.0</v>
      </c>
      <c r="C31" s="182">
        <v>7.082042E7</v>
      </c>
      <c r="D31" s="182">
        <v>3.2524851E7</v>
      </c>
      <c r="E31" s="182">
        <f t="shared" si="1"/>
        <v>5943060.34</v>
      </c>
      <c r="F31" s="182">
        <f t="shared" si="2"/>
        <v>8490086.2</v>
      </c>
      <c r="G31" s="182">
        <f t="shared" si="3"/>
        <v>12735129.3</v>
      </c>
      <c r="H31" s="182">
        <f t="shared" si="4"/>
        <v>6792068.96</v>
      </c>
      <c r="I31" s="182">
        <f t="shared" si="5"/>
        <v>6367564.65</v>
      </c>
      <c r="J31" s="182">
        <f t="shared" si="6"/>
        <v>2122521.55</v>
      </c>
      <c r="K31" s="182">
        <v>4.2450431E7</v>
      </c>
      <c r="L31" s="182">
        <f t="shared" si="7"/>
        <v>145795702</v>
      </c>
      <c r="M31" s="17"/>
      <c r="N31" s="17"/>
    </row>
    <row r="32" ht="12.75" customHeight="1">
      <c r="A32" s="181" t="s">
        <v>37</v>
      </c>
      <c r="B32" s="181">
        <v>2016.0</v>
      </c>
      <c r="C32" s="182">
        <v>7.24281E7</v>
      </c>
      <c r="D32" s="182">
        <v>3.0859394E7</v>
      </c>
      <c r="E32" s="182">
        <f t="shared" si="1"/>
        <v>4846305.38</v>
      </c>
      <c r="F32" s="182">
        <f t="shared" si="2"/>
        <v>6923293.4</v>
      </c>
      <c r="G32" s="182">
        <f t="shared" si="3"/>
        <v>10384940.1</v>
      </c>
      <c r="H32" s="182">
        <f t="shared" si="4"/>
        <v>5538634.72</v>
      </c>
      <c r="I32" s="182">
        <f t="shared" si="5"/>
        <v>5192470.05</v>
      </c>
      <c r="J32" s="182">
        <f t="shared" si="6"/>
        <v>1730823.35</v>
      </c>
      <c r="K32" s="182">
        <v>3.4616467E7</v>
      </c>
      <c r="L32" s="182">
        <f t="shared" si="7"/>
        <v>137903961</v>
      </c>
      <c r="M32" s="17"/>
      <c r="N32" s="17"/>
    </row>
    <row r="33" ht="12.75" customHeight="1">
      <c r="A33" s="183"/>
      <c r="B33" s="183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7"/>
      <c r="N33" s="17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D19:J19"/>
  </mergeCells>
  <printOptions/>
  <pageMargins bottom="0.75" footer="0.0" header="0.0" left="0.7" right="0.7" top="0.75"/>
  <pageSetup paperSize="3"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" width="5.63"/>
    <col customWidth="1" min="3" max="4" width="12.88"/>
    <col customWidth="1" min="5" max="6" width="12.38"/>
    <col customWidth="1" min="7" max="7" width="13.0"/>
    <col customWidth="1" min="8" max="8" width="10.63"/>
    <col customWidth="1" min="9" max="9" width="12.25"/>
    <col customWidth="1" min="10" max="10" width="10.63"/>
    <col customWidth="1" min="11" max="11" width="17.25"/>
    <col customWidth="1" min="12" max="12" width="13.63"/>
    <col customWidth="1" min="13" max="26" width="10.6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ht="12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ht="12.75" customHeight="1">
      <c r="A19" s="176"/>
      <c r="B19" s="176"/>
      <c r="C19" s="176"/>
      <c r="D19" s="177" t="s">
        <v>14</v>
      </c>
      <c r="E19" s="123"/>
      <c r="F19" s="123"/>
      <c r="G19" s="123"/>
      <c r="H19" s="123"/>
      <c r="I19" s="123"/>
      <c r="J19" s="178"/>
      <c r="K19" s="176"/>
      <c r="L19" s="176"/>
      <c r="M19" s="17"/>
      <c r="N19" s="17"/>
    </row>
    <row r="20" ht="12.75" customHeight="1">
      <c r="A20" s="179" t="s">
        <v>15</v>
      </c>
      <c r="B20" s="179" t="s">
        <v>1</v>
      </c>
      <c r="C20" s="180" t="s">
        <v>16</v>
      </c>
      <c r="D20" s="179" t="s">
        <v>17</v>
      </c>
      <c r="E20" s="179" t="s">
        <v>18</v>
      </c>
      <c r="F20" s="179" t="s">
        <v>19</v>
      </c>
      <c r="G20" s="179" t="s">
        <v>20</v>
      </c>
      <c r="H20" s="179" t="s">
        <v>21</v>
      </c>
      <c r="I20" s="179" t="s">
        <v>22</v>
      </c>
      <c r="J20" s="179" t="s">
        <v>23</v>
      </c>
      <c r="K20" s="179" t="s">
        <v>24</v>
      </c>
      <c r="L20" s="179" t="s">
        <v>25</v>
      </c>
      <c r="M20" s="17"/>
      <c r="N20" s="17"/>
    </row>
    <row r="21" ht="12.75" customHeight="1">
      <c r="A21" s="181" t="s">
        <v>26</v>
      </c>
      <c r="B21" s="181">
        <v>2017.0</v>
      </c>
      <c r="C21" s="182">
        <v>8.1870408E7</v>
      </c>
      <c r="D21" s="182">
        <v>4.751278E7</v>
      </c>
      <c r="E21" s="182">
        <f t="shared" ref="E21:E32" si="1">0.14*K21</f>
        <v>6740442.52</v>
      </c>
      <c r="F21" s="182">
        <f t="shared" ref="F21:F32" si="2">K21 *0.2</f>
        <v>9629203.6</v>
      </c>
      <c r="G21" s="182">
        <f t="shared" ref="G21:G32" si="3">0.3*K21</f>
        <v>14443805.4</v>
      </c>
      <c r="H21" s="182">
        <f t="shared" ref="H21:H32" si="4">0.16*K21</f>
        <v>7703362.88</v>
      </c>
      <c r="I21" s="182">
        <f t="shared" ref="I21:I32" si="5">0.15*K21</f>
        <v>7221902.7</v>
      </c>
      <c r="J21" s="182">
        <f t="shared" ref="J21:J32" si="6">0.05*K21</f>
        <v>2407300.9</v>
      </c>
      <c r="K21" s="182">
        <v>4.8146018E7</v>
      </c>
      <c r="L21" s="182">
        <f t="shared" ref="L21:L32" si="7">K21+D21+C21</f>
        <v>177529206</v>
      </c>
      <c r="M21" s="17"/>
      <c r="N21" s="17"/>
    </row>
    <row r="22" ht="12.75" customHeight="1">
      <c r="A22" s="181" t="s">
        <v>27</v>
      </c>
      <c r="B22" s="181">
        <v>2017.0</v>
      </c>
      <c r="C22" s="182">
        <v>8.8616671E7</v>
      </c>
      <c r="D22" s="182">
        <v>4.7778368E7</v>
      </c>
      <c r="E22" s="182">
        <f t="shared" si="1"/>
        <v>6707065.4</v>
      </c>
      <c r="F22" s="182">
        <f t="shared" si="2"/>
        <v>9581522</v>
      </c>
      <c r="G22" s="182">
        <f t="shared" si="3"/>
        <v>14372283</v>
      </c>
      <c r="H22" s="182">
        <f t="shared" si="4"/>
        <v>7665217.6</v>
      </c>
      <c r="I22" s="182">
        <f t="shared" si="5"/>
        <v>7186141.5</v>
      </c>
      <c r="J22" s="182">
        <f t="shared" si="6"/>
        <v>2395380.5</v>
      </c>
      <c r="K22" s="182">
        <v>4.790761E7</v>
      </c>
      <c r="L22" s="182">
        <f t="shared" si="7"/>
        <v>184302649</v>
      </c>
      <c r="M22" s="17"/>
      <c r="N22" s="17"/>
    </row>
    <row r="23" ht="12.75" customHeight="1">
      <c r="A23" s="181" t="s">
        <v>28</v>
      </c>
      <c r="B23" s="181">
        <v>2017.0</v>
      </c>
      <c r="C23" s="182">
        <v>8.9222902E7</v>
      </c>
      <c r="D23" s="182">
        <v>4.7363826E7</v>
      </c>
      <c r="E23" s="182">
        <f t="shared" si="1"/>
        <v>6584490.78</v>
      </c>
      <c r="F23" s="182">
        <f t="shared" si="2"/>
        <v>9406415.4</v>
      </c>
      <c r="G23" s="182">
        <f t="shared" si="3"/>
        <v>14109623.1</v>
      </c>
      <c r="H23" s="182">
        <f t="shared" si="4"/>
        <v>7525132.32</v>
      </c>
      <c r="I23" s="182">
        <f t="shared" si="5"/>
        <v>7054811.55</v>
      </c>
      <c r="J23" s="182">
        <f t="shared" si="6"/>
        <v>2351603.85</v>
      </c>
      <c r="K23" s="182">
        <v>4.7032077E7</v>
      </c>
      <c r="L23" s="182">
        <f t="shared" si="7"/>
        <v>183618805</v>
      </c>
      <c r="M23" s="17"/>
      <c r="N23" s="17"/>
    </row>
    <row r="24" ht="12.75" customHeight="1">
      <c r="A24" s="181" t="s">
        <v>29</v>
      </c>
      <c r="B24" s="181">
        <v>2017.0</v>
      </c>
      <c r="C24" s="182">
        <v>7.8417624E7</v>
      </c>
      <c r="D24" s="182">
        <v>4.4258148E7</v>
      </c>
      <c r="E24" s="182">
        <f t="shared" si="1"/>
        <v>6947574.06</v>
      </c>
      <c r="F24" s="182">
        <f t="shared" si="2"/>
        <v>9925105.8</v>
      </c>
      <c r="G24" s="182">
        <f t="shared" si="3"/>
        <v>14887658.7</v>
      </c>
      <c r="H24" s="182">
        <f t="shared" si="4"/>
        <v>7940084.64</v>
      </c>
      <c r="I24" s="182">
        <f t="shared" si="5"/>
        <v>7443829.35</v>
      </c>
      <c r="J24" s="182">
        <f t="shared" si="6"/>
        <v>2481276.45</v>
      </c>
      <c r="K24" s="182">
        <v>4.9625529E7</v>
      </c>
      <c r="L24" s="182">
        <f t="shared" si="7"/>
        <v>172301301</v>
      </c>
      <c r="M24" s="17"/>
      <c r="N24" s="17"/>
    </row>
    <row r="25" ht="12.75" customHeight="1">
      <c r="A25" s="181" t="s">
        <v>30</v>
      </c>
      <c r="B25" s="181">
        <v>2017.0</v>
      </c>
      <c r="C25" s="182">
        <v>8.8937309E7</v>
      </c>
      <c r="D25" s="182">
        <v>3.7481024E7</v>
      </c>
      <c r="E25" s="182">
        <f t="shared" si="1"/>
        <v>6841616.32</v>
      </c>
      <c r="F25" s="182">
        <f t="shared" si="2"/>
        <v>9773737.6</v>
      </c>
      <c r="G25" s="182">
        <f t="shared" si="3"/>
        <v>14660606.4</v>
      </c>
      <c r="H25" s="182">
        <f t="shared" si="4"/>
        <v>7818990.08</v>
      </c>
      <c r="I25" s="182">
        <f t="shared" si="5"/>
        <v>7330303.2</v>
      </c>
      <c r="J25" s="182">
        <f t="shared" si="6"/>
        <v>2443434.4</v>
      </c>
      <c r="K25" s="182">
        <v>4.8868688E7</v>
      </c>
      <c r="L25" s="182">
        <f t="shared" si="7"/>
        <v>175287021</v>
      </c>
      <c r="M25" s="17"/>
      <c r="N25" s="17"/>
    </row>
    <row r="26" ht="12.75" customHeight="1">
      <c r="A26" s="181" t="s">
        <v>31</v>
      </c>
      <c r="B26" s="181">
        <v>2017.0</v>
      </c>
      <c r="C26" s="182">
        <v>7.4176217E7</v>
      </c>
      <c r="D26" s="182">
        <v>4.7785506E7</v>
      </c>
      <c r="E26" s="182">
        <f t="shared" si="1"/>
        <v>5964904.4</v>
      </c>
      <c r="F26" s="182">
        <f t="shared" si="2"/>
        <v>8521292</v>
      </c>
      <c r="G26" s="182">
        <f t="shared" si="3"/>
        <v>12781938</v>
      </c>
      <c r="H26" s="182">
        <f t="shared" si="4"/>
        <v>6817033.6</v>
      </c>
      <c r="I26" s="182">
        <f t="shared" si="5"/>
        <v>6390969</v>
      </c>
      <c r="J26" s="182">
        <f t="shared" si="6"/>
        <v>2130323</v>
      </c>
      <c r="K26" s="182">
        <v>4.260646E7</v>
      </c>
      <c r="L26" s="182">
        <f t="shared" si="7"/>
        <v>164568183</v>
      </c>
      <c r="M26" s="17"/>
      <c r="N26" s="17"/>
    </row>
    <row r="27" ht="12.75" customHeight="1">
      <c r="A27" s="181" t="s">
        <v>32</v>
      </c>
      <c r="B27" s="181">
        <v>2017.0</v>
      </c>
      <c r="C27" s="182">
        <v>8.0202147E7</v>
      </c>
      <c r="D27" s="182">
        <v>4.5240676E7</v>
      </c>
      <c r="E27" s="182">
        <f t="shared" si="1"/>
        <v>5764037.16</v>
      </c>
      <c r="F27" s="182">
        <f t="shared" si="2"/>
        <v>8234338.8</v>
      </c>
      <c r="G27" s="182">
        <f t="shared" si="3"/>
        <v>12351508.2</v>
      </c>
      <c r="H27" s="182">
        <f t="shared" si="4"/>
        <v>6587471.04</v>
      </c>
      <c r="I27" s="182">
        <f t="shared" si="5"/>
        <v>6175754.1</v>
      </c>
      <c r="J27" s="182">
        <f t="shared" si="6"/>
        <v>2058584.7</v>
      </c>
      <c r="K27" s="182">
        <v>4.1171694E7</v>
      </c>
      <c r="L27" s="182">
        <f t="shared" si="7"/>
        <v>166614517</v>
      </c>
      <c r="M27" s="17"/>
      <c r="N27" s="17"/>
    </row>
    <row r="28" ht="12.75" customHeight="1">
      <c r="A28" s="181" t="s">
        <v>33</v>
      </c>
      <c r="B28" s="181">
        <v>2017.0</v>
      </c>
      <c r="C28" s="182">
        <v>8.1632052E7</v>
      </c>
      <c r="D28" s="182">
        <v>4.057976E7</v>
      </c>
      <c r="E28" s="182">
        <f t="shared" si="1"/>
        <v>6547339.96</v>
      </c>
      <c r="F28" s="182">
        <f t="shared" si="2"/>
        <v>9353342.8</v>
      </c>
      <c r="G28" s="182">
        <f t="shared" si="3"/>
        <v>14030014.2</v>
      </c>
      <c r="H28" s="182">
        <f t="shared" si="4"/>
        <v>7482674.24</v>
      </c>
      <c r="I28" s="182">
        <f t="shared" si="5"/>
        <v>7015007.1</v>
      </c>
      <c r="J28" s="182">
        <f t="shared" si="6"/>
        <v>2338335.7</v>
      </c>
      <c r="K28" s="182">
        <v>4.6766714E7</v>
      </c>
      <c r="L28" s="182">
        <f t="shared" si="7"/>
        <v>168978526</v>
      </c>
      <c r="M28" s="17"/>
      <c r="N28" s="17"/>
    </row>
    <row r="29" ht="12.75" customHeight="1">
      <c r="A29" s="181" t="s">
        <v>34</v>
      </c>
      <c r="B29" s="181">
        <v>2017.0</v>
      </c>
      <c r="C29" s="182">
        <v>7.9136571E7</v>
      </c>
      <c r="D29" s="182">
        <v>4.4122485E7</v>
      </c>
      <c r="E29" s="182">
        <f t="shared" si="1"/>
        <v>6259165.64</v>
      </c>
      <c r="F29" s="182">
        <f t="shared" si="2"/>
        <v>8941665.2</v>
      </c>
      <c r="G29" s="182">
        <f t="shared" si="3"/>
        <v>13412497.8</v>
      </c>
      <c r="H29" s="182">
        <f t="shared" si="4"/>
        <v>7153332.16</v>
      </c>
      <c r="I29" s="182">
        <f t="shared" si="5"/>
        <v>6706248.9</v>
      </c>
      <c r="J29" s="182">
        <f t="shared" si="6"/>
        <v>2235416.3</v>
      </c>
      <c r="K29" s="182">
        <v>4.4708326E7</v>
      </c>
      <c r="L29" s="182">
        <f t="shared" si="7"/>
        <v>167967382</v>
      </c>
      <c r="M29" s="17"/>
      <c r="N29" s="17"/>
    </row>
    <row r="30" ht="12.75" customHeight="1">
      <c r="A30" s="181" t="s">
        <v>35</v>
      </c>
      <c r="B30" s="181">
        <v>2017.0</v>
      </c>
      <c r="C30" s="182">
        <v>7.1011182E7</v>
      </c>
      <c r="D30" s="182">
        <v>3.9606751E7</v>
      </c>
      <c r="E30" s="182">
        <f t="shared" si="1"/>
        <v>6835386.18</v>
      </c>
      <c r="F30" s="182">
        <f t="shared" si="2"/>
        <v>9764837.4</v>
      </c>
      <c r="G30" s="182">
        <f t="shared" si="3"/>
        <v>14647256.1</v>
      </c>
      <c r="H30" s="182">
        <f t="shared" si="4"/>
        <v>7811869.92</v>
      </c>
      <c r="I30" s="182">
        <f t="shared" si="5"/>
        <v>7323628.05</v>
      </c>
      <c r="J30" s="182">
        <f t="shared" si="6"/>
        <v>2441209.35</v>
      </c>
      <c r="K30" s="182">
        <v>4.8824187E7</v>
      </c>
      <c r="L30" s="182">
        <f t="shared" si="7"/>
        <v>159442120</v>
      </c>
      <c r="M30" s="17"/>
      <c r="N30" s="17"/>
    </row>
    <row r="31" ht="12.75" customHeight="1">
      <c r="A31" s="181" t="s">
        <v>36</v>
      </c>
      <c r="B31" s="181">
        <v>2017.0</v>
      </c>
      <c r="C31" s="182">
        <v>8.0354705E7</v>
      </c>
      <c r="D31" s="182">
        <v>3.655819E7</v>
      </c>
      <c r="E31" s="182">
        <f t="shared" si="1"/>
        <v>6725336.52</v>
      </c>
      <c r="F31" s="182">
        <f t="shared" si="2"/>
        <v>9607623.6</v>
      </c>
      <c r="G31" s="182">
        <f t="shared" si="3"/>
        <v>14411435.4</v>
      </c>
      <c r="H31" s="182">
        <f t="shared" si="4"/>
        <v>7686098.88</v>
      </c>
      <c r="I31" s="182">
        <f t="shared" si="5"/>
        <v>7205717.7</v>
      </c>
      <c r="J31" s="182">
        <f t="shared" si="6"/>
        <v>2401905.9</v>
      </c>
      <c r="K31" s="182">
        <v>4.8038118E7</v>
      </c>
      <c r="L31" s="182">
        <f t="shared" si="7"/>
        <v>164951013</v>
      </c>
      <c r="M31" s="17"/>
      <c r="N31" s="17"/>
    </row>
    <row r="32" ht="12.75" customHeight="1">
      <c r="A32" s="181" t="s">
        <v>37</v>
      </c>
      <c r="B32" s="181">
        <v>2017.0</v>
      </c>
      <c r="C32" s="182">
        <v>7.058278E7</v>
      </c>
      <c r="D32" s="182">
        <v>4.724967E7</v>
      </c>
      <c r="E32" s="182">
        <f t="shared" si="1"/>
        <v>6833676.78</v>
      </c>
      <c r="F32" s="182">
        <f t="shared" si="2"/>
        <v>9762395.4</v>
      </c>
      <c r="G32" s="182">
        <f t="shared" si="3"/>
        <v>14643593.1</v>
      </c>
      <c r="H32" s="182">
        <f t="shared" si="4"/>
        <v>7809916.32</v>
      </c>
      <c r="I32" s="182">
        <f t="shared" si="5"/>
        <v>7321796.55</v>
      </c>
      <c r="J32" s="182">
        <f t="shared" si="6"/>
        <v>2440598.85</v>
      </c>
      <c r="K32" s="182">
        <v>4.8811977E7</v>
      </c>
      <c r="L32" s="182">
        <f t="shared" si="7"/>
        <v>166644427</v>
      </c>
      <c r="M32" s="17"/>
      <c r="N32" s="17"/>
    </row>
    <row r="33" ht="12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D19:J19"/>
  </mergeCells>
  <printOptions/>
  <pageMargins bottom="0.75" footer="0.0" header="0.0" left="0.7" right="0.7" top="0.75"/>
  <pageSetup paperSize="3"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.63"/>
    <col customWidth="1" min="3" max="3" width="13.88"/>
    <col customWidth="1" min="4" max="4" width="13.0"/>
    <col customWidth="1" min="5" max="5" width="12.25"/>
    <col customWidth="1" min="6" max="6" width="13.0"/>
    <col customWidth="1" min="7" max="7" width="12.88"/>
    <col customWidth="1" min="8" max="9" width="12.75"/>
    <col customWidth="1" min="10" max="10" width="12.88"/>
    <col customWidth="1" min="11" max="11" width="17.25"/>
    <col customWidth="1" min="12" max="12" width="12.63"/>
    <col customWidth="1" min="13" max="26" width="11.38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2.75" customHeight="1">
      <c r="A18" s="183"/>
      <c r="B18" s="183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2.75" customHeight="1">
      <c r="A19" s="176"/>
      <c r="B19" s="176"/>
      <c r="C19" s="176"/>
      <c r="D19" s="177" t="s">
        <v>14</v>
      </c>
      <c r="E19" s="123"/>
      <c r="F19" s="123"/>
      <c r="G19" s="123"/>
      <c r="H19" s="123"/>
      <c r="I19" s="123"/>
      <c r="J19" s="178"/>
      <c r="K19" s="176"/>
      <c r="L19" s="176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2.75" customHeight="1">
      <c r="A20" s="179" t="s">
        <v>15</v>
      </c>
      <c r="B20" s="179" t="s">
        <v>1</v>
      </c>
      <c r="C20" s="180" t="s">
        <v>16</v>
      </c>
      <c r="D20" s="179" t="s">
        <v>17</v>
      </c>
      <c r="E20" s="179" t="s">
        <v>18</v>
      </c>
      <c r="F20" s="179" t="s">
        <v>19</v>
      </c>
      <c r="G20" s="179" t="s">
        <v>20</v>
      </c>
      <c r="H20" s="179" t="s">
        <v>21</v>
      </c>
      <c r="I20" s="179" t="s">
        <v>22</v>
      </c>
      <c r="J20" s="179" t="s">
        <v>23</v>
      </c>
      <c r="K20" s="179" t="s">
        <v>24</v>
      </c>
      <c r="L20" s="179" t="s">
        <v>25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2.75" customHeight="1">
      <c r="A21" s="181" t="s">
        <v>26</v>
      </c>
      <c r="B21" s="181">
        <v>2018.0</v>
      </c>
      <c r="C21" s="182">
        <v>9.8229392E7</v>
      </c>
      <c r="D21" s="182">
        <v>5.9269961E7</v>
      </c>
      <c r="E21" s="182">
        <f t="shared" ref="E21:E32" si="1">0.14*K21</f>
        <v>8244806.08</v>
      </c>
      <c r="F21" s="182">
        <f t="shared" ref="F21:F32" si="2">K21 *0.2</f>
        <v>11778294.4</v>
      </c>
      <c r="G21" s="182">
        <f t="shared" ref="G21:G32" si="3">0.3*K21</f>
        <v>17667441.6</v>
      </c>
      <c r="H21" s="182">
        <f t="shared" ref="H21:H32" si="4">0.16*K21</f>
        <v>9422635.52</v>
      </c>
      <c r="I21" s="182">
        <f t="shared" ref="I21:I32" si="5">0.15*K21</f>
        <v>8833720.8</v>
      </c>
      <c r="J21" s="182">
        <f t="shared" ref="J21:J32" si="6">0.05*K21</f>
        <v>2944573.6</v>
      </c>
      <c r="K21" s="182">
        <v>5.8891472E7</v>
      </c>
      <c r="L21" s="182">
        <f t="shared" ref="L21:L32" si="7">K21+D21+C21</f>
        <v>216390825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2.75" customHeight="1">
      <c r="A22" s="181" t="s">
        <v>27</v>
      </c>
      <c r="B22" s="181">
        <v>2018.0</v>
      </c>
      <c r="C22" s="182">
        <v>9.8211131E7</v>
      </c>
      <c r="D22" s="182">
        <v>5.9851684E7</v>
      </c>
      <c r="E22" s="182">
        <f t="shared" si="1"/>
        <v>8061542.86</v>
      </c>
      <c r="F22" s="182">
        <f t="shared" si="2"/>
        <v>11516489.8</v>
      </c>
      <c r="G22" s="182">
        <f t="shared" si="3"/>
        <v>17274734.7</v>
      </c>
      <c r="H22" s="182">
        <f t="shared" si="4"/>
        <v>9213191.84</v>
      </c>
      <c r="I22" s="182">
        <f t="shared" si="5"/>
        <v>8637367.35</v>
      </c>
      <c r="J22" s="182">
        <f t="shared" si="6"/>
        <v>2879122.45</v>
      </c>
      <c r="K22" s="182">
        <v>5.7582449E7</v>
      </c>
      <c r="L22" s="182">
        <f t="shared" si="7"/>
        <v>215645264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2.75" customHeight="1">
      <c r="A23" s="181" t="s">
        <v>28</v>
      </c>
      <c r="B23" s="181">
        <v>2018.0</v>
      </c>
      <c r="C23" s="182">
        <v>9.2870411E7</v>
      </c>
      <c r="D23" s="182">
        <v>6.0870744E7</v>
      </c>
      <c r="E23" s="182">
        <f t="shared" si="1"/>
        <v>7784025.62</v>
      </c>
      <c r="F23" s="182">
        <f t="shared" si="2"/>
        <v>11120036.6</v>
      </c>
      <c r="G23" s="182">
        <f t="shared" si="3"/>
        <v>16680054.9</v>
      </c>
      <c r="H23" s="182">
        <f t="shared" si="4"/>
        <v>8896029.28</v>
      </c>
      <c r="I23" s="182">
        <f t="shared" si="5"/>
        <v>8340027.45</v>
      </c>
      <c r="J23" s="182">
        <f t="shared" si="6"/>
        <v>2780009.15</v>
      </c>
      <c r="K23" s="182">
        <v>5.5600183E7</v>
      </c>
      <c r="L23" s="182">
        <f t="shared" si="7"/>
        <v>209341338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2.75" customHeight="1">
      <c r="A24" s="181" t="s">
        <v>29</v>
      </c>
      <c r="B24" s="181">
        <v>2018.0</v>
      </c>
      <c r="C24" s="182">
        <v>8.2816086E7</v>
      </c>
      <c r="D24" s="182">
        <v>5.4541752E7</v>
      </c>
      <c r="E24" s="182">
        <f t="shared" si="1"/>
        <v>7833518.14</v>
      </c>
      <c r="F24" s="182">
        <f t="shared" si="2"/>
        <v>11190740.2</v>
      </c>
      <c r="G24" s="182">
        <f t="shared" si="3"/>
        <v>16786110.3</v>
      </c>
      <c r="H24" s="182">
        <f t="shared" si="4"/>
        <v>8952592.16</v>
      </c>
      <c r="I24" s="182">
        <f t="shared" si="5"/>
        <v>8393055.15</v>
      </c>
      <c r="J24" s="182">
        <f t="shared" si="6"/>
        <v>2797685.05</v>
      </c>
      <c r="K24" s="182">
        <v>5.5953701E7</v>
      </c>
      <c r="L24" s="182">
        <f t="shared" si="7"/>
        <v>193311539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2.75" customHeight="1">
      <c r="A25" s="181" t="s">
        <v>30</v>
      </c>
      <c r="B25" s="181">
        <v>2018.0</v>
      </c>
      <c r="C25" s="182">
        <v>9.2194965E7</v>
      </c>
      <c r="D25" s="182">
        <v>6.0555692E7</v>
      </c>
      <c r="E25" s="182">
        <f t="shared" si="1"/>
        <v>7328934.62</v>
      </c>
      <c r="F25" s="182">
        <f t="shared" si="2"/>
        <v>10469906.6</v>
      </c>
      <c r="G25" s="182">
        <f t="shared" si="3"/>
        <v>15704859.9</v>
      </c>
      <c r="H25" s="182">
        <f t="shared" si="4"/>
        <v>8375925.28</v>
      </c>
      <c r="I25" s="182">
        <f t="shared" si="5"/>
        <v>7852429.95</v>
      </c>
      <c r="J25" s="182">
        <f t="shared" si="6"/>
        <v>2617476.65</v>
      </c>
      <c r="K25" s="182">
        <v>5.2349533E7</v>
      </c>
      <c r="L25" s="182">
        <f t="shared" si="7"/>
        <v>205100190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2.75" customHeight="1">
      <c r="A26" s="181" t="s">
        <v>31</v>
      </c>
      <c r="B26" s="181">
        <v>2018.0</v>
      </c>
      <c r="C26" s="182">
        <v>1.07673954E8</v>
      </c>
      <c r="D26" s="182">
        <v>5.6424063E7</v>
      </c>
      <c r="E26" s="182">
        <f t="shared" si="1"/>
        <v>7424293.38</v>
      </c>
      <c r="F26" s="182">
        <f t="shared" si="2"/>
        <v>10606133.4</v>
      </c>
      <c r="G26" s="182">
        <f t="shared" si="3"/>
        <v>15909200.1</v>
      </c>
      <c r="H26" s="182">
        <f t="shared" si="4"/>
        <v>8484906.72</v>
      </c>
      <c r="I26" s="182">
        <f t="shared" si="5"/>
        <v>7954600.05</v>
      </c>
      <c r="J26" s="182">
        <f t="shared" si="6"/>
        <v>2651533.35</v>
      </c>
      <c r="K26" s="182">
        <v>5.3030667E7</v>
      </c>
      <c r="L26" s="182">
        <f t="shared" si="7"/>
        <v>217128684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2.75" customHeight="1">
      <c r="A27" s="181" t="s">
        <v>32</v>
      </c>
      <c r="B27" s="181">
        <v>2018.0</v>
      </c>
      <c r="C27" s="182">
        <v>1.05176916E8</v>
      </c>
      <c r="D27" s="182">
        <v>5.9768183E7</v>
      </c>
      <c r="E27" s="182">
        <f t="shared" si="1"/>
        <v>7541331.28</v>
      </c>
      <c r="F27" s="182">
        <f t="shared" si="2"/>
        <v>10773330.4</v>
      </c>
      <c r="G27" s="182">
        <f t="shared" si="3"/>
        <v>16159995.6</v>
      </c>
      <c r="H27" s="182">
        <f t="shared" si="4"/>
        <v>8618664.32</v>
      </c>
      <c r="I27" s="182">
        <f t="shared" si="5"/>
        <v>8079997.8</v>
      </c>
      <c r="J27" s="182">
        <f t="shared" si="6"/>
        <v>2693332.6</v>
      </c>
      <c r="K27" s="182">
        <v>5.3866652E7</v>
      </c>
      <c r="L27" s="182">
        <f t="shared" si="7"/>
        <v>218811751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2.75" customHeight="1">
      <c r="A28" s="181" t="s">
        <v>33</v>
      </c>
      <c r="B28" s="181">
        <v>2018.0</v>
      </c>
      <c r="C28" s="182">
        <v>8.7912E7</v>
      </c>
      <c r="D28" s="182">
        <v>5.8211606E7</v>
      </c>
      <c r="E28" s="182">
        <f t="shared" si="1"/>
        <v>7528645.88</v>
      </c>
      <c r="F28" s="182">
        <f t="shared" si="2"/>
        <v>10755208.4</v>
      </c>
      <c r="G28" s="182">
        <f t="shared" si="3"/>
        <v>16132812.6</v>
      </c>
      <c r="H28" s="182">
        <f t="shared" si="4"/>
        <v>8604166.72</v>
      </c>
      <c r="I28" s="182">
        <f t="shared" si="5"/>
        <v>8066406.3</v>
      </c>
      <c r="J28" s="182">
        <f t="shared" si="6"/>
        <v>2688802.1</v>
      </c>
      <c r="K28" s="182">
        <v>5.3776042E7</v>
      </c>
      <c r="L28" s="182">
        <f t="shared" si="7"/>
        <v>199899648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2.75" customHeight="1">
      <c r="A29" s="181" t="s">
        <v>34</v>
      </c>
      <c r="B29" s="181">
        <v>2018.0</v>
      </c>
      <c r="C29" s="182">
        <v>1.01519169E8</v>
      </c>
      <c r="D29" s="182">
        <v>6.3876439E7</v>
      </c>
      <c r="E29" s="182">
        <f t="shared" si="1"/>
        <v>7006444.9</v>
      </c>
      <c r="F29" s="182">
        <f t="shared" si="2"/>
        <v>10009207</v>
      </c>
      <c r="G29" s="182">
        <f t="shared" si="3"/>
        <v>15013810.5</v>
      </c>
      <c r="H29" s="182">
        <f t="shared" si="4"/>
        <v>8007365.6</v>
      </c>
      <c r="I29" s="182">
        <f t="shared" si="5"/>
        <v>7506905.25</v>
      </c>
      <c r="J29" s="182">
        <f t="shared" si="6"/>
        <v>2502301.75</v>
      </c>
      <c r="K29" s="182">
        <v>5.0046035E7</v>
      </c>
      <c r="L29" s="182">
        <f t="shared" si="7"/>
        <v>215441643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2.75" customHeight="1">
      <c r="A30" s="181" t="s">
        <v>35</v>
      </c>
      <c r="B30" s="181">
        <v>2018.0</v>
      </c>
      <c r="C30" s="182">
        <v>1.08381183E8</v>
      </c>
      <c r="D30" s="182">
        <v>6.0776949E7</v>
      </c>
      <c r="E30" s="182">
        <f t="shared" si="1"/>
        <v>6616292.76</v>
      </c>
      <c r="F30" s="182">
        <f t="shared" si="2"/>
        <v>9451846.8</v>
      </c>
      <c r="G30" s="182">
        <f t="shared" si="3"/>
        <v>14177770.2</v>
      </c>
      <c r="H30" s="182">
        <f t="shared" si="4"/>
        <v>7561477.44</v>
      </c>
      <c r="I30" s="182">
        <f t="shared" si="5"/>
        <v>7088885.1</v>
      </c>
      <c r="J30" s="182">
        <f t="shared" si="6"/>
        <v>2362961.7</v>
      </c>
      <c r="K30" s="182">
        <v>4.7259234E7</v>
      </c>
      <c r="L30" s="182">
        <f t="shared" si="7"/>
        <v>216417366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2.75" customHeight="1">
      <c r="A31" s="181" t="s">
        <v>36</v>
      </c>
      <c r="B31" s="181">
        <v>2018.0</v>
      </c>
      <c r="C31" s="182">
        <v>1.07513244E8</v>
      </c>
      <c r="D31" s="182">
        <v>5.2107299E7</v>
      </c>
      <c r="E31" s="182">
        <f t="shared" si="1"/>
        <v>7462483.56</v>
      </c>
      <c r="F31" s="182">
        <f t="shared" si="2"/>
        <v>10660690.8</v>
      </c>
      <c r="G31" s="182">
        <f t="shared" si="3"/>
        <v>15991036.2</v>
      </c>
      <c r="H31" s="182">
        <f t="shared" si="4"/>
        <v>8528552.64</v>
      </c>
      <c r="I31" s="182">
        <f t="shared" si="5"/>
        <v>7995518.1</v>
      </c>
      <c r="J31" s="182">
        <f t="shared" si="6"/>
        <v>2665172.7</v>
      </c>
      <c r="K31" s="182">
        <v>5.3303454E7</v>
      </c>
      <c r="L31" s="182">
        <f t="shared" si="7"/>
        <v>212923997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2.75" customHeight="1">
      <c r="A32" s="181" t="s">
        <v>37</v>
      </c>
      <c r="B32" s="181">
        <v>2018.0</v>
      </c>
      <c r="C32" s="182">
        <v>9.549591E7</v>
      </c>
      <c r="D32" s="182">
        <v>5.9174277E7</v>
      </c>
      <c r="E32" s="182">
        <f t="shared" si="1"/>
        <v>7977270.28</v>
      </c>
      <c r="F32" s="182">
        <f t="shared" si="2"/>
        <v>11396100.4</v>
      </c>
      <c r="G32" s="182">
        <f t="shared" si="3"/>
        <v>17094150.6</v>
      </c>
      <c r="H32" s="182">
        <f t="shared" si="4"/>
        <v>9116880.32</v>
      </c>
      <c r="I32" s="182">
        <f t="shared" si="5"/>
        <v>8547075.3</v>
      </c>
      <c r="J32" s="182">
        <f t="shared" si="6"/>
        <v>2849025.1</v>
      </c>
      <c r="K32" s="182">
        <v>5.6980502E7</v>
      </c>
      <c r="L32" s="182">
        <f t="shared" si="7"/>
        <v>211650689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2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2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2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2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2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2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2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2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2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2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2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2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2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2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2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2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2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2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2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2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2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2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2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2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2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2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2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2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2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2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2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2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2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2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2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2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2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2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2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2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2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2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2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2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2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2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2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2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2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2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2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2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2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2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2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2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2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2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2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2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2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2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2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2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2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2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2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2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2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2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2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2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2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2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2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2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2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2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2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2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2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2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2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2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2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2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2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2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2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2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2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2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2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2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2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2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2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2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2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2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2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2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2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2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2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2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2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2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2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2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2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2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2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2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2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2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2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2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2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2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2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2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2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2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2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2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2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2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2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2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2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2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2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2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2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2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2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2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2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2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2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2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2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2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2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2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2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2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2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2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2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2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2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2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2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2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2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2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2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2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2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2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2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2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2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2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2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2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2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2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2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2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2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2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2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2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2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2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2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2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2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2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2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2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2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2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2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2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2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2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2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2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2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2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2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2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2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2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2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2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2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2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2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2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2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2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2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2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2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2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2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2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2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2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2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2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2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2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2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2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2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2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2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2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2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2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2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2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2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2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2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2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2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2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2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2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2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2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2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2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2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2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2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2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2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2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2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2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2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2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2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2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2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2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2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2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2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2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2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2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2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2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2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2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2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2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2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2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2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2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2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2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2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2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2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2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2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2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2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2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2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2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2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2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2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2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2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2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2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2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2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2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2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2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2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2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2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2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2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2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2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2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2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2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2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2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2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2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2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2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2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2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2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2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2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2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2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2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2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2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2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2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2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2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2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2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2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2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2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2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2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2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2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2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2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2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2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2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2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2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2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2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2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2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2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2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2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2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2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2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2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2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2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2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2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2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2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2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2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2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2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2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2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2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2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2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2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2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2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2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2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2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2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2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2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2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2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2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2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2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2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2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2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2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2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2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2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2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2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2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2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2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2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2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2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2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2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2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2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2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2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2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2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2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2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2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2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2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2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2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2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2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2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2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2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2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2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2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2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2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2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2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2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2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2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2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2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2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2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2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2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2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2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2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2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2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2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2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2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2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2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2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2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2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2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2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2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2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2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2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2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2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2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2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2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2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2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2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2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2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2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2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2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2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2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2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2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2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2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2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2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2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2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2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2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2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2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2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2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2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2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2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2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2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2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2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2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2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2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2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2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2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2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2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2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2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2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2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2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2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2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2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2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2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2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2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2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2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2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2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2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2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2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2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2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2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2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2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2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2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2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2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2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2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2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2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2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2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2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2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2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2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2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2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2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2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2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2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2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2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2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2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2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2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2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2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2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2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2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2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2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2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2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2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2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2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2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2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2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2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2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2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2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2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2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2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2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2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2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2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2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2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2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2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2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2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2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2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2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2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2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2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2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2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2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2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2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2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2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2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2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2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2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2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2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2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2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2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2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2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2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2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2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2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2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2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2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2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2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2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2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2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2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2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2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2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2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2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2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2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2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2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2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2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2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2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2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2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2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2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2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2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2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2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2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2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2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2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2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2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2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2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2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2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2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2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2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2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2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2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2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2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2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2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2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2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2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2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2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2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2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2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2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2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2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2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2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2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2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2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2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2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2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2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2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2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2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2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2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2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2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2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2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2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2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2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2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2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">
    <mergeCell ref="D19:J19"/>
  </mergeCells>
  <printOptions/>
  <pageMargins bottom="0.75" footer="0.0" header="0.0" left="0.7" right="0.7" top="0.75"/>
  <pageSetup paperSize="3"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" width="5.25"/>
    <col customWidth="1" min="3" max="3" width="14.0"/>
    <col customWidth="1" min="4" max="4" width="12.63"/>
    <col customWidth="1" min="5" max="6" width="12.75"/>
    <col customWidth="1" min="7" max="7" width="12.63"/>
    <col customWidth="1" min="8" max="8" width="12.88"/>
    <col customWidth="1" min="9" max="9" width="12.38"/>
    <col customWidth="1" min="10" max="10" width="10.63"/>
    <col customWidth="1" min="11" max="11" width="17.25"/>
    <col customWidth="1" min="12" max="12" width="13.88"/>
    <col customWidth="1" min="13" max="26" width="10.6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ht="12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ht="12.75" customHeight="1">
      <c r="A19" s="176"/>
      <c r="B19" s="176"/>
      <c r="C19" s="176"/>
      <c r="D19" s="177" t="s">
        <v>14</v>
      </c>
      <c r="E19" s="123"/>
      <c r="F19" s="123"/>
      <c r="G19" s="123"/>
      <c r="H19" s="123"/>
      <c r="I19" s="123"/>
      <c r="J19" s="178"/>
      <c r="K19" s="176"/>
      <c r="L19" s="176"/>
      <c r="M19" s="17"/>
      <c r="N19" s="17"/>
    </row>
    <row r="20" ht="12.75" customHeight="1">
      <c r="A20" s="179" t="s">
        <v>15</v>
      </c>
      <c r="B20" s="179" t="s">
        <v>1</v>
      </c>
      <c r="C20" s="180" t="s">
        <v>16</v>
      </c>
      <c r="D20" s="179" t="s">
        <v>17</v>
      </c>
      <c r="E20" s="179" t="s">
        <v>18</v>
      </c>
      <c r="F20" s="179" t="s">
        <v>19</v>
      </c>
      <c r="G20" s="179" t="s">
        <v>20</v>
      </c>
      <c r="H20" s="179" t="s">
        <v>21</v>
      </c>
      <c r="I20" s="179" t="s">
        <v>22</v>
      </c>
      <c r="J20" s="179" t="s">
        <v>23</v>
      </c>
      <c r="K20" s="179" t="s">
        <v>24</v>
      </c>
      <c r="L20" s="179" t="s">
        <v>25</v>
      </c>
      <c r="M20" s="17"/>
      <c r="N20" s="17"/>
    </row>
    <row r="21" ht="12.75" customHeight="1">
      <c r="A21" s="181" t="s">
        <v>26</v>
      </c>
      <c r="B21" s="181">
        <v>2019.0</v>
      </c>
      <c r="C21" s="182">
        <v>1.0059145E8</v>
      </c>
      <c r="D21" s="182">
        <v>6.8214416E7</v>
      </c>
      <c r="E21" s="182">
        <f t="shared" ref="E21:E29" si="1">0.14*K21</f>
        <v>8819579.86</v>
      </c>
      <c r="F21" s="182">
        <f t="shared" ref="F21:F29" si="2">K21 *0.2</f>
        <v>12599399.8</v>
      </c>
      <c r="G21" s="182">
        <f t="shared" ref="G21:G29" si="3">0.3*K21</f>
        <v>18899099.7</v>
      </c>
      <c r="H21" s="182">
        <f t="shared" ref="H21:H29" si="4">0.16*K21</f>
        <v>10079519.84</v>
      </c>
      <c r="I21" s="182">
        <f t="shared" ref="I21:I29" si="5">0.15*K21</f>
        <v>9449549.85</v>
      </c>
      <c r="J21" s="182">
        <f t="shared" ref="J21:J29" si="6">0.05*K21</f>
        <v>3149849.95</v>
      </c>
      <c r="K21" s="182">
        <v>6.2996999E7</v>
      </c>
      <c r="L21" s="182">
        <f t="shared" ref="L21:L29" si="7">K21+D21+C21</f>
        <v>231802865</v>
      </c>
      <c r="M21" s="17"/>
      <c r="N21" s="17"/>
    </row>
    <row r="22" ht="12.75" customHeight="1">
      <c r="A22" s="181" t="s">
        <v>27</v>
      </c>
      <c r="B22" s="181">
        <v>2019.0</v>
      </c>
      <c r="C22" s="182">
        <v>1.03896728E8</v>
      </c>
      <c r="D22" s="182">
        <v>6.9490972E7</v>
      </c>
      <c r="E22" s="182">
        <f t="shared" si="1"/>
        <v>8686870.92</v>
      </c>
      <c r="F22" s="182">
        <f t="shared" si="2"/>
        <v>12409815.6</v>
      </c>
      <c r="G22" s="182">
        <f t="shared" si="3"/>
        <v>18614723.4</v>
      </c>
      <c r="H22" s="182">
        <f t="shared" si="4"/>
        <v>9927852.48</v>
      </c>
      <c r="I22" s="182">
        <f t="shared" si="5"/>
        <v>9307361.7</v>
      </c>
      <c r="J22" s="182">
        <f t="shared" si="6"/>
        <v>3102453.9</v>
      </c>
      <c r="K22" s="182">
        <v>6.2049078E7</v>
      </c>
      <c r="L22" s="182">
        <f t="shared" si="7"/>
        <v>235436778</v>
      </c>
      <c r="M22" s="17"/>
      <c r="N22" s="17"/>
    </row>
    <row r="23" ht="12.75" customHeight="1">
      <c r="A23" s="181" t="s">
        <v>28</v>
      </c>
      <c r="B23" s="181">
        <v>2019.0</v>
      </c>
      <c r="C23" s="182">
        <v>1.04314447E8</v>
      </c>
      <c r="D23" s="182">
        <v>7.1406523E7</v>
      </c>
      <c r="E23" s="182">
        <f t="shared" si="1"/>
        <v>8940957.2</v>
      </c>
      <c r="F23" s="182">
        <f t="shared" si="2"/>
        <v>12772796</v>
      </c>
      <c r="G23" s="182">
        <f t="shared" si="3"/>
        <v>19159194</v>
      </c>
      <c r="H23" s="182">
        <f t="shared" si="4"/>
        <v>10218236.8</v>
      </c>
      <c r="I23" s="182">
        <f t="shared" si="5"/>
        <v>9579597</v>
      </c>
      <c r="J23" s="182">
        <f t="shared" si="6"/>
        <v>3193199</v>
      </c>
      <c r="K23" s="182">
        <v>6.386398E7</v>
      </c>
      <c r="L23" s="182">
        <f t="shared" si="7"/>
        <v>239584950</v>
      </c>
      <c r="M23" s="17"/>
      <c r="N23" s="17"/>
    </row>
    <row r="24" ht="12.75" customHeight="1">
      <c r="A24" s="181" t="s">
        <v>29</v>
      </c>
      <c r="B24" s="181">
        <v>2019.0</v>
      </c>
      <c r="C24" s="182">
        <v>1.02135189E8</v>
      </c>
      <c r="D24" s="182">
        <v>6.8255914E7</v>
      </c>
      <c r="E24" s="182">
        <f t="shared" si="1"/>
        <v>8433863.34</v>
      </c>
      <c r="F24" s="182">
        <f t="shared" si="2"/>
        <v>12048376.2</v>
      </c>
      <c r="G24" s="182">
        <f t="shared" si="3"/>
        <v>18072564.3</v>
      </c>
      <c r="H24" s="182">
        <f t="shared" si="4"/>
        <v>9638700.96</v>
      </c>
      <c r="I24" s="182">
        <f t="shared" si="5"/>
        <v>9036282.15</v>
      </c>
      <c r="J24" s="182">
        <f t="shared" si="6"/>
        <v>3012094.05</v>
      </c>
      <c r="K24" s="182">
        <v>6.0241881E7</v>
      </c>
      <c r="L24" s="182">
        <f t="shared" si="7"/>
        <v>230632984</v>
      </c>
      <c r="M24" s="17"/>
      <c r="N24" s="17"/>
    </row>
    <row r="25" ht="12.75" customHeight="1">
      <c r="A25" s="181" t="s">
        <v>30</v>
      </c>
      <c r="B25" s="181">
        <v>2019.0</v>
      </c>
      <c r="C25" s="182">
        <v>1.11387732E8</v>
      </c>
      <c r="D25" s="182">
        <v>6.5449267E7</v>
      </c>
      <c r="E25" s="182">
        <f t="shared" si="1"/>
        <v>8546904.24</v>
      </c>
      <c r="F25" s="182">
        <f t="shared" si="2"/>
        <v>12209863.2</v>
      </c>
      <c r="G25" s="182">
        <f t="shared" si="3"/>
        <v>18314794.8</v>
      </c>
      <c r="H25" s="182">
        <f t="shared" si="4"/>
        <v>9767890.56</v>
      </c>
      <c r="I25" s="182">
        <f t="shared" si="5"/>
        <v>9157397.4</v>
      </c>
      <c r="J25" s="182">
        <f t="shared" si="6"/>
        <v>3052465.8</v>
      </c>
      <c r="K25" s="182">
        <v>6.1049316E7</v>
      </c>
      <c r="L25" s="182">
        <f t="shared" si="7"/>
        <v>237886315</v>
      </c>
      <c r="M25" s="17"/>
      <c r="N25" s="17"/>
    </row>
    <row r="26" ht="12.75" customHeight="1">
      <c r="A26" s="181" t="s">
        <v>31</v>
      </c>
      <c r="B26" s="181">
        <v>2019.0</v>
      </c>
      <c r="C26" s="182">
        <v>1.04864171E8</v>
      </c>
      <c r="D26" s="182">
        <v>7.4864777E7</v>
      </c>
      <c r="E26" s="182">
        <f t="shared" si="1"/>
        <v>8572000.36</v>
      </c>
      <c r="F26" s="182">
        <f t="shared" si="2"/>
        <v>12245714.8</v>
      </c>
      <c r="G26" s="182">
        <f t="shared" si="3"/>
        <v>18368572.2</v>
      </c>
      <c r="H26" s="182">
        <f t="shared" si="4"/>
        <v>9796571.84</v>
      </c>
      <c r="I26" s="182">
        <f t="shared" si="5"/>
        <v>9184286.1</v>
      </c>
      <c r="J26" s="182">
        <f t="shared" si="6"/>
        <v>3061428.7</v>
      </c>
      <c r="K26" s="182">
        <v>6.1228574E7</v>
      </c>
      <c r="L26" s="182">
        <f t="shared" si="7"/>
        <v>240957522</v>
      </c>
      <c r="M26" s="17"/>
      <c r="N26" s="17"/>
    </row>
    <row r="27" ht="12.75" customHeight="1">
      <c r="A27" s="181" t="s">
        <v>32</v>
      </c>
      <c r="B27" s="181">
        <v>2019.0</v>
      </c>
      <c r="C27" s="182">
        <v>1.02166011E8</v>
      </c>
      <c r="D27" s="182">
        <v>7.4628904E7</v>
      </c>
      <c r="E27" s="182">
        <f t="shared" si="1"/>
        <v>8634387.44</v>
      </c>
      <c r="F27" s="182">
        <f t="shared" si="2"/>
        <v>12334839.2</v>
      </c>
      <c r="G27" s="182">
        <f t="shared" si="3"/>
        <v>18502258.8</v>
      </c>
      <c r="H27" s="182">
        <f t="shared" si="4"/>
        <v>9867871.36</v>
      </c>
      <c r="I27" s="182">
        <f t="shared" si="5"/>
        <v>9251129.4</v>
      </c>
      <c r="J27" s="182">
        <f t="shared" si="6"/>
        <v>3083709.8</v>
      </c>
      <c r="K27" s="182">
        <v>6.1674196E7</v>
      </c>
      <c r="L27" s="182">
        <f t="shared" si="7"/>
        <v>238469111</v>
      </c>
      <c r="M27" s="17"/>
      <c r="N27" s="17"/>
    </row>
    <row r="28" ht="12.75" customHeight="1">
      <c r="A28" s="181" t="s">
        <v>33</v>
      </c>
      <c r="B28" s="181">
        <v>2019.0</v>
      </c>
      <c r="C28" s="182">
        <v>1.13093617E8</v>
      </c>
      <c r="D28" s="182">
        <v>6.5558116E7</v>
      </c>
      <c r="E28" s="182">
        <f t="shared" si="1"/>
        <v>8634517.22</v>
      </c>
      <c r="F28" s="182">
        <f t="shared" si="2"/>
        <v>12335024.6</v>
      </c>
      <c r="G28" s="182">
        <f t="shared" si="3"/>
        <v>18502536.9</v>
      </c>
      <c r="H28" s="182">
        <f t="shared" si="4"/>
        <v>9868019.68</v>
      </c>
      <c r="I28" s="182">
        <f t="shared" si="5"/>
        <v>9251268.45</v>
      </c>
      <c r="J28" s="182">
        <f t="shared" si="6"/>
        <v>3083756.15</v>
      </c>
      <c r="K28" s="182">
        <v>6.1675123E7</v>
      </c>
      <c r="L28" s="182">
        <f t="shared" si="7"/>
        <v>240326856</v>
      </c>
      <c r="M28" s="17"/>
      <c r="N28" s="17"/>
    </row>
    <row r="29" ht="12.75" customHeight="1">
      <c r="A29" s="181" t="s">
        <v>34</v>
      </c>
      <c r="B29" s="181">
        <v>2019.0</v>
      </c>
      <c r="C29" s="182">
        <v>1.2035366E8</v>
      </c>
      <c r="D29" s="182">
        <v>7.583239E7</v>
      </c>
      <c r="E29" s="182">
        <f t="shared" si="1"/>
        <v>9150085</v>
      </c>
      <c r="F29" s="182">
        <f t="shared" si="2"/>
        <v>13071550</v>
      </c>
      <c r="G29" s="182">
        <f t="shared" si="3"/>
        <v>19607325</v>
      </c>
      <c r="H29" s="182">
        <f t="shared" si="4"/>
        <v>10457240</v>
      </c>
      <c r="I29" s="182">
        <f t="shared" si="5"/>
        <v>9803662.5</v>
      </c>
      <c r="J29" s="182">
        <f t="shared" si="6"/>
        <v>3267887.5</v>
      </c>
      <c r="K29" s="182">
        <v>6.535775E7</v>
      </c>
      <c r="L29" s="182">
        <f t="shared" si="7"/>
        <v>261543800</v>
      </c>
      <c r="M29" s="17"/>
      <c r="N29" s="17"/>
    </row>
    <row r="30" ht="12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ht="12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D19:J19"/>
  </mergeCells>
  <printOptions/>
  <pageMargins bottom="0.75" footer="0.0" header="0.0" left="0.7" right="0.7" top="0.75"/>
  <pageSetup paperSize="3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9.38"/>
    <col customWidth="1" min="2" max="2" width="35.63"/>
    <col customWidth="1" min="3" max="3" width="55.88"/>
    <col customWidth="1" min="4" max="5" width="35.63"/>
    <col customWidth="1" min="6" max="6" width="29.13"/>
    <col customWidth="1" min="7" max="7" width="26.75"/>
    <col customWidth="1" min="8" max="8" width="17.13"/>
    <col customWidth="1" min="9" max="9" width="22.25"/>
    <col customWidth="1" min="10" max="10" width="17.0"/>
    <col customWidth="1" min="11" max="11" width="24.25"/>
    <col customWidth="1" min="12" max="12" width="27.13"/>
    <col customWidth="1" min="13" max="26" width="14.38"/>
  </cols>
  <sheetData>
    <row r="1" ht="15.75" customHeight="1">
      <c r="A1" s="60" t="s">
        <v>384</v>
      </c>
      <c r="B1" s="61" t="s">
        <v>385</v>
      </c>
      <c r="C1" s="61" t="s">
        <v>386</v>
      </c>
      <c r="D1" s="61" t="s">
        <v>387</v>
      </c>
      <c r="E1" s="62" t="s">
        <v>388</v>
      </c>
      <c r="F1" s="41"/>
      <c r="G1" s="41"/>
    </row>
    <row r="2" ht="15.75" customHeight="1">
      <c r="A2" s="63" t="s">
        <v>389</v>
      </c>
      <c r="B2" s="64">
        <v>42605.0</v>
      </c>
      <c r="C2" s="64">
        <v>54000.0</v>
      </c>
      <c r="D2" s="64">
        <v>22500.0</v>
      </c>
      <c r="E2" s="65">
        <v>51000.0</v>
      </c>
    </row>
    <row r="3" ht="15.75" customHeight="1">
      <c r="A3" s="63" t="s">
        <v>390</v>
      </c>
      <c r="B3" s="66">
        <f>( 550*B2)</f>
        <v>23432750</v>
      </c>
      <c r="C3" s="66">
        <f>400*C2</f>
        <v>21600000</v>
      </c>
      <c r="D3" s="66">
        <f>450*D2</f>
        <v>10125000</v>
      </c>
      <c r="E3" s="67">
        <f>E2*200</f>
        <v>10200000</v>
      </c>
      <c r="F3" s="68">
        <f>SUM(B3:E3)</f>
        <v>65357750</v>
      </c>
    </row>
    <row r="4" ht="15.75" customHeight="1">
      <c r="A4" s="63" t="s">
        <v>391</v>
      </c>
      <c r="B4" s="64">
        <f t="shared" ref="B4:E4" si="1">B2*0.6</f>
        <v>25563</v>
      </c>
      <c r="C4" s="64">
        <f t="shared" si="1"/>
        <v>32400</v>
      </c>
      <c r="D4" s="64">
        <f t="shared" si="1"/>
        <v>13500</v>
      </c>
      <c r="E4" s="65">
        <f t="shared" si="1"/>
        <v>30600</v>
      </c>
    </row>
    <row r="5" ht="15.75" customHeight="1">
      <c r="A5" s="63" t="s">
        <v>392</v>
      </c>
      <c r="B5" s="66">
        <f>3600*B4</f>
        <v>92026800</v>
      </c>
      <c r="C5" s="66">
        <f>C4*2150</f>
        <v>69660000</v>
      </c>
      <c r="D5" s="66">
        <f>D4*1350</f>
        <v>18225000</v>
      </c>
      <c r="E5" s="67">
        <f>E4*1000</f>
        <v>30600000</v>
      </c>
      <c r="F5" s="68">
        <f>SUM(B5:E5)</f>
        <v>210511800</v>
      </c>
      <c r="G5" s="69">
        <v>1.0</v>
      </c>
      <c r="H5" s="69">
        <v>7.6</v>
      </c>
    </row>
    <row r="6" ht="15.75" customHeight="1">
      <c r="A6" s="63" t="s">
        <v>393</v>
      </c>
      <c r="B6" s="64">
        <f t="shared" ref="B6:E6" si="2">B2*0.4</f>
        <v>17042</v>
      </c>
      <c r="C6" s="64">
        <f t="shared" si="2"/>
        <v>21600</v>
      </c>
      <c r="D6" s="64">
        <f t="shared" si="2"/>
        <v>9000</v>
      </c>
      <c r="E6" s="65">
        <f t="shared" si="2"/>
        <v>20400</v>
      </c>
      <c r="H6" s="69">
        <v>30000.0</v>
      </c>
    </row>
    <row r="7" ht="15.75" customHeight="1">
      <c r="A7" s="63" t="s">
        <v>394</v>
      </c>
      <c r="B7" s="66">
        <f>1000*B6</f>
        <v>17042000</v>
      </c>
      <c r="C7" s="66">
        <f>C6*800</f>
        <v>17280000</v>
      </c>
      <c r="D7" s="66">
        <f>950*D6</f>
        <v>8550000</v>
      </c>
      <c r="E7" s="67">
        <f>E6*400</f>
        <v>8160000</v>
      </c>
      <c r="F7" s="68">
        <f>SUM(B7:E7)</f>
        <v>51032000</v>
      </c>
      <c r="G7" s="69">
        <f>G5*H6/H5</f>
        <v>3947.368421</v>
      </c>
    </row>
    <row r="8" ht="15.75" customHeight="1">
      <c r="A8" s="63" t="s">
        <v>395</v>
      </c>
      <c r="B8" s="64" t="s">
        <v>396</v>
      </c>
      <c r="C8" s="64" t="s">
        <v>396</v>
      </c>
      <c r="D8" s="64" t="s">
        <v>397</v>
      </c>
      <c r="E8" s="65" t="s">
        <v>397</v>
      </c>
    </row>
    <row r="9" ht="15.75" customHeight="1">
      <c r="A9" s="63" t="s">
        <v>398</v>
      </c>
      <c r="B9" s="64" t="s">
        <v>399</v>
      </c>
      <c r="C9" s="64" t="s">
        <v>399</v>
      </c>
      <c r="D9" s="64" t="s">
        <v>399</v>
      </c>
      <c r="E9" s="65" t="s">
        <v>399</v>
      </c>
      <c r="G9" s="69">
        <f>G7*1000</f>
        <v>3947368.421</v>
      </c>
    </row>
    <row r="10" ht="15.75" customHeight="1">
      <c r="A10" s="63" t="s">
        <v>400</v>
      </c>
      <c r="B10" s="64" t="s">
        <v>401</v>
      </c>
      <c r="C10" s="64" t="s">
        <v>402</v>
      </c>
      <c r="D10" s="64" t="s">
        <v>403</v>
      </c>
      <c r="E10" s="65" t="s">
        <v>404</v>
      </c>
      <c r="G10" s="69">
        <v>1.0</v>
      </c>
      <c r="H10" s="69">
        <v>1000.0</v>
      </c>
    </row>
    <row r="11" ht="15.75" customHeight="1">
      <c r="A11" s="63" t="s">
        <v>405</v>
      </c>
      <c r="B11" s="64" t="s">
        <v>406</v>
      </c>
      <c r="C11" s="64" t="s">
        <v>407</v>
      </c>
      <c r="D11" s="64" t="s">
        <v>406</v>
      </c>
      <c r="E11" s="65" t="s">
        <v>407</v>
      </c>
    </row>
    <row r="12" ht="15.75" customHeight="1">
      <c r="A12" s="70" t="s">
        <v>408</v>
      </c>
      <c r="B12" s="71">
        <v>2366944.0</v>
      </c>
      <c r="C12" s="71">
        <v>2987563.0</v>
      </c>
      <c r="D12" s="71">
        <v>1493782.0</v>
      </c>
      <c r="E12" s="72">
        <v>3947368.0</v>
      </c>
    </row>
    <row r="13" ht="15.75" customHeight="1">
      <c r="A13" s="69"/>
      <c r="B13" s="69"/>
      <c r="C13" s="69"/>
      <c r="D13" s="69"/>
      <c r="E13" s="69"/>
    </row>
    <row r="14" ht="15.75" customHeight="1"/>
    <row r="15" ht="15.75" customHeight="1">
      <c r="C15" s="69" t="s">
        <v>25</v>
      </c>
      <c r="D15" s="68">
        <f>F5+F7</f>
        <v>261543800</v>
      </c>
    </row>
    <row r="16" ht="15.75" customHeight="1">
      <c r="B16" s="69" t="s">
        <v>409</v>
      </c>
      <c r="C16" s="69" t="s">
        <v>410</v>
      </c>
      <c r="D16" s="68">
        <f>F3</f>
        <v>65357750</v>
      </c>
    </row>
    <row r="17" ht="15.75" customHeight="1">
      <c r="C17" s="69" t="s">
        <v>17</v>
      </c>
      <c r="D17" s="68">
        <v>7.583239E7</v>
      </c>
    </row>
    <row r="18" ht="15.75" customHeight="1"/>
    <row r="19" ht="15.75" customHeight="1">
      <c r="C19" s="69" t="s">
        <v>411</v>
      </c>
      <c r="D19" s="68">
        <f>D15-D16-D17</f>
        <v>120353660</v>
      </c>
    </row>
    <row r="20" ht="15.75" customHeight="1"/>
    <row r="21" ht="15.75" customHeight="1">
      <c r="A21" s="73" t="s">
        <v>384</v>
      </c>
      <c r="B21" s="74" t="s">
        <v>389</v>
      </c>
      <c r="C21" s="74" t="s">
        <v>390</v>
      </c>
      <c r="D21" s="74" t="s">
        <v>391</v>
      </c>
      <c r="E21" s="74" t="s">
        <v>392</v>
      </c>
      <c r="F21" s="74" t="s">
        <v>393</v>
      </c>
      <c r="G21" s="74" t="s">
        <v>394</v>
      </c>
      <c r="H21" s="74" t="s">
        <v>395</v>
      </c>
      <c r="I21" s="74" t="s">
        <v>398</v>
      </c>
      <c r="J21" s="74" t="s">
        <v>400</v>
      </c>
      <c r="K21" s="74" t="s">
        <v>405</v>
      </c>
      <c r="L21" s="75" t="s">
        <v>408</v>
      </c>
    </row>
    <row r="22" ht="15.75" customHeight="1">
      <c r="A22" s="76" t="s">
        <v>385</v>
      </c>
      <c r="B22" s="77">
        <v>42605.0</v>
      </c>
      <c r="C22" s="77">
        <v>2.343275E7</v>
      </c>
      <c r="D22" s="77">
        <v>25563.0</v>
      </c>
      <c r="E22" s="77">
        <v>9.20268E7</v>
      </c>
      <c r="F22" s="77">
        <v>17042.0</v>
      </c>
      <c r="G22" s="77">
        <v>1.7042E7</v>
      </c>
      <c r="H22" s="77" t="s">
        <v>396</v>
      </c>
      <c r="I22" s="77" t="s">
        <v>399</v>
      </c>
      <c r="J22" s="77" t="s">
        <v>401</v>
      </c>
      <c r="K22" s="77" t="s">
        <v>406</v>
      </c>
      <c r="L22" s="78">
        <v>2366944.0</v>
      </c>
    </row>
    <row r="23" ht="15.75" customHeight="1">
      <c r="A23" s="76" t="s">
        <v>386</v>
      </c>
      <c r="B23" s="77">
        <v>54000.0</v>
      </c>
      <c r="C23" s="77">
        <v>2.16E7</v>
      </c>
      <c r="D23" s="77">
        <v>32400.0</v>
      </c>
      <c r="E23" s="77">
        <v>6.966E7</v>
      </c>
      <c r="F23" s="77">
        <v>21600.0</v>
      </c>
      <c r="G23" s="77">
        <v>1.728E7</v>
      </c>
      <c r="H23" s="77" t="s">
        <v>396</v>
      </c>
      <c r="I23" s="77" t="s">
        <v>399</v>
      </c>
      <c r="J23" s="77" t="s">
        <v>402</v>
      </c>
      <c r="K23" s="77" t="s">
        <v>407</v>
      </c>
      <c r="L23" s="78">
        <v>2987563.0</v>
      </c>
    </row>
    <row r="24" ht="15.75" customHeight="1">
      <c r="A24" s="76" t="s">
        <v>387</v>
      </c>
      <c r="B24" s="77">
        <v>22500.0</v>
      </c>
      <c r="C24" s="77">
        <v>1.0125E7</v>
      </c>
      <c r="D24" s="77">
        <v>13500.0</v>
      </c>
      <c r="E24" s="77">
        <v>1.8225E7</v>
      </c>
      <c r="F24" s="77">
        <v>9000.0</v>
      </c>
      <c r="G24" s="77">
        <v>8550000.0</v>
      </c>
      <c r="H24" s="77" t="s">
        <v>397</v>
      </c>
      <c r="I24" s="77" t="s">
        <v>399</v>
      </c>
      <c r="J24" s="77" t="s">
        <v>403</v>
      </c>
      <c r="K24" s="77" t="s">
        <v>406</v>
      </c>
      <c r="L24" s="78">
        <v>1493782.0</v>
      </c>
    </row>
    <row r="25" ht="15.75" customHeight="1">
      <c r="A25" s="79" t="s">
        <v>388</v>
      </c>
      <c r="B25" s="80">
        <v>51000.0</v>
      </c>
      <c r="C25" s="80">
        <v>1.02E7</v>
      </c>
      <c r="D25" s="80">
        <v>30600.0</v>
      </c>
      <c r="E25" s="80">
        <v>3.06E7</v>
      </c>
      <c r="F25" s="80">
        <v>20400.0</v>
      </c>
      <c r="G25" s="80">
        <v>8160000.0</v>
      </c>
      <c r="H25" s="80" t="s">
        <v>397</v>
      </c>
      <c r="I25" s="80" t="s">
        <v>399</v>
      </c>
      <c r="J25" s="80" t="s">
        <v>404</v>
      </c>
      <c r="K25" s="80" t="s">
        <v>407</v>
      </c>
      <c r="L25" s="81">
        <v>3947368.0</v>
      </c>
    </row>
    <row r="26" ht="15.75" customHeight="1"/>
    <row r="27" ht="15.75" customHeight="1">
      <c r="A27" s="82" t="s">
        <v>412</v>
      </c>
    </row>
    <row r="28" ht="15.75" customHeight="1">
      <c r="A28" s="51" t="s">
        <v>413</v>
      </c>
    </row>
    <row r="29" ht="15.75" customHeight="1">
      <c r="A29" s="51" t="s">
        <v>414</v>
      </c>
    </row>
    <row r="30" ht="15.75" customHeight="1"/>
    <row r="31" ht="15.75" customHeight="1"/>
    <row r="32" ht="15.75" customHeight="1"/>
    <row r="33" ht="15.75" customHeight="1"/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7.13"/>
    <col customWidth="1" min="3" max="3" width="17.63"/>
    <col customWidth="1" min="4" max="4" width="22.75"/>
    <col customWidth="1" min="5" max="5" width="16.13"/>
    <col customWidth="1" min="6" max="6" width="32.38"/>
    <col customWidth="1" min="7" max="7" width="27.88"/>
    <col customWidth="1" min="8" max="8" width="14.38"/>
    <col customWidth="1" min="9" max="9" width="16.63"/>
    <col customWidth="1" min="10" max="10" width="21.88"/>
    <col customWidth="1" min="11" max="11" width="20.13"/>
    <col customWidth="1" min="12" max="12" width="14.75"/>
    <col customWidth="1" min="13" max="13" width="14.38"/>
    <col customWidth="1" min="14" max="14" width="26.25"/>
    <col customWidth="1" min="15" max="19" width="14.38"/>
    <col customWidth="1" min="20" max="20" width="43.13"/>
    <col customWidth="1" min="21" max="26" width="14.38"/>
  </cols>
  <sheetData>
    <row r="1" ht="15.75" customHeight="1">
      <c r="A1" s="83" t="s">
        <v>415</v>
      </c>
      <c r="B1" s="84" t="s">
        <v>416</v>
      </c>
      <c r="C1" s="84" t="s">
        <v>417</v>
      </c>
      <c r="D1" s="84" t="s">
        <v>418</v>
      </c>
      <c r="E1" s="84" t="s">
        <v>419</v>
      </c>
      <c r="F1" s="84" t="s">
        <v>4</v>
      </c>
      <c r="G1" s="84" t="s">
        <v>420</v>
      </c>
      <c r="H1" s="84" t="s">
        <v>421</v>
      </c>
      <c r="I1" s="84" t="s">
        <v>422</v>
      </c>
      <c r="J1" s="84" t="s">
        <v>423</v>
      </c>
      <c r="K1" s="85" t="s">
        <v>424</v>
      </c>
      <c r="L1" s="86" t="s">
        <v>425</v>
      </c>
      <c r="T1" s="17" t="s">
        <v>426</v>
      </c>
    </row>
    <row r="2" ht="15.75" customHeight="1">
      <c r="A2" s="64" t="s">
        <v>427</v>
      </c>
      <c r="B2" s="64" t="s">
        <v>428</v>
      </c>
      <c r="C2" s="64" t="s">
        <v>429</v>
      </c>
      <c r="D2" s="64" t="s">
        <v>430</v>
      </c>
      <c r="E2" s="87" t="s">
        <v>431</v>
      </c>
      <c r="F2" s="64" t="s">
        <v>13</v>
      </c>
      <c r="G2" s="64">
        <v>11.0</v>
      </c>
      <c r="H2" s="66">
        <v>318593.0</v>
      </c>
      <c r="I2" s="87" t="s">
        <v>432</v>
      </c>
      <c r="J2" s="64" t="s">
        <v>433</v>
      </c>
      <c r="K2" s="64">
        <v>3.0</v>
      </c>
      <c r="L2" s="88">
        <v>9.7811855E7</v>
      </c>
      <c r="T2" s="89" t="str">
        <f>CONCATENATE(RRHH!$D2," ",RRHH!$B2," ",RRHH!$C2)</f>
        <v>ALBERTO OSCAR ABALOS ROCHON</v>
      </c>
    </row>
    <row r="3" ht="15.75" customHeight="1">
      <c r="A3" s="64" t="s">
        <v>434</v>
      </c>
      <c r="B3" s="64" t="s">
        <v>435</v>
      </c>
      <c r="C3" s="64" t="s">
        <v>436</v>
      </c>
      <c r="D3" s="64" t="s">
        <v>437</v>
      </c>
      <c r="E3" s="87" t="s">
        <v>438</v>
      </c>
      <c r="F3" s="64" t="s">
        <v>7</v>
      </c>
      <c r="G3" s="64">
        <v>2.0</v>
      </c>
      <c r="H3" s="66">
        <v>527137.0</v>
      </c>
      <c r="I3" s="87" t="s">
        <v>439</v>
      </c>
      <c r="J3" s="64" t="s">
        <v>440</v>
      </c>
      <c r="K3" s="64">
        <v>4.0</v>
      </c>
      <c r="L3" s="88">
        <v>6.3748206E7</v>
      </c>
      <c r="T3" s="17" t="str">
        <f>CONCATENATE(RRHH!$D3," ",RRHH!$B3," ",RRHH!$C3)</f>
        <v>ARIEL ABARNO SILVA</v>
      </c>
    </row>
    <row r="4" ht="15.75" customHeight="1">
      <c r="A4" s="64" t="s">
        <v>441</v>
      </c>
      <c r="B4" s="64" t="s">
        <v>442</v>
      </c>
      <c r="C4" s="64" t="s">
        <v>443</v>
      </c>
      <c r="D4" s="64" t="s">
        <v>444</v>
      </c>
      <c r="E4" s="87" t="s">
        <v>445</v>
      </c>
      <c r="F4" s="64" t="s">
        <v>12</v>
      </c>
      <c r="G4" s="64">
        <v>16.0</v>
      </c>
      <c r="H4" s="66">
        <v>1028812.0</v>
      </c>
      <c r="I4" s="87" t="s">
        <v>432</v>
      </c>
      <c r="J4" s="64" t="s">
        <v>440</v>
      </c>
      <c r="K4" s="64">
        <v>1.0</v>
      </c>
      <c r="L4" s="88">
        <v>6.4342901E7</v>
      </c>
      <c r="T4" s="17" t="str">
        <f>CONCATENATE(RRHH!$D4," ",RRHH!$B4," ",RRHH!$C4)</f>
        <v>WINSTON FRANKLIN ABASCAL BELOQUI</v>
      </c>
    </row>
    <row r="5" ht="15.75" customHeight="1">
      <c r="A5" s="64" t="s">
        <v>446</v>
      </c>
      <c r="B5" s="64" t="s">
        <v>447</v>
      </c>
      <c r="C5" s="64" t="s">
        <v>448</v>
      </c>
      <c r="D5" s="64" t="s">
        <v>449</v>
      </c>
      <c r="E5" s="87" t="s">
        <v>450</v>
      </c>
      <c r="F5" s="64" t="s">
        <v>13</v>
      </c>
      <c r="G5" s="64">
        <v>6.0</v>
      </c>
      <c r="H5" s="66">
        <v>390276.0</v>
      </c>
      <c r="I5" s="87" t="s">
        <v>451</v>
      </c>
      <c r="J5" s="64" t="s">
        <v>433</v>
      </c>
      <c r="K5" s="64">
        <v>3.0</v>
      </c>
      <c r="L5" s="88">
        <v>7.9617553E7</v>
      </c>
      <c r="T5" s="17" t="str">
        <f>CONCATENATE(RRHH!$D5," ",RRHH!$B5," ",RRHH!$C5)</f>
        <v>PABLO DANIEL ABDALA SCHWARZ</v>
      </c>
    </row>
    <row r="6" ht="15.75" customHeight="1">
      <c r="A6" s="64" t="s">
        <v>452</v>
      </c>
      <c r="B6" s="64" t="s">
        <v>447</v>
      </c>
      <c r="C6" s="64" t="s">
        <v>453</v>
      </c>
      <c r="D6" s="64" t="s">
        <v>454</v>
      </c>
      <c r="E6" s="87" t="s">
        <v>455</v>
      </c>
      <c r="F6" s="64" t="s">
        <v>8</v>
      </c>
      <c r="G6" s="64">
        <v>8.0</v>
      </c>
      <c r="H6" s="66">
        <v>386271.0</v>
      </c>
      <c r="I6" s="87" t="s">
        <v>439</v>
      </c>
      <c r="J6" s="64" t="s">
        <v>433</v>
      </c>
      <c r="K6" s="64">
        <v>2.0</v>
      </c>
      <c r="L6" s="88">
        <v>9.8706383E7</v>
      </c>
      <c r="T6" s="17" t="str">
        <f>CONCATENATE(RRHH!$D6," ",RRHH!$B6," ",RRHH!$C6)</f>
        <v>MERCEDES MARIA ABDALA SOSA</v>
      </c>
    </row>
    <row r="7" ht="15.75" customHeight="1">
      <c r="A7" s="64" t="s">
        <v>456</v>
      </c>
      <c r="B7" s="64" t="s">
        <v>457</v>
      </c>
      <c r="C7" s="64" t="s">
        <v>458</v>
      </c>
      <c r="D7" s="64" t="s">
        <v>459</v>
      </c>
      <c r="E7" s="87" t="s">
        <v>460</v>
      </c>
      <c r="F7" s="64" t="s">
        <v>9</v>
      </c>
      <c r="G7" s="64">
        <v>10.0</v>
      </c>
      <c r="H7" s="66">
        <v>372548.0</v>
      </c>
      <c r="I7" s="87" t="s">
        <v>439</v>
      </c>
      <c r="J7" s="64" t="s">
        <v>440</v>
      </c>
      <c r="K7" s="64">
        <v>2.0</v>
      </c>
      <c r="L7" s="88">
        <v>4.9589493E7</v>
      </c>
      <c r="N7" s="89" t="s">
        <v>461</v>
      </c>
      <c r="O7" s="90">
        <v>1.0</v>
      </c>
      <c r="T7" s="17" t="str">
        <f>CONCATENATE(RRHH!$D7," ",RRHH!$B7," ",RRHH!$C7)</f>
        <v>JORGE MARIA ABIN DE MARIA</v>
      </c>
    </row>
    <row r="8" ht="15.75" customHeight="1">
      <c r="A8" s="64" t="s">
        <v>462</v>
      </c>
      <c r="B8" s="64" t="s">
        <v>463</v>
      </c>
      <c r="C8" s="64" t="s">
        <v>464</v>
      </c>
      <c r="D8" s="64" t="s">
        <v>465</v>
      </c>
      <c r="E8" s="87" t="s">
        <v>466</v>
      </c>
      <c r="F8" s="64" t="s">
        <v>12</v>
      </c>
      <c r="G8" s="64">
        <v>20.0</v>
      </c>
      <c r="H8" s="66">
        <v>1188535.0</v>
      </c>
      <c r="I8" s="87" t="s">
        <v>467</v>
      </c>
      <c r="J8" s="64" t="s">
        <v>433</v>
      </c>
      <c r="K8" s="64">
        <v>4.0</v>
      </c>
      <c r="L8" s="88">
        <v>9.798102E7</v>
      </c>
      <c r="T8" s="17" t="str">
        <f>CONCATENATE(RRHH!$D8," ",RRHH!$B8," ",RRHH!$C8)</f>
        <v>ALCIDES ABREU HERNANDEZ</v>
      </c>
    </row>
    <row r="9" ht="15.75" customHeight="1">
      <c r="A9" s="64" t="s">
        <v>468</v>
      </c>
      <c r="B9" s="64" t="s">
        <v>463</v>
      </c>
      <c r="C9" s="64" t="s">
        <v>469</v>
      </c>
      <c r="D9" s="64" t="s">
        <v>470</v>
      </c>
      <c r="E9" s="87" t="s">
        <v>471</v>
      </c>
      <c r="F9" s="64" t="s">
        <v>11</v>
      </c>
      <c r="G9" s="64">
        <v>2.0</v>
      </c>
      <c r="H9" s="66">
        <v>772883.0</v>
      </c>
      <c r="I9" s="87" t="s">
        <v>472</v>
      </c>
      <c r="J9" s="64" t="s">
        <v>433</v>
      </c>
      <c r="K9" s="64">
        <v>0.0</v>
      </c>
      <c r="L9" s="88">
        <v>7.7024382E7</v>
      </c>
      <c r="T9" s="17" t="str">
        <f>CONCATENATE(RRHH!$D9," ",RRHH!$B9," ",RRHH!$C9)</f>
        <v>MIRTA GRACIELA ABREU NUÑEZ</v>
      </c>
    </row>
    <row r="10" ht="15.75" customHeight="1">
      <c r="A10" s="64" t="s">
        <v>473</v>
      </c>
      <c r="B10" s="64" t="s">
        <v>463</v>
      </c>
      <c r="C10" s="64" t="s">
        <v>474</v>
      </c>
      <c r="D10" s="64" t="s">
        <v>475</v>
      </c>
      <c r="E10" s="87" t="s">
        <v>476</v>
      </c>
      <c r="F10" s="64" t="s">
        <v>7</v>
      </c>
      <c r="G10" s="64">
        <v>7.0</v>
      </c>
      <c r="H10" s="66">
        <v>523109.0</v>
      </c>
      <c r="I10" s="87" t="s">
        <v>432</v>
      </c>
      <c r="J10" s="64" t="s">
        <v>433</v>
      </c>
      <c r="K10" s="64">
        <v>4.0</v>
      </c>
      <c r="L10" s="88">
        <v>7.4349182E7</v>
      </c>
      <c r="T10" s="17" t="str">
        <f>CONCATENATE(RRHH!$D10," ",RRHH!$B10," ",RRHH!$C10)</f>
        <v>SERGIO ABREU BONILLA</v>
      </c>
    </row>
    <row r="11" ht="15.75" customHeight="1">
      <c r="A11" s="64" t="s">
        <v>477</v>
      </c>
      <c r="B11" s="64" t="s">
        <v>478</v>
      </c>
      <c r="C11" s="64" t="s">
        <v>479</v>
      </c>
      <c r="D11" s="64" t="s">
        <v>480</v>
      </c>
      <c r="E11" s="87" t="s">
        <v>481</v>
      </c>
      <c r="F11" s="64" t="s">
        <v>9</v>
      </c>
      <c r="G11" s="64">
        <v>21.0</v>
      </c>
      <c r="H11" s="66">
        <v>446305.0</v>
      </c>
      <c r="I11" s="87" t="s">
        <v>472</v>
      </c>
      <c r="J11" s="64" t="s">
        <v>440</v>
      </c>
      <c r="K11" s="64">
        <v>2.0</v>
      </c>
      <c r="L11" s="88">
        <v>8.9821684E7</v>
      </c>
      <c r="T11" s="17" t="str">
        <f>CONCATENATE(RRHH!$D11," ",RRHH!$B11," ",RRHH!$C11)</f>
        <v>DORITA ABUCHALJA SEADE</v>
      </c>
    </row>
    <row r="12" ht="15.75" customHeight="1">
      <c r="A12" s="64" t="s">
        <v>482</v>
      </c>
      <c r="B12" s="64" t="s">
        <v>483</v>
      </c>
      <c r="C12" s="64" t="s">
        <v>484</v>
      </c>
      <c r="D12" s="64" t="s">
        <v>485</v>
      </c>
      <c r="E12" s="87" t="s">
        <v>486</v>
      </c>
      <c r="F12" s="64" t="s">
        <v>9</v>
      </c>
      <c r="G12" s="64">
        <v>16.0</v>
      </c>
      <c r="H12" s="66">
        <v>362813.0</v>
      </c>
      <c r="I12" s="87" t="s">
        <v>432</v>
      </c>
      <c r="J12" s="64" t="s">
        <v>440</v>
      </c>
      <c r="K12" s="64">
        <v>4.0</v>
      </c>
      <c r="L12" s="88">
        <v>6.597311E7</v>
      </c>
      <c r="T12" s="17" t="str">
        <f>CONCATENATE(RRHH!$D12," ",RRHH!$B12," ",RRHH!$C12)</f>
        <v>HUGO JOSE ACHUGAR FERRARI</v>
      </c>
    </row>
    <row r="13" ht="15.75" customHeight="1">
      <c r="A13" s="64" t="s">
        <v>487</v>
      </c>
      <c r="B13" s="64" t="s">
        <v>488</v>
      </c>
      <c r="C13" s="64" t="s">
        <v>489</v>
      </c>
      <c r="D13" s="64" t="s">
        <v>490</v>
      </c>
      <c r="E13" s="87" t="s">
        <v>491</v>
      </c>
      <c r="F13" s="64" t="s">
        <v>8</v>
      </c>
      <c r="G13" s="64">
        <v>18.0</v>
      </c>
      <c r="H13" s="66">
        <v>436735.0</v>
      </c>
      <c r="I13" s="87" t="s">
        <v>439</v>
      </c>
      <c r="J13" s="64" t="s">
        <v>433</v>
      </c>
      <c r="K13" s="64">
        <v>1.0</v>
      </c>
      <c r="L13" s="88">
        <v>6.3617355E7</v>
      </c>
      <c r="T13" s="17" t="str">
        <f>CONCATENATE(RRHH!$D13," ",RRHH!$B13," ",RRHH!$C13)</f>
        <v>JOSE BARTOLOME ACOSTA MADERA</v>
      </c>
    </row>
    <row r="14" ht="15.75" customHeight="1">
      <c r="A14" s="64" t="s">
        <v>492</v>
      </c>
      <c r="B14" s="64" t="s">
        <v>488</v>
      </c>
      <c r="C14" s="64" t="s">
        <v>493</v>
      </c>
      <c r="D14" s="64" t="s">
        <v>494</v>
      </c>
      <c r="E14" s="87" t="s">
        <v>495</v>
      </c>
      <c r="F14" s="64" t="s">
        <v>8</v>
      </c>
      <c r="G14" s="64">
        <v>13.0</v>
      </c>
      <c r="H14" s="66">
        <v>300789.0</v>
      </c>
      <c r="I14" s="87" t="s">
        <v>432</v>
      </c>
      <c r="J14" s="64" t="s">
        <v>440</v>
      </c>
      <c r="K14" s="64">
        <v>1.0</v>
      </c>
      <c r="L14" s="88">
        <v>8.757206E7</v>
      </c>
      <c r="T14" s="17" t="str">
        <f>CONCATENATE(RRHH!$D14," ",RRHH!$B14," ",RRHH!$C14)</f>
        <v>NELSON EDUARDO ACOSTA MARTINEZ</v>
      </c>
    </row>
    <row r="15" ht="15.75" customHeight="1">
      <c r="A15" s="64" t="s">
        <v>496</v>
      </c>
      <c r="B15" s="64" t="s">
        <v>488</v>
      </c>
      <c r="C15" s="64" t="s">
        <v>497</v>
      </c>
      <c r="D15" s="64" t="s">
        <v>498</v>
      </c>
      <c r="E15" s="87" t="s">
        <v>499</v>
      </c>
      <c r="F15" s="64" t="s">
        <v>12</v>
      </c>
      <c r="G15" s="64">
        <v>10.0</v>
      </c>
      <c r="H15" s="66">
        <v>958007.0</v>
      </c>
      <c r="I15" s="87" t="s">
        <v>439</v>
      </c>
      <c r="J15" s="64" t="s">
        <v>440</v>
      </c>
      <c r="K15" s="64">
        <v>0.0</v>
      </c>
      <c r="L15" s="88">
        <v>6.1674337E7</v>
      </c>
      <c r="T15" s="17" t="str">
        <f>CONCATENATE(RRHH!$D15," ",RRHH!$B15," ",RRHH!$C15)</f>
        <v>JUAN CARLOS ACOSTA PEREZ</v>
      </c>
    </row>
    <row r="16" ht="15.75" customHeight="1">
      <c r="A16" s="64" t="s">
        <v>500</v>
      </c>
      <c r="B16" s="64" t="s">
        <v>488</v>
      </c>
      <c r="C16" s="64" t="s">
        <v>501</v>
      </c>
      <c r="D16" s="64" t="s">
        <v>502</v>
      </c>
      <c r="E16" s="87" t="s">
        <v>503</v>
      </c>
      <c r="F16" s="64" t="s">
        <v>12</v>
      </c>
      <c r="G16" s="64">
        <v>3.0</v>
      </c>
      <c r="H16" s="66">
        <v>999512.0</v>
      </c>
      <c r="I16" s="87" t="s">
        <v>472</v>
      </c>
      <c r="J16" s="64" t="s">
        <v>440</v>
      </c>
      <c r="K16" s="64">
        <v>3.0</v>
      </c>
      <c r="L16" s="88">
        <v>6.8434749E7</v>
      </c>
      <c r="T16" s="17" t="str">
        <f>CONCATENATE(RRHH!$D16," ",RRHH!$B16," ",RRHH!$C16)</f>
        <v>MARTHA VANDA ACOSTA PEREIRA</v>
      </c>
    </row>
    <row r="17" ht="15.75" customHeight="1">
      <c r="A17" s="64" t="s">
        <v>504</v>
      </c>
      <c r="B17" s="64" t="s">
        <v>488</v>
      </c>
      <c r="C17" s="64" t="s">
        <v>453</v>
      </c>
      <c r="D17" s="64" t="s">
        <v>505</v>
      </c>
      <c r="E17" s="87" t="s">
        <v>506</v>
      </c>
      <c r="F17" s="64" t="s">
        <v>12</v>
      </c>
      <c r="G17" s="64">
        <v>15.0</v>
      </c>
      <c r="H17" s="66">
        <v>1088695.0</v>
      </c>
      <c r="I17" s="87" t="s">
        <v>439</v>
      </c>
      <c r="J17" s="64" t="s">
        <v>440</v>
      </c>
      <c r="K17" s="64">
        <v>4.0</v>
      </c>
      <c r="L17" s="88">
        <v>4.6700554E7</v>
      </c>
      <c r="T17" s="17" t="str">
        <f>CONCATENATE(RRHH!$D17," ",RRHH!$B17," ",RRHH!$C17)</f>
        <v>MABEL ACOSTA SOSA</v>
      </c>
    </row>
    <row r="18" ht="15.75" customHeight="1">
      <c r="A18" s="64" t="s">
        <v>507</v>
      </c>
      <c r="B18" s="64" t="s">
        <v>508</v>
      </c>
      <c r="C18" s="64" t="s">
        <v>509</v>
      </c>
      <c r="D18" s="64" t="s">
        <v>510</v>
      </c>
      <c r="E18" s="87" t="s">
        <v>511</v>
      </c>
      <c r="F18" s="64" t="s">
        <v>11</v>
      </c>
      <c r="G18" s="64">
        <v>9.0</v>
      </c>
      <c r="H18" s="66">
        <v>648609.0</v>
      </c>
      <c r="I18" s="87" t="s">
        <v>472</v>
      </c>
      <c r="J18" s="64" t="s">
        <v>440</v>
      </c>
      <c r="K18" s="64">
        <v>3.0</v>
      </c>
      <c r="L18" s="88">
        <v>4.0601486E7</v>
      </c>
      <c r="T18" s="17" t="str">
        <f>CONCATENATE(RRHH!$D18," ",RRHH!$B18," ",RRHH!$C18)</f>
        <v>EFRAIN ANDRES ACUÑA CABRERA</v>
      </c>
    </row>
    <row r="19" ht="15.75" customHeight="1">
      <c r="A19" s="64" t="s">
        <v>512</v>
      </c>
      <c r="B19" s="64" t="s">
        <v>508</v>
      </c>
      <c r="C19" s="64" t="s">
        <v>513</v>
      </c>
      <c r="D19" s="64" t="s">
        <v>514</v>
      </c>
      <c r="E19" s="87" t="s">
        <v>471</v>
      </c>
      <c r="F19" s="64" t="s">
        <v>13</v>
      </c>
      <c r="G19" s="64">
        <v>10.0</v>
      </c>
      <c r="H19" s="66">
        <v>312930.0</v>
      </c>
      <c r="I19" s="87" t="s">
        <v>432</v>
      </c>
      <c r="J19" s="64" t="s">
        <v>433</v>
      </c>
      <c r="K19" s="64">
        <v>1.0</v>
      </c>
      <c r="L19" s="88">
        <v>9.4828765E7</v>
      </c>
      <c r="T19" s="17" t="str">
        <f>CONCATENATE(RRHH!$D19," ",RRHH!$B19," ",RRHH!$C19)</f>
        <v>VICTOR ESTEBAN ACUÑA GUTIERREZ</v>
      </c>
    </row>
    <row r="20" ht="15.75" customHeight="1">
      <c r="A20" s="64" t="s">
        <v>515</v>
      </c>
      <c r="B20" s="64" t="s">
        <v>516</v>
      </c>
      <c r="C20" s="64" t="s">
        <v>517</v>
      </c>
      <c r="D20" s="64" t="s">
        <v>518</v>
      </c>
      <c r="E20" s="87" t="s">
        <v>519</v>
      </c>
      <c r="F20" s="64" t="s">
        <v>8</v>
      </c>
      <c r="G20" s="64">
        <v>13.0</v>
      </c>
      <c r="H20" s="66">
        <v>335140.0</v>
      </c>
      <c r="I20" s="87" t="s">
        <v>472</v>
      </c>
      <c r="J20" s="64" t="s">
        <v>440</v>
      </c>
      <c r="K20" s="64">
        <v>0.0</v>
      </c>
      <c r="L20" s="88">
        <v>7.4950336E7</v>
      </c>
      <c r="T20" s="17" t="str">
        <f>CONCATENATE(RRHH!$D20," ",RRHH!$B20," ",RRHH!$C20)</f>
        <v>GERARDO ADDIEGO PROSPERO</v>
      </c>
    </row>
    <row r="21" ht="15.75" customHeight="1">
      <c r="A21" s="64" t="s">
        <v>520</v>
      </c>
      <c r="B21" s="64" t="s">
        <v>521</v>
      </c>
      <c r="C21" s="64" t="s">
        <v>522</v>
      </c>
      <c r="D21" s="64" t="s">
        <v>523</v>
      </c>
      <c r="E21" s="87" t="s">
        <v>524</v>
      </c>
      <c r="F21" s="64" t="s">
        <v>10</v>
      </c>
      <c r="G21" s="64">
        <v>22.0</v>
      </c>
      <c r="H21" s="66">
        <v>481771.0</v>
      </c>
      <c r="I21" s="87" t="s">
        <v>451</v>
      </c>
      <c r="J21" s="64" t="s">
        <v>433</v>
      </c>
      <c r="K21" s="64">
        <v>1.0</v>
      </c>
      <c r="L21" s="88">
        <v>9.6992654E7</v>
      </c>
      <c r="T21" s="17" t="str">
        <f>CONCATENATE(RRHH!$D21," ",RRHH!$B21," ",RRHH!$C21)</f>
        <v>ERNESTO AGAZZI SARASOLA</v>
      </c>
    </row>
    <row r="22" ht="15.75" customHeight="1">
      <c r="A22" s="64" t="s">
        <v>525</v>
      </c>
      <c r="B22" s="64" t="s">
        <v>526</v>
      </c>
      <c r="C22" s="64" t="s">
        <v>527</v>
      </c>
      <c r="D22" s="64" t="s">
        <v>528</v>
      </c>
      <c r="E22" s="87" t="s">
        <v>529</v>
      </c>
      <c r="F22" s="64" t="s">
        <v>6</v>
      </c>
      <c r="G22" s="64">
        <v>10.0</v>
      </c>
      <c r="H22" s="66">
        <v>200604.0</v>
      </c>
      <c r="I22" s="87" t="s">
        <v>467</v>
      </c>
      <c r="J22" s="64" t="s">
        <v>440</v>
      </c>
      <c r="K22" s="64">
        <v>0.0</v>
      </c>
      <c r="L22" s="88">
        <v>7.7921744E7</v>
      </c>
      <c r="T22" s="17" t="str">
        <f>CONCATENATE(RRHH!$D22," ",RRHH!$B22," ",RRHH!$C22)</f>
        <v>STELLA SERRANA AGUERRE PEREIRO</v>
      </c>
    </row>
    <row r="23" ht="15.75" customHeight="1">
      <c r="A23" s="64" t="s">
        <v>530</v>
      </c>
      <c r="B23" s="64" t="s">
        <v>526</v>
      </c>
      <c r="C23" s="64" t="s">
        <v>531</v>
      </c>
      <c r="D23" s="64" t="s">
        <v>532</v>
      </c>
      <c r="E23" s="87" t="s">
        <v>499</v>
      </c>
      <c r="F23" s="64" t="s">
        <v>12</v>
      </c>
      <c r="G23" s="64">
        <v>21.0</v>
      </c>
      <c r="H23" s="66">
        <v>944384.0</v>
      </c>
      <c r="I23" s="87" t="s">
        <v>439</v>
      </c>
      <c r="J23" s="64" t="s">
        <v>433</v>
      </c>
      <c r="K23" s="64">
        <v>2.0</v>
      </c>
      <c r="L23" s="88">
        <v>8.7933546E7</v>
      </c>
      <c r="T23" s="17" t="str">
        <f>CONCATENATE(RRHH!$D23," ",RRHH!$B23," ",RRHH!$C23)</f>
        <v>TABARE AGUERRE LOMBARDO</v>
      </c>
    </row>
    <row r="24" ht="15.75" customHeight="1">
      <c r="A24" s="64" t="s">
        <v>533</v>
      </c>
      <c r="B24" s="64" t="s">
        <v>534</v>
      </c>
      <c r="C24" s="64"/>
      <c r="D24" s="64" t="s">
        <v>535</v>
      </c>
      <c r="E24" s="87" t="s">
        <v>438</v>
      </c>
      <c r="F24" s="64" t="s">
        <v>10</v>
      </c>
      <c r="G24" s="64">
        <v>21.0</v>
      </c>
      <c r="H24" s="66">
        <v>407245.0</v>
      </c>
      <c r="I24" s="87" t="s">
        <v>432</v>
      </c>
      <c r="J24" s="64" t="s">
        <v>433</v>
      </c>
      <c r="K24" s="64">
        <v>2.0</v>
      </c>
      <c r="L24" s="88">
        <v>5.6615931E7</v>
      </c>
      <c r="T24" s="17" t="str">
        <f>CONCATENATE(RRHH!$D24," ",RRHH!$B24," ",RRHH!$C24)</f>
        <v>SILVIA AGUIAR </v>
      </c>
    </row>
    <row r="25" ht="15.75" customHeight="1">
      <c r="A25" s="64" t="s">
        <v>536</v>
      </c>
      <c r="B25" s="64" t="s">
        <v>537</v>
      </c>
      <c r="C25" s="64" t="s">
        <v>538</v>
      </c>
      <c r="D25" s="64" t="s">
        <v>539</v>
      </c>
      <c r="E25" s="87" t="s">
        <v>540</v>
      </c>
      <c r="F25" s="64" t="s">
        <v>7</v>
      </c>
      <c r="G25" s="64">
        <v>22.0</v>
      </c>
      <c r="H25" s="66">
        <v>499565.0</v>
      </c>
      <c r="I25" s="87" t="s">
        <v>467</v>
      </c>
      <c r="J25" s="64" t="s">
        <v>440</v>
      </c>
      <c r="K25" s="64">
        <v>0.0</v>
      </c>
      <c r="L25" s="88">
        <v>7.8072104E7</v>
      </c>
      <c r="T25" s="17" t="str">
        <f>CONCATENATE(RRHH!$D25," ",RRHH!$B25," ",RRHH!$C25)</f>
        <v>CLAUDIO MARTIN AGUILAR PAIS</v>
      </c>
    </row>
    <row r="26" ht="15.75" customHeight="1">
      <c r="A26" s="64" t="s">
        <v>541</v>
      </c>
      <c r="B26" s="64" t="s">
        <v>537</v>
      </c>
      <c r="C26" s="64" t="s">
        <v>537</v>
      </c>
      <c r="D26" s="64" t="s">
        <v>542</v>
      </c>
      <c r="E26" s="87" t="s">
        <v>495</v>
      </c>
      <c r="F26" s="64" t="s">
        <v>8</v>
      </c>
      <c r="G26" s="64">
        <v>19.0</v>
      </c>
      <c r="H26" s="66">
        <v>393492.0</v>
      </c>
      <c r="I26" s="87" t="s">
        <v>432</v>
      </c>
      <c r="J26" s="64" t="s">
        <v>440</v>
      </c>
      <c r="K26" s="64">
        <v>2.0</v>
      </c>
      <c r="L26" s="88">
        <v>9.4997479E7</v>
      </c>
      <c r="N26" s="91" t="s">
        <v>461</v>
      </c>
      <c r="O26" s="91" t="s">
        <v>543</v>
      </c>
      <c r="P26" s="91" t="s">
        <v>544</v>
      </c>
      <c r="T26" s="17" t="str">
        <f>CONCATENATE(RRHH!$D26," ",RRHH!$B26," ",RRHH!$C26)</f>
        <v>VICTOR HUGO AGUILAR AGUILAR</v>
      </c>
    </row>
    <row r="27" ht="15.75" customHeight="1">
      <c r="A27" s="64" t="s">
        <v>545</v>
      </c>
      <c r="B27" s="64" t="s">
        <v>546</v>
      </c>
      <c r="C27" s="64" t="s">
        <v>547</v>
      </c>
      <c r="D27" s="64" t="s">
        <v>548</v>
      </c>
      <c r="E27" s="87" t="s">
        <v>549</v>
      </c>
      <c r="F27" s="64" t="s">
        <v>7</v>
      </c>
      <c r="G27" s="64">
        <v>20.0</v>
      </c>
      <c r="H27" s="66">
        <v>420912.0</v>
      </c>
      <c r="I27" s="87" t="s">
        <v>451</v>
      </c>
      <c r="J27" s="64" t="s">
        <v>440</v>
      </c>
      <c r="K27" s="64">
        <v>1.0</v>
      </c>
      <c r="L27" s="88">
        <v>7.8479398E7</v>
      </c>
      <c r="N27" s="51" t="s">
        <v>550</v>
      </c>
      <c r="O27" s="51" t="s">
        <v>551</v>
      </c>
      <c r="P27" s="51" t="s">
        <v>552</v>
      </c>
      <c r="T27" s="17" t="str">
        <f>CONCATENATE(RRHH!$D27," ",RRHH!$B27," ",RRHH!$C27)</f>
        <v>JOSE EDUARDO AGUIÑAGA CORBO</v>
      </c>
    </row>
    <row r="28" ht="15.75" customHeight="1">
      <c r="A28" s="64" t="s">
        <v>553</v>
      </c>
      <c r="B28" s="64" t="s">
        <v>554</v>
      </c>
      <c r="C28" s="64" t="s">
        <v>464</v>
      </c>
      <c r="D28" s="64" t="s">
        <v>498</v>
      </c>
      <c r="E28" s="87" t="s">
        <v>555</v>
      </c>
      <c r="F28" s="64" t="s">
        <v>11</v>
      </c>
      <c r="G28" s="64">
        <v>17.0</v>
      </c>
      <c r="H28" s="66">
        <v>650887.0</v>
      </c>
      <c r="I28" s="87" t="s">
        <v>439</v>
      </c>
      <c r="J28" s="64" t="s">
        <v>433</v>
      </c>
      <c r="K28" s="64">
        <v>4.0</v>
      </c>
      <c r="L28" s="88">
        <v>7.8941481E7</v>
      </c>
      <c r="N28" s="51" t="s">
        <v>556</v>
      </c>
      <c r="O28" s="51" t="s">
        <v>557</v>
      </c>
      <c r="P28" s="51" t="s">
        <v>558</v>
      </c>
      <c r="T28" s="17" t="str">
        <f>CONCATENATE(RRHH!$D28," ",RRHH!$B28," ",RRHH!$C28)</f>
        <v>JUAN CARLOS BURGOS HERNANDEZ</v>
      </c>
    </row>
    <row r="29" ht="15.75" customHeight="1">
      <c r="A29" s="64" t="s">
        <v>559</v>
      </c>
      <c r="B29" s="64" t="s">
        <v>554</v>
      </c>
      <c r="C29" s="64" t="s">
        <v>560</v>
      </c>
      <c r="D29" s="64" t="s">
        <v>561</v>
      </c>
      <c r="E29" s="87" t="s">
        <v>555</v>
      </c>
      <c r="F29" s="64" t="s">
        <v>8</v>
      </c>
      <c r="G29" s="64">
        <v>5.0</v>
      </c>
      <c r="H29" s="66">
        <v>385834.0</v>
      </c>
      <c r="I29" s="87" t="s">
        <v>432</v>
      </c>
      <c r="J29" s="64" t="s">
        <v>433</v>
      </c>
      <c r="K29" s="64">
        <v>2.0</v>
      </c>
      <c r="L29" s="88">
        <v>6.4181702E7</v>
      </c>
      <c r="N29" s="51" t="s">
        <v>562</v>
      </c>
      <c r="O29" s="51" t="s">
        <v>563</v>
      </c>
      <c r="P29" s="51"/>
      <c r="T29" s="17" t="str">
        <f>CONCATENATE(RRHH!$D29," ",RRHH!$B29," ",RRHH!$C29)</f>
        <v>JORGE LUIS BURGOS ARIAS</v>
      </c>
    </row>
    <row r="30" ht="15.75" customHeight="1">
      <c r="A30" s="64" t="s">
        <v>564</v>
      </c>
      <c r="B30" s="64" t="s">
        <v>565</v>
      </c>
      <c r="C30" s="64" t="s">
        <v>566</v>
      </c>
      <c r="D30" s="64" t="s">
        <v>567</v>
      </c>
      <c r="E30" s="87" t="s">
        <v>495</v>
      </c>
      <c r="F30" s="64" t="s">
        <v>8</v>
      </c>
      <c r="G30" s="64">
        <v>2.0</v>
      </c>
      <c r="H30" s="66">
        <v>329204.0</v>
      </c>
      <c r="I30" s="87" t="s">
        <v>472</v>
      </c>
      <c r="J30" s="64" t="s">
        <v>433</v>
      </c>
      <c r="K30" s="64">
        <v>3.0</v>
      </c>
      <c r="L30" s="88">
        <v>6.2855595E7</v>
      </c>
      <c r="N30" s="51" t="s">
        <v>568</v>
      </c>
      <c r="O30" s="51" t="s">
        <v>569</v>
      </c>
      <c r="P30" s="51"/>
      <c r="T30" s="17" t="str">
        <f>CONCATENATE(RRHH!$D30," ",RRHH!$B30," ",RRHH!$C30)</f>
        <v>JORGE BURIANI PARDO</v>
      </c>
    </row>
    <row r="31" ht="15.75" customHeight="1">
      <c r="A31" s="64" t="s">
        <v>570</v>
      </c>
      <c r="B31" s="64" t="s">
        <v>571</v>
      </c>
      <c r="C31" s="64" t="s">
        <v>572</v>
      </c>
      <c r="D31" s="64" t="s">
        <v>573</v>
      </c>
      <c r="E31" s="87" t="s">
        <v>471</v>
      </c>
      <c r="F31" s="64" t="s">
        <v>10</v>
      </c>
      <c r="G31" s="64">
        <v>3.0</v>
      </c>
      <c r="H31" s="66">
        <v>342616.0</v>
      </c>
      <c r="I31" s="87" t="s">
        <v>439</v>
      </c>
      <c r="J31" s="64" t="s">
        <v>440</v>
      </c>
      <c r="K31" s="64">
        <v>4.0</v>
      </c>
      <c r="L31" s="88">
        <v>5.6033427E7</v>
      </c>
      <c r="N31" s="51" t="s">
        <v>574</v>
      </c>
      <c r="O31" s="51"/>
      <c r="P31" s="51"/>
      <c r="T31" s="17" t="str">
        <f>CONCATENATE(RRHH!$D31," ",RRHH!$B31," ",RRHH!$C31)</f>
        <v>JOHN BURNS CERVETTI</v>
      </c>
    </row>
    <row r="32" ht="15.75" customHeight="1">
      <c r="A32" s="64" t="s">
        <v>575</v>
      </c>
      <c r="B32" s="64" t="s">
        <v>576</v>
      </c>
      <c r="C32" s="64" t="s">
        <v>577</v>
      </c>
      <c r="D32" s="64" t="s">
        <v>578</v>
      </c>
      <c r="E32" s="87" t="s">
        <v>460</v>
      </c>
      <c r="F32" s="64" t="s">
        <v>7</v>
      </c>
      <c r="G32" s="64">
        <v>15.0</v>
      </c>
      <c r="H32" s="66">
        <v>454778.0</v>
      </c>
      <c r="I32" s="87" t="s">
        <v>472</v>
      </c>
      <c r="J32" s="64" t="s">
        <v>440</v>
      </c>
      <c r="K32" s="64">
        <v>0.0</v>
      </c>
      <c r="L32" s="88">
        <v>8.5612418E7</v>
      </c>
      <c r="N32" s="51" t="s">
        <v>579</v>
      </c>
      <c r="O32" s="51"/>
      <c r="P32" s="51"/>
      <c r="T32" s="17" t="str">
        <f>CONCATENATE(RRHH!$D32," ",RRHH!$B32," ",RRHH!$C32)</f>
        <v>JOSE MARIA BURONE MENDEZ</v>
      </c>
    </row>
    <row r="33" ht="15.75" customHeight="1">
      <c r="A33" s="64" t="s">
        <v>580</v>
      </c>
      <c r="B33" s="64" t="s">
        <v>581</v>
      </c>
      <c r="C33" s="64" t="s">
        <v>582</v>
      </c>
      <c r="D33" s="64" t="s">
        <v>583</v>
      </c>
      <c r="E33" s="87" t="s">
        <v>431</v>
      </c>
      <c r="F33" s="64" t="s">
        <v>9</v>
      </c>
      <c r="G33" s="64">
        <v>13.0</v>
      </c>
      <c r="H33" s="66">
        <v>437528.0</v>
      </c>
      <c r="I33" s="87" t="s">
        <v>432</v>
      </c>
      <c r="J33" s="64" t="s">
        <v>433</v>
      </c>
      <c r="K33" s="64">
        <v>0.0</v>
      </c>
      <c r="L33" s="88">
        <v>9.6392522E7</v>
      </c>
      <c r="N33" s="51" t="s">
        <v>584</v>
      </c>
      <c r="O33" s="51"/>
      <c r="P33" s="51"/>
      <c r="T33" s="17" t="str">
        <f>CONCATENATE(RRHH!$D33," ",RRHH!$B33," ",RRHH!$C33)</f>
        <v>FRANCISCO C. BUSTILLO BONASSO</v>
      </c>
    </row>
    <row r="34" ht="15.75" customHeight="1">
      <c r="A34" s="64" t="s">
        <v>585</v>
      </c>
      <c r="B34" s="64" t="s">
        <v>586</v>
      </c>
      <c r="C34" s="64" t="s">
        <v>587</v>
      </c>
      <c r="D34" s="64" t="s">
        <v>588</v>
      </c>
      <c r="E34" s="87" t="s">
        <v>589</v>
      </c>
      <c r="F34" s="64" t="s">
        <v>5</v>
      </c>
      <c r="G34" s="64">
        <v>6.0</v>
      </c>
      <c r="H34" s="66">
        <v>1495675.0</v>
      </c>
      <c r="I34" s="87" t="s">
        <v>432</v>
      </c>
      <c r="J34" s="64" t="s">
        <v>433</v>
      </c>
      <c r="K34" s="64">
        <v>2.0</v>
      </c>
      <c r="L34" s="88">
        <v>5.8526539E7</v>
      </c>
      <c r="N34" s="51" t="s">
        <v>590</v>
      </c>
      <c r="O34" s="51"/>
      <c r="P34" s="51"/>
      <c r="T34" s="17" t="str">
        <f>CONCATENATE(RRHH!$D34," ",RRHH!$B34," ",RRHH!$C34)</f>
        <v>FERNANDO BUTTAZZONI REPETTO</v>
      </c>
    </row>
    <row r="35" ht="15.75" customHeight="1">
      <c r="A35" s="64" t="s">
        <v>591</v>
      </c>
      <c r="B35" s="64" t="s">
        <v>592</v>
      </c>
      <c r="C35" s="64" t="s">
        <v>593</v>
      </c>
      <c r="D35" s="64" t="s">
        <v>535</v>
      </c>
      <c r="E35" s="87" t="s">
        <v>594</v>
      </c>
      <c r="F35" s="64" t="s">
        <v>7</v>
      </c>
      <c r="G35" s="64">
        <v>19.0</v>
      </c>
      <c r="H35" s="66">
        <v>521836.0</v>
      </c>
      <c r="I35" s="87" t="s">
        <v>439</v>
      </c>
      <c r="J35" s="64" t="s">
        <v>433</v>
      </c>
      <c r="K35" s="64">
        <v>1.0</v>
      </c>
      <c r="L35" s="88">
        <v>8.8832761E7</v>
      </c>
      <c r="N35" s="51" t="s">
        <v>595</v>
      </c>
      <c r="O35" s="51"/>
      <c r="P35" s="51"/>
      <c r="T35" s="17" t="str">
        <f>CONCATENATE(RRHH!$D35," ",RRHH!$B35," ",RRHH!$C35)</f>
        <v>SILVIA BUZO DEL PUERTO</v>
      </c>
    </row>
    <row r="36" ht="15.75" customHeight="1">
      <c r="A36" s="64" t="s">
        <v>596</v>
      </c>
      <c r="B36" s="64" t="s">
        <v>597</v>
      </c>
      <c r="C36" s="64" t="s">
        <v>598</v>
      </c>
      <c r="D36" s="64" t="s">
        <v>599</v>
      </c>
      <c r="E36" s="87" t="s">
        <v>524</v>
      </c>
      <c r="F36" s="64" t="s">
        <v>8</v>
      </c>
      <c r="G36" s="64">
        <v>12.0</v>
      </c>
      <c r="H36" s="66">
        <v>448482.0</v>
      </c>
      <c r="I36" s="87" t="s">
        <v>467</v>
      </c>
      <c r="J36" s="64" t="s">
        <v>440</v>
      </c>
      <c r="K36" s="64">
        <v>2.0</v>
      </c>
      <c r="L36" s="88">
        <v>6.3110628E7</v>
      </c>
      <c r="T36" s="17" t="str">
        <f>CONCATENATE(RRHH!$D36," ",RRHH!$B36," ",RRHH!$C36)</f>
        <v>IRUPE CARMEN BUZZETTI FRAGA</v>
      </c>
    </row>
    <row r="37" ht="15.75" customHeight="1">
      <c r="A37" s="64" t="s">
        <v>600</v>
      </c>
      <c r="B37" s="64" t="s">
        <v>601</v>
      </c>
      <c r="C37" s="64" t="s">
        <v>602</v>
      </c>
      <c r="D37" s="64" t="s">
        <v>603</v>
      </c>
      <c r="E37" s="87" t="s">
        <v>529</v>
      </c>
      <c r="F37" s="64" t="s">
        <v>11</v>
      </c>
      <c r="G37" s="64">
        <v>18.0</v>
      </c>
      <c r="H37" s="66">
        <v>639676.0</v>
      </c>
      <c r="I37" s="87" t="s">
        <v>467</v>
      </c>
      <c r="J37" s="64" t="s">
        <v>440</v>
      </c>
      <c r="K37" s="64">
        <v>2.0</v>
      </c>
      <c r="L37" s="88">
        <v>8.7127245E7</v>
      </c>
      <c r="T37" s="17" t="str">
        <f>CONCATENATE(RRHH!$D37," ",RRHH!$B37," ",RRHH!$C37)</f>
        <v>FRANCISCO EDUARDO CAAMAÑO CERNADAS</v>
      </c>
    </row>
    <row r="38" ht="15.75" customHeight="1">
      <c r="A38" s="64" t="s">
        <v>604</v>
      </c>
      <c r="B38" s="64" t="s">
        <v>601</v>
      </c>
      <c r="C38" s="64" t="s">
        <v>605</v>
      </c>
      <c r="D38" s="64" t="s">
        <v>606</v>
      </c>
      <c r="E38" s="92" t="s">
        <v>460</v>
      </c>
      <c r="F38" s="64" t="s">
        <v>11</v>
      </c>
      <c r="G38" s="64">
        <v>3.0</v>
      </c>
      <c r="H38" s="66">
        <v>772035.0</v>
      </c>
      <c r="I38" s="87" t="s">
        <v>432</v>
      </c>
      <c r="J38" s="64" t="s">
        <v>433</v>
      </c>
      <c r="K38" s="64">
        <v>0.0</v>
      </c>
      <c r="L38" s="88">
        <v>9.1344969E7</v>
      </c>
      <c r="T38" s="17" t="str">
        <f>CONCATENATE(RRHH!$D38," ",RRHH!$B38," ",RRHH!$C38)</f>
        <v>MARIA ANDREA CAAMAÑO VERNAY</v>
      </c>
    </row>
    <row r="39" ht="15.75" customHeight="1">
      <c r="A39" s="64" t="s">
        <v>607</v>
      </c>
      <c r="B39" s="64" t="s">
        <v>608</v>
      </c>
      <c r="C39" s="64" t="s">
        <v>609</v>
      </c>
      <c r="D39" s="64" t="s">
        <v>610</v>
      </c>
      <c r="E39" s="87" t="s">
        <v>611</v>
      </c>
      <c r="F39" s="64" t="s">
        <v>13</v>
      </c>
      <c r="G39" s="64">
        <v>21.0</v>
      </c>
      <c r="H39" s="66">
        <v>393125.0</v>
      </c>
      <c r="I39" s="87" t="s">
        <v>439</v>
      </c>
      <c r="J39" s="64" t="s">
        <v>440</v>
      </c>
      <c r="K39" s="64">
        <v>4.0</v>
      </c>
      <c r="L39" s="88">
        <v>7.3737552E7</v>
      </c>
      <c r="T39" s="17" t="str">
        <f>CONCATENATE(RRHH!$D39," ",RRHH!$B39," ",RRHH!$C39)</f>
        <v>ANITA MARIA CABALLERO LARUMBE</v>
      </c>
    </row>
    <row r="40" ht="15.75" customHeight="1">
      <c r="A40" s="64" t="s">
        <v>612</v>
      </c>
      <c r="B40" s="64" t="s">
        <v>608</v>
      </c>
      <c r="C40" s="64"/>
      <c r="D40" s="64" t="s">
        <v>465</v>
      </c>
      <c r="E40" s="87" t="s">
        <v>460</v>
      </c>
      <c r="F40" s="64" t="s">
        <v>13</v>
      </c>
      <c r="G40" s="64">
        <v>17.0</v>
      </c>
      <c r="H40" s="66">
        <v>301714.0</v>
      </c>
      <c r="I40" s="87" t="s">
        <v>472</v>
      </c>
      <c r="J40" s="64" t="s">
        <v>440</v>
      </c>
      <c r="K40" s="64">
        <v>3.0</v>
      </c>
      <c r="L40" s="88">
        <v>7.6194793E7</v>
      </c>
      <c r="T40" s="17" t="str">
        <f>CONCATENATE(RRHH!$D40," ",RRHH!$B40," ",RRHH!$C40)</f>
        <v>ALCIDES CABALLERO </v>
      </c>
    </row>
    <row r="41" ht="15.75" customHeight="1">
      <c r="A41" s="64" t="s">
        <v>613</v>
      </c>
      <c r="B41" s="64" t="s">
        <v>614</v>
      </c>
      <c r="C41" s="64" t="s">
        <v>615</v>
      </c>
      <c r="D41" s="64" t="s">
        <v>616</v>
      </c>
      <c r="E41" s="87" t="s">
        <v>511</v>
      </c>
      <c r="F41" s="64" t="s">
        <v>9</v>
      </c>
      <c r="G41" s="64">
        <v>16.0</v>
      </c>
      <c r="H41" s="66">
        <v>465432.0</v>
      </c>
      <c r="I41" s="87" t="s">
        <v>432</v>
      </c>
      <c r="J41" s="64" t="s">
        <v>440</v>
      </c>
      <c r="K41" s="64">
        <v>0.0</v>
      </c>
      <c r="L41" s="88">
        <v>8.3042842E7</v>
      </c>
      <c r="T41" s="17" t="str">
        <f>CONCATENATE(RRHH!$D41," ",RRHH!$B41," ",RRHH!$C41)</f>
        <v>LUIS FERNANDO CABELLO RAMIREZ</v>
      </c>
    </row>
    <row r="42" ht="15.75" customHeight="1">
      <c r="A42" s="64" t="s">
        <v>617</v>
      </c>
      <c r="B42" s="64" t="s">
        <v>618</v>
      </c>
      <c r="C42" s="64" t="s">
        <v>619</v>
      </c>
      <c r="D42" s="64" t="s">
        <v>620</v>
      </c>
      <c r="E42" s="87" t="s">
        <v>621</v>
      </c>
      <c r="F42" s="64" t="s">
        <v>10</v>
      </c>
      <c r="G42" s="64">
        <v>5.0</v>
      </c>
      <c r="H42" s="66">
        <v>319134.0</v>
      </c>
      <c r="I42" s="87" t="s">
        <v>439</v>
      </c>
      <c r="J42" s="64" t="s">
        <v>440</v>
      </c>
      <c r="K42" s="64">
        <v>4.0</v>
      </c>
      <c r="L42" s="88">
        <v>5.5109781E7</v>
      </c>
      <c r="T42" s="17" t="str">
        <f>CONCATENATE(RRHH!$D42," ",RRHH!$B42," ",RRHH!$C42)</f>
        <v>MARIA GREGORIA CABRAL BORBA</v>
      </c>
    </row>
    <row r="43" ht="15.75" customHeight="1">
      <c r="A43" s="64" t="s">
        <v>622</v>
      </c>
      <c r="B43" s="64" t="s">
        <v>509</v>
      </c>
      <c r="C43" s="64" t="s">
        <v>623</v>
      </c>
      <c r="D43" s="64" t="s">
        <v>624</v>
      </c>
      <c r="E43" s="87" t="s">
        <v>471</v>
      </c>
      <c r="F43" s="64" t="s">
        <v>5</v>
      </c>
      <c r="G43" s="64">
        <v>5.0</v>
      </c>
      <c r="H43" s="66">
        <v>1855041.0</v>
      </c>
      <c r="I43" s="87" t="s">
        <v>439</v>
      </c>
      <c r="J43" s="64" t="s">
        <v>433</v>
      </c>
      <c r="K43" s="64">
        <v>0.0</v>
      </c>
      <c r="L43" s="88">
        <v>9.9543354E7</v>
      </c>
      <c r="T43" s="17" t="str">
        <f>CONCATENATE(RRHH!$D43," ",RRHH!$B43," ",RRHH!$C43)</f>
        <v>WILITON CABRERA RODRIGUEZ</v>
      </c>
    </row>
    <row r="44" ht="15.75" customHeight="1">
      <c r="A44" s="64" t="s">
        <v>625</v>
      </c>
      <c r="B44" s="64" t="s">
        <v>626</v>
      </c>
      <c r="C44" s="64" t="s">
        <v>627</v>
      </c>
      <c r="D44" s="64" t="s">
        <v>628</v>
      </c>
      <c r="E44" s="87" t="s">
        <v>450</v>
      </c>
      <c r="F44" s="64" t="s">
        <v>13</v>
      </c>
      <c r="G44" s="64">
        <v>22.0</v>
      </c>
      <c r="H44" s="66">
        <v>395424.0</v>
      </c>
      <c r="I44" s="87" t="s">
        <v>439</v>
      </c>
      <c r="J44" s="64" t="s">
        <v>440</v>
      </c>
      <c r="K44" s="64">
        <v>3.0</v>
      </c>
      <c r="L44" s="88">
        <v>8.4240125E7</v>
      </c>
      <c r="T44" s="17" t="str">
        <f>CONCATENATE(RRHH!$D44," ",RRHH!$B44," ",RRHH!$C44)</f>
        <v>JULIO ROBERTO CADIZ BARRETO</v>
      </c>
    </row>
    <row r="45" ht="15.75" customHeight="1">
      <c r="A45" s="64" t="s">
        <v>629</v>
      </c>
      <c r="B45" s="64" t="s">
        <v>630</v>
      </c>
      <c r="C45" s="64" t="s">
        <v>631</v>
      </c>
      <c r="D45" s="64" t="s">
        <v>632</v>
      </c>
      <c r="E45" s="92" t="s">
        <v>549</v>
      </c>
      <c r="F45" s="64" t="s">
        <v>11</v>
      </c>
      <c r="G45" s="64">
        <v>22.0</v>
      </c>
      <c r="H45" s="66">
        <v>752628.0</v>
      </c>
      <c r="I45" s="87" t="s">
        <v>472</v>
      </c>
      <c r="J45" s="64" t="s">
        <v>433</v>
      </c>
      <c r="K45" s="64">
        <v>2.0</v>
      </c>
      <c r="L45" s="88">
        <v>7.6272634E7</v>
      </c>
      <c r="T45" s="17" t="str">
        <f>CONCATENATE(RRHH!$D45," ",RRHH!$B45," ",RRHH!$C45)</f>
        <v>MARCELO DANIEL CALDERON LABORDE</v>
      </c>
    </row>
    <row r="46" ht="15.75" customHeight="1">
      <c r="A46" s="64" t="s">
        <v>633</v>
      </c>
      <c r="B46" s="64" t="s">
        <v>634</v>
      </c>
      <c r="C46" s="64" t="s">
        <v>635</v>
      </c>
      <c r="D46" s="64" t="s">
        <v>636</v>
      </c>
      <c r="E46" s="87" t="s">
        <v>503</v>
      </c>
      <c r="F46" s="64" t="s">
        <v>6</v>
      </c>
      <c r="G46" s="64">
        <v>8.0</v>
      </c>
      <c r="H46" s="66">
        <v>246571.0</v>
      </c>
      <c r="I46" s="87" t="s">
        <v>472</v>
      </c>
      <c r="J46" s="64" t="s">
        <v>440</v>
      </c>
      <c r="K46" s="64">
        <v>3.0</v>
      </c>
      <c r="L46" s="88">
        <v>7.610352E7</v>
      </c>
      <c r="T46" s="17" t="str">
        <f>CONCATENATE(RRHH!$D46," ",RRHH!$B46," ",RRHH!$C46)</f>
        <v>ADOLFO AURELIANO CARRASCO GARCIA</v>
      </c>
    </row>
    <row r="47" ht="15.75" customHeight="1">
      <c r="A47" s="64" t="s">
        <v>637</v>
      </c>
      <c r="B47" s="64" t="s">
        <v>634</v>
      </c>
      <c r="C47" s="64" t="s">
        <v>638</v>
      </c>
      <c r="D47" s="64" t="s">
        <v>639</v>
      </c>
      <c r="E47" s="87" t="s">
        <v>540</v>
      </c>
      <c r="F47" s="64" t="s">
        <v>9</v>
      </c>
      <c r="G47" s="64">
        <v>1.0</v>
      </c>
      <c r="H47" s="66">
        <v>350305.0</v>
      </c>
      <c r="I47" s="87" t="s">
        <v>439</v>
      </c>
      <c r="J47" s="64" t="s">
        <v>440</v>
      </c>
      <c r="K47" s="64">
        <v>0.0</v>
      </c>
      <c r="L47" s="88">
        <v>7.3652872E7</v>
      </c>
      <c r="T47" s="17" t="str">
        <f>CONCATENATE(RRHH!$D47," ",RRHH!$B47," ",RRHH!$C47)</f>
        <v>ARIBEL ENRIQUE CARRASCO OLIVERA</v>
      </c>
    </row>
    <row r="48" ht="15.75" customHeight="1">
      <c r="A48" s="64" t="s">
        <v>640</v>
      </c>
      <c r="B48" s="64" t="s">
        <v>641</v>
      </c>
      <c r="C48" s="64" t="s">
        <v>642</v>
      </c>
      <c r="D48" s="64" t="s">
        <v>643</v>
      </c>
      <c r="E48" s="87" t="s">
        <v>644</v>
      </c>
      <c r="F48" s="64" t="s">
        <v>13</v>
      </c>
      <c r="G48" s="64">
        <v>1.0</v>
      </c>
      <c r="H48" s="66">
        <v>325521.0</v>
      </c>
      <c r="I48" s="87" t="s">
        <v>451</v>
      </c>
      <c r="J48" s="64" t="s">
        <v>433</v>
      </c>
      <c r="K48" s="64">
        <v>3.0</v>
      </c>
      <c r="L48" s="88">
        <v>4.8437452E7</v>
      </c>
      <c r="T48" s="17" t="str">
        <f>CONCATENATE(RRHH!$D48," ",RRHH!$B48," ",RRHH!$C48)</f>
        <v>SERGIO GUSTAVO CASTILLO HERRERA</v>
      </c>
    </row>
    <row r="49" ht="15.75" customHeight="1">
      <c r="A49" s="64" t="s">
        <v>645</v>
      </c>
      <c r="B49" s="64" t="s">
        <v>641</v>
      </c>
      <c r="C49" s="64" t="s">
        <v>646</v>
      </c>
      <c r="D49" s="64" t="s">
        <v>647</v>
      </c>
      <c r="E49" s="87" t="s">
        <v>460</v>
      </c>
      <c r="F49" s="64" t="s">
        <v>7</v>
      </c>
      <c r="G49" s="64">
        <v>16.0</v>
      </c>
      <c r="H49" s="66">
        <v>549045.0</v>
      </c>
      <c r="I49" s="87" t="s">
        <v>467</v>
      </c>
      <c r="J49" s="64" t="s">
        <v>433</v>
      </c>
      <c r="K49" s="64">
        <v>4.0</v>
      </c>
      <c r="L49" s="88">
        <v>5.4027742E7</v>
      </c>
      <c r="T49" s="17" t="str">
        <f>CONCATENATE(RRHH!$D49," ",RRHH!$B49," ",RRHH!$C49)</f>
        <v>SUSANA CASTILLO RE</v>
      </c>
    </row>
    <row r="50" ht="15.75" customHeight="1">
      <c r="A50" s="64" t="s">
        <v>648</v>
      </c>
      <c r="B50" s="93" t="s">
        <v>649</v>
      </c>
      <c r="C50" s="64" t="s">
        <v>650</v>
      </c>
      <c r="D50" s="64" t="s">
        <v>651</v>
      </c>
      <c r="E50" s="87" t="s">
        <v>466</v>
      </c>
      <c r="F50" s="64" t="s">
        <v>13</v>
      </c>
      <c r="G50" s="64">
        <v>5.0</v>
      </c>
      <c r="H50" s="66">
        <v>397895.0</v>
      </c>
      <c r="I50" s="87" t="s">
        <v>467</v>
      </c>
      <c r="J50" s="64" t="s">
        <v>440</v>
      </c>
      <c r="K50" s="64">
        <v>1.0</v>
      </c>
      <c r="L50" s="88">
        <v>8.6971164E7</v>
      </c>
      <c r="T50" s="17" t="str">
        <f>CONCATENATE(RRHH!$D50," ",RRHH!$B50," ",RRHH!$C50)</f>
        <v>ALICIA CHAVEZ PUENTE</v>
      </c>
    </row>
    <row r="51" ht="15.75" customHeight="1">
      <c r="A51" s="64" t="s">
        <v>652</v>
      </c>
      <c r="B51" s="64" t="s">
        <v>653</v>
      </c>
      <c r="C51" s="64" t="s">
        <v>654</v>
      </c>
      <c r="D51" s="64" t="s">
        <v>655</v>
      </c>
      <c r="E51" s="87" t="s">
        <v>656</v>
      </c>
      <c r="F51" s="64" t="s">
        <v>8</v>
      </c>
      <c r="G51" s="64">
        <v>10.0</v>
      </c>
      <c r="H51" s="66">
        <v>444330.0</v>
      </c>
      <c r="I51" s="87" t="s">
        <v>467</v>
      </c>
      <c r="J51" s="64" t="s">
        <v>433</v>
      </c>
      <c r="K51" s="64">
        <v>3.0</v>
      </c>
      <c r="L51" s="88">
        <v>8.2107094E7</v>
      </c>
      <c r="T51" s="17" t="str">
        <f>CONCATENATE(RRHH!$D51," ",RRHH!$B51," ",RRHH!$C51)</f>
        <v>LUIS EDUARDO CORTES COLETTO</v>
      </c>
    </row>
    <row r="52" ht="15.75" customHeight="1">
      <c r="A52" s="64" t="s">
        <v>657</v>
      </c>
      <c r="B52" s="64" t="s">
        <v>658</v>
      </c>
      <c r="C52" s="64" t="s">
        <v>659</v>
      </c>
      <c r="D52" s="64" t="s">
        <v>660</v>
      </c>
      <c r="E52" s="87" t="s">
        <v>661</v>
      </c>
      <c r="F52" s="64" t="s">
        <v>11</v>
      </c>
      <c r="G52" s="64">
        <v>22.0</v>
      </c>
      <c r="H52" s="66">
        <v>669161.0</v>
      </c>
      <c r="I52" s="87" t="s">
        <v>451</v>
      </c>
      <c r="J52" s="64" t="s">
        <v>433</v>
      </c>
      <c r="K52" s="64">
        <v>1.0</v>
      </c>
      <c r="L52" s="88">
        <v>5.9851691E7</v>
      </c>
      <c r="T52" s="17" t="str">
        <f>CONCATENATE(RRHH!$D52," ",RRHH!$B52," ",RRHH!$C52)</f>
        <v>JUAN ANTONIO CUBILLOS ORGA</v>
      </c>
    </row>
    <row r="53" ht="15.75" customHeight="1">
      <c r="A53" s="64" t="s">
        <v>662</v>
      </c>
      <c r="B53" s="64" t="s">
        <v>663</v>
      </c>
      <c r="C53" s="64" t="s">
        <v>650</v>
      </c>
      <c r="D53" s="64" t="s">
        <v>651</v>
      </c>
      <c r="E53" s="87" t="s">
        <v>495</v>
      </c>
      <c r="F53" s="64" t="s">
        <v>5</v>
      </c>
      <c r="G53" s="64">
        <v>3.0</v>
      </c>
      <c r="H53" s="66">
        <v>1382404.0</v>
      </c>
      <c r="I53" s="87" t="s">
        <v>451</v>
      </c>
      <c r="J53" s="64" t="s">
        <v>440</v>
      </c>
      <c r="K53" s="64">
        <v>3.0</v>
      </c>
      <c r="L53" s="88">
        <v>7.6557898E7</v>
      </c>
      <c r="T53" s="17" t="str">
        <f>CONCATENATE(RRHH!$D53," ",RRHH!$B53," ",RRHH!$C53)</f>
        <v>ALICIA DURAN PUENTE</v>
      </c>
    </row>
    <row r="54" ht="15.75" customHeight="1">
      <c r="A54" s="64" t="s">
        <v>664</v>
      </c>
      <c r="B54" s="64" t="s">
        <v>665</v>
      </c>
      <c r="C54" s="64" t="s">
        <v>453</v>
      </c>
      <c r="D54" s="64" t="s">
        <v>666</v>
      </c>
      <c r="E54" s="87" t="s">
        <v>540</v>
      </c>
      <c r="F54" s="64" t="s">
        <v>12</v>
      </c>
      <c r="G54" s="64">
        <v>19.0</v>
      </c>
      <c r="H54" s="66">
        <v>914513.0</v>
      </c>
      <c r="I54" s="87" t="s">
        <v>467</v>
      </c>
      <c r="J54" s="64" t="s">
        <v>433</v>
      </c>
      <c r="K54" s="64">
        <v>3.0</v>
      </c>
      <c r="L54" s="88">
        <v>9.6458288E7</v>
      </c>
      <c r="T54" s="17" t="str">
        <f>CONCATENATE(RRHH!$D54," ",RRHH!$B54," ",RRHH!$C54)</f>
        <v>NELSON MARIO FIGO SOSA</v>
      </c>
    </row>
    <row r="55" ht="15.75" customHeight="1">
      <c r="A55" s="64" t="s">
        <v>667</v>
      </c>
      <c r="B55" s="64" t="s">
        <v>464</v>
      </c>
      <c r="C55" s="64" t="s">
        <v>668</v>
      </c>
      <c r="D55" s="64" t="s">
        <v>669</v>
      </c>
      <c r="E55" s="92" t="s">
        <v>549</v>
      </c>
      <c r="F55" s="64" t="s">
        <v>6</v>
      </c>
      <c r="G55" s="64">
        <v>12.0</v>
      </c>
      <c r="H55" s="66">
        <v>248955.0</v>
      </c>
      <c r="I55" s="87" t="s">
        <v>439</v>
      </c>
      <c r="J55" s="64" t="s">
        <v>433</v>
      </c>
      <c r="K55" s="64">
        <v>0.0</v>
      </c>
      <c r="L55" s="88">
        <v>7.2975793E7</v>
      </c>
      <c r="T55" s="17" t="str">
        <f>CONCATENATE(RRHH!$D55," ",RRHH!$B55," ",RRHH!$C55)</f>
        <v>HORACIO HERNANDEZ ARMESTO</v>
      </c>
    </row>
    <row r="56" ht="15.75" customHeight="1">
      <c r="A56" s="64" t="s">
        <v>670</v>
      </c>
      <c r="B56" s="64" t="s">
        <v>642</v>
      </c>
      <c r="C56" s="64" t="s">
        <v>671</v>
      </c>
      <c r="D56" s="64" t="s">
        <v>672</v>
      </c>
      <c r="E56" s="87" t="s">
        <v>506</v>
      </c>
      <c r="F56" s="64" t="s">
        <v>7</v>
      </c>
      <c r="G56" s="64">
        <v>16.0</v>
      </c>
      <c r="H56" s="66">
        <v>579243.0</v>
      </c>
      <c r="I56" s="87" t="s">
        <v>451</v>
      </c>
      <c r="J56" s="64" t="s">
        <v>433</v>
      </c>
      <c r="K56" s="64">
        <v>2.0</v>
      </c>
      <c r="L56" s="88">
        <v>9.83397E7</v>
      </c>
      <c r="T56" s="17" t="str">
        <f>CONCATENATE(RRHH!$D56," ",RRHH!$B56," ",RRHH!$C56)</f>
        <v>RUBI DARDO HERRERA MONTENEGRO</v>
      </c>
    </row>
    <row r="57" ht="15.75" customHeight="1">
      <c r="A57" s="64" t="s">
        <v>673</v>
      </c>
      <c r="B57" s="64" t="s">
        <v>674</v>
      </c>
      <c r="C57" s="64" t="s">
        <v>675</v>
      </c>
      <c r="D57" s="64" t="s">
        <v>676</v>
      </c>
      <c r="E57" s="87" t="s">
        <v>499</v>
      </c>
      <c r="F57" s="64" t="s">
        <v>5</v>
      </c>
      <c r="G57" s="64">
        <v>10.0</v>
      </c>
      <c r="H57" s="66">
        <v>1764332.0</v>
      </c>
      <c r="I57" s="87" t="s">
        <v>451</v>
      </c>
      <c r="J57" s="64" t="s">
        <v>440</v>
      </c>
      <c r="K57" s="64">
        <v>3.0</v>
      </c>
      <c r="L57" s="88">
        <v>5.3471635E7</v>
      </c>
      <c r="T57" s="17" t="str">
        <f>CONCATENATE(RRHH!$D57," ",RRHH!$B57," ",RRHH!$C57)</f>
        <v>NANCY LUJAN IBARRA DEL PRETTI</v>
      </c>
    </row>
    <row r="58" ht="15.75" customHeight="1">
      <c r="A58" s="64" t="s">
        <v>677</v>
      </c>
      <c r="B58" s="64" t="s">
        <v>678</v>
      </c>
      <c r="C58" s="64" t="s">
        <v>679</v>
      </c>
      <c r="D58" s="64" t="s">
        <v>680</v>
      </c>
      <c r="E58" s="87" t="s">
        <v>466</v>
      </c>
      <c r="F58" s="64" t="s">
        <v>9</v>
      </c>
      <c r="G58" s="64">
        <v>14.0</v>
      </c>
      <c r="H58" s="66">
        <v>391901.0</v>
      </c>
      <c r="I58" s="87" t="s">
        <v>439</v>
      </c>
      <c r="J58" s="64" t="s">
        <v>433</v>
      </c>
      <c r="K58" s="64">
        <v>2.0</v>
      </c>
      <c r="L58" s="88">
        <v>4.5008587E7</v>
      </c>
      <c r="T58" s="17" t="str">
        <f>CONCATENATE(RRHH!$D58," ",RRHH!$B58," ",RRHH!$C58)</f>
        <v>ALBERTO MARTIN IGLESIAS CASAL RIBEIRO</v>
      </c>
    </row>
    <row r="59" ht="15.75" customHeight="1">
      <c r="A59" s="64" t="s">
        <v>681</v>
      </c>
      <c r="B59" s="64" t="s">
        <v>682</v>
      </c>
      <c r="C59" s="64"/>
      <c r="D59" s="64" t="s">
        <v>683</v>
      </c>
      <c r="E59" s="87" t="s">
        <v>445</v>
      </c>
      <c r="F59" s="64" t="s">
        <v>6</v>
      </c>
      <c r="G59" s="64">
        <v>6.0</v>
      </c>
      <c r="H59" s="66">
        <v>237521.0</v>
      </c>
      <c r="I59" s="87" t="s">
        <v>451</v>
      </c>
      <c r="J59" s="64" t="s">
        <v>440</v>
      </c>
      <c r="K59" s="64">
        <v>0.0</v>
      </c>
      <c r="L59" s="88">
        <v>9.3107404E7</v>
      </c>
      <c r="T59" s="17" t="str">
        <f>CONCATENATE(RRHH!$D59," ",RRHH!$B59," ",RRHH!$C59)</f>
        <v>NELIDA LOPEZ </v>
      </c>
    </row>
    <row r="60" ht="15.75" customHeight="1">
      <c r="A60" s="64" t="s">
        <v>684</v>
      </c>
      <c r="B60" s="64" t="s">
        <v>685</v>
      </c>
      <c r="C60" s="64" t="s">
        <v>686</v>
      </c>
      <c r="D60" s="64" t="s">
        <v>518</v>
      </c>
      <c r="E60" s="87" t="s">
        <v>460</v>
      </c>
      <c r="F60" s="64" t="s">
        <v>13</v>
      </c>
      <c r="G60" s="64">
        <v>12.0</v>
      </c>
      <c r="H60" s="66">
        <v>363240.0</v>
      </c>
      <c r="I60" s="87" t="s">
        <v>472</v>
      </c>
      <c r="J60" s="64" t="s">
        <v>440</v>
      </c>
      <c r="K60" s="64">
        <v>0.0</v>
      </c>
      <c r="L60" s="88">
        <v>5.2327499E7</v>
      </c>
      <c r="T60" s="17" t="str">
        <f>CONCATENATE(RRHH!$D60," ",RRHH!$B60," ",RRHH!$C60)</f>
        <v>GERARDO LORBEER PONS</v>
      </c>
    </row>
    <row r="61" ht="15.75" customHeight="1">
      <c r="A61" s="64" t="s">
        <v>687</v>
      </c>
      <c r="B61" s="64" t="s">
        <v>688</v>
      </c>
      <c r="C61" s="64" t="s">
        <v>689</v>
      </c>
      <c r="D61" s="64" t="s">
        <v>690</v>
      </c>
      <c r="E61" s="87" t="s">
        <v>644</v>
      </c>
      <c r="F61" s="64" t="s">
        <v>12</v>
      </c>
      <c r="G61" s="64">
        <v>5.0</v>
      </c>
      <c r="H61" s="66">
        <v>1162376.0</v>
      </c>
      <c r="I61" s="87" t="s">
        <v>432</v>
      </c>
      <c r="J61" s="64" t="s">
        <v>440</v>
      </c>
      <c r="K61" s="64">
        <v>4.0</v>
      </c>
      <c r="L61" s="88">
        <v>8.8415854E7</v>
      </c>
      <c r="T61" s="17" t="str">
        <f>CONCATENATE(RRHH!$D61," ",RRHH!$B61," ",RRHH!$C61)</f>
        <v>WILMA LORDA LORDA MAYORA</v>
      </c>
    </row>
    <row r="62" ht="15.75" customHeight="1">
      <c r="A62" s="64" t="s">
        <v>691</v>
      </c>
      <c r="B62" s="64" t="s">
        <v>692</v>
      </c>
      <c r="C62" s="64" t="s">
        <v>693</v>
      </c>
      <c r="D62" s="64" t="s">
        <v>694</v>
      </c>
      <c r="E62" s="87" t="s">
        <v>524</v>
      </c>
      <c r="F62" s="64" t="s">
        <v>8</v>
      </c>
      <c r="G62" s="64">
        <v>8.0</v>
      </c>
      <c r="H62" s="66">
        <v>448150.0</v>
      </c>
      <c r="I62" s="87" t="s">
        <v>467</v>
      </c>
      <c r="J62" s="64" t="s">
        <v>433</v>
      </c>
      <c r="K62" s="64">
        <v>1.0</v>
      </c>
      <c r="L62" s="88">
        <v>5.6220795E7</v>
      </c>
      <c r="T62" s="17" t="str">
        <f>CONCATENATE(RRHH!$D62," ",RRHH!$B62," ",RRHH!$C62)</f>
        <v>RAMON MARIA LORENTE VICENTE</v>
      </c>
    </row>
    <row r="63" ht="15.75" customHeight="1">
      <c r="A63" s="64" t="s">
        <v>695</v>
      </c>
      <c r="B63" s="64" t="s">
        <v>696</v>
      </c>
      <c r="C63" s="64" t="s">
        <v>697</v>
      </c>
      <c r="D63" s="64" t="s">
        <v>698</v>
      </c>
      <c r="E63" s="87" t="s">
        <v>519</v>
      </c>
      <c r="F63" s="64" t="s">
        <v>8</v>
      </c>
      <c r="G63" s="64">
        <v>8.0</v>
      </c>
      <c r="H63" s="66">
        <v>400029.0</v>
      </c>
      <c r="I63" s="87" t="s">
        <v>467</v>
      </c>
      <c r="J63" s="64" t="s">
        <v>433</v>
      </c>
      <c r="K63" s="64">
        <v>2.0</v>
      </c>
      <c r="L63" s="88">
        <v>8.823828E7</v>
      </c>
      <c r="T63" s="17" t="str">
        <f>CONCATENATE(RRHH!$D63," ",RRHH!$B63," ",RRHH!$C63)</f>
        <v>ELSA LORENZO FIGUEROA</v>
      </c>
    </row>
    <row r="64" ht="15.75" customHeight="1">
      <c r="A64" s="64" t="s">
        <v>699</v>
      </c>
      <c r="B64" s="64" t="s">
        <v>700</v>
      </c>
      <c r="C64" s="64" t="s">
        <v>701</v>
      </c>
      <c r="D64" s="64" t="s">
        <v>702</v>
      </c>
      <c r="E64" s="87" t="s">
        <v>703</v>
      </c>
      <c r="F64" s="64" t="s">
        <v>6</v>
      </c>
      <c r="G64" s="64">
        <v>3.0</v>
      </c>
      <c r="H64" s="66">
        <v>227562.0</v>
      </c>
      <c r="I64" s="87" t="s">
        <v>467</v>
      </c>
      <c r="J64" s="64" t="s">
        <v>433</v>
      </c>
      <c r="K64" s="64">
        <v>3.0</v>
      </c>
      <c r="L64" s="88">
        <v>8.9446856E7</v>
      </c>
      <c r="T64" s="17" t="str">
        <f>CONCATENATE(RRHH!$D64," ",RRHH!$B64," ",RRHH!$C64)</f>
        <v>GRACIELA MAZZUCHI CRISAFULLI</v>
      </c>
    </row>
    <row r="65" ht="15.75" customHeight="1">
      <c r="A65" s="64" t="s">
        <v>704</v>
      </c>
      <c r="B65" s="64" t="s">
        <v>705</v>
      </c>
      <c r="C65" s="64" t="s">
        <v>706</v>
      </c>
      <c r="D65" s="64" t="s">
        <v>707</v>
      </c>
      <c r="E65" s="87" t="s">
        <v>549</v>
      </c>
      <c r="F65" s="64" t="s">
        <v>11</v>
      </c>
      <c r="G65" s="64">
        <v>7.0</v>
      </c>
      <c r="H65" s="66">
        <v>691682.0</v>
      </c>
      <c r="I65" s="87" t="s">
        <v>451</v>
      </c>
      <c r="J65" s="64" t="s">
        <v>433</v>
      </c>
      <c r="K65" s="64">
        <v>2.0</v>
      </c>
      <c r="L65" s="88">
        <v>4.2114765E7</v>
      </c>
      <c r="T65" s="17" t="str">
        <f>CONCATENATE(RRHH!$D65," ",RRHH!$B65," ",RRHH!$C65)</f>
        <v>ROBERT NINO MEDINA RIVEIRO</v>
      </c>
    </row>
    <row r="66" ht="15.75" customHeight="1">
      <c r="A66" s="64" t="s">
        <v>708</v>
      </c>
      <c r="B66" s="64" t="s">
        <v>705</v>
      </c>
      <c r="C66" s="64" t="s">
        <v>709</v>
      </c>
      <c r="D66" s="64" t="s">
        <v>710</v>
      </c>
      <c r="E66" s="87" t="s">
        <v>495</v>
      </c>
      <c r="F66" s="64" t="s">
        <v>10</v>
      </c>
      <c r="G66" s="64">
        <v>7.0</v>
      </c>
      <c r="H66" s="66">
        <v>433144.0</v>
      </c>
      <c r="I66" s="87" t="s">
        <v>432</v>
      </c>
      <c r="J66" s="64" t="s">
        <v>440</v>
      </c>
      <c r="K66" s="64">
        <v>4.0</v>
      </c>
      <c r="L66" s="88">
        <v>9.4164969E7</v>
      </c>
      <c r="T66" s="17" t="str">
        <f>CONCATENATE(RRHH!$D66," ",RRHH!$B66," ",RRHH!$C66)</f>
        <v>ISIDRO RAMON MEDINA COSCIA</v>
      </c>
    </row>
    <row r="67" ht="15.75" customHeight="1">
      <c r="A67" s="64" t="s">
        <v>711</v>
      </c>
      <c r="B67" s="64" t="s">
        <v>712</v>
      </c>
      <c r="C67" s="64" t="s">
        <v>713</v>
      </c>
      <c r="D67" s="64" t="s">
        <v>714</v>
      </c>
      <c r="E67" s="87" t="s">
        <v>621</v>
      </c>
      <c r="F67" s="64" t="s">
        <v>7</v>
      </c>
      <c r="G67" s="64">
        <v>20.0</v>
      </c>
      <c r="H67" s="66">
        <v>451540.0</v>
      </c>
      <c r="I67" s="87" t="s">
        <v>439</v>
      </c>
      <c r="J67" s="64" t="s">
        <v>440</v>
      </c>
      <c r="K67" s="64">
        <v>3.0</v>
      </c>
      <c r="L67" s="88">
        <v>7.6461312E7</v>
      </c>
      <c r="T67" s="17" t="str">
        <f>CONCATENATE(RRHH!$D67," ",RRHH!$B67," ",RRHH!$C67)</f>
        <v>GUSTAVO WILLIAN MEIJIDES MAINE</v>
      </c>
    </row>
    <row r="68" ht="15.75" customHeight="1">
      <c r="A68" s="64" t="s">
        <v>715</v>
      </c>
      <c r="B68" s="64" t="s">
        <v>716</v>
      </c>
      <c r="C68" s="64" t="s">
        <v>717</v>
      </c>
      <c r="D68" s="64" t="s">
        <v>718</v>
      </c>
      <c r="E68" s="87" t="s">
        <v>719</v>
      </c>
      <c r="F68" s="64" t="s">
        <v>7</v>
      </c>
      <c r="G68" s="64">
        <v>8.0</v>
      </c>
      <c r="H68" s="66">
        <v>438657.0</v>
      </c>
      <c r="I68" s="87" t="s">
        <v>451</v>
      </c>
      <c r="J68" s="64" t="s">
        <v>440</v>
      </c>
      <c r="K68" s="64">
        <v>0.0</v>
      </c>
      <c r="L68" s="88">
        <v>8.8031276E7</v>
      </c>
      <c r="T68" s="17" t="str">
        <f>CONCATENATE(RRHH!$D68," ",RRHH!$B68," ",RRHH!$C68)</f>
        <v>RAFAEL MANUEL MEILAN BELLO</v>
      </c>
    </row>
    <row r="69" ht="15.75" customHeight="1">
      <c r="A69" s="64" t="s">
        <v>720</v>
      </c>
      <c r="B69" s="64" t="s">
        <v>721</v>
      </c>
      <c r="C69" s="64" t="s">
        <v>722</v>
      </c>
      <c r="D69" s="64" t="s">
        <v>723</v>
      </c>
      <c r="E69" s="87" t="s">
        <v>611</v>
      </c>
      <c r="F69" s="64" t="s">
        <v>5</v>
      </c>
      <c r="G69" s="64">
        <v>13.0</v>
      </c>
      <c r="H69" s="66">
        <v>1265553.0</v>
      </c>
      <c r="I69" s="87" t="s">
        <v>439</v>
      </c>
      <c r="J69" s="64" t="s">
        <v>433</v>
      </c>
      <c r="K69" s="64">
        <v>3.0</v>
      </c>
      <c r="L69" s="88">
        <v>8.3768197E7</v>
      </c>
      <c r="T69" s="17" t="str">
        <f>CONCATENATE(RRHH!$D69," ",RRHH!$B69," ",RRHH!$C69)</f>
        <v>WALTER JOSE MEIRELES CRESPO</v>
      </c>
    </row>
    <row r="70" ht="15.75" customHeight="1">
      <c r="A70" s="64" t="s">
        <v>724</v>
      </c>
      <c r="B70" s="64" t="s">
        <v>725</v>
      </c>
      <c r="C70" s="64" t="s">
        <v>726</v>
      </c>
      <c r="D70" s="64" t="s">
        <v>727</v>
      </c>
      <c r="E70" s="87" t="s">
        <v>466</v>
      </c>
      <c r="F70" s="64" t="s">
        <v>10</v>
      </c>
      <c r="G70" s="64">
        <v>8.0</v>
      </c>
      <c r="H70" s="66">
        <v>469188.0</v>
      </c>
      <c r="I70" s="87" t="s">
        <v>467</v>
      </c>
      <c r="J70" s="64" t="s">
        <v>440</v>
      </c>
      <c r="K70" s="64">
        <v>3.0</v>
      </c>
      <c r="L70" s="88">
        <v>7.6558141E7</v>
      </c>
      <c r="T70" s="17" t="str">
        <f>CONCATENATE(RRHH!$D70," ",RRHH!$B70," ",RRHH!$C70)</f>
        <v>LAURO JUAN BAUTISTA MELENDEZ CADIAC</v>
      </c>
    </row>
    <row r="71" ht="15.75" customHeight="1">
      <c r="A71" s="64" t="s">
        <v>728</v>
      </c>
      <c r="B71" s="64" t="s">
        <v>729</v>
      </c>
      <c r="C71" s="64" t="s">
        <v>501</v>
      </c>
      <c r="D71" s="64" t="s">
        <v>730</v>
      </c>
      <c r="E71" s="87" t="s">
        <v>438</v>
      </c>
      <c r="F71" s="64" t="s">
        <v>12</v>
      </c>
      <c r="G71" s="64">
        <v>8.0</v>
      </c>
      <c r="H71" s="66">
        <v>985042.0</v>
      </c>
      <c r="I71" s="87" t="s">
        <v>439</v>
      </c>
      <c r="J71" s="64" t="s">
        <v>440</v>
      </c>
      <c r="K71" s="64">
        <v>2.0</v>
      </c>
      <c r="L71" s="88">
        <v>6.5053944E7</v>
      </c>
      <c r="T71" s="17" t="str">
        <f>CONCATENATE(RRHH!$D71," ",RRHH!$B71," ",RRHH!$C71)</f>
        <v>CARLOS ENRIQUE MELLI PEREIRA</v>
      </c>
    </row>
    <row r="72" ht="15.75" customHeight="1">
      <c r="A72" s="64" t="s">
        <v>731</v>
      </c>
      <c r="B72" s="64" t="s">
        <v>732</v>
      </c>
      <c r="C72" s="64" t="s">
        <v>733</v>
      </c>
      <c r="D72" s="64" t="s">
        <v>734</v>
      </c>
      <c r="E72" s="87" t="s">
        <v>594</v>
      </c>
      <c r="F72" s="64" t="s">
        <v>6</v>
      </c>
      <c r="G72" s="64">
        <v>22.0</v>
      </c>
      <c r="H72" s="66">
        <v>233646.0</v>
      </c>
      <c r="I72" s="87" t="s">
        <v>472</v>
      </c>
      <c r="J72" s="64" t="s">
        <v>433</v>
      </c>
      <c r="K72" s="64">
        <v>4.0</v>
      </c>
      <c r="L72" s="88">
        <v>7.947133E7</v>
      </c>
      <c r="T72" s="17" t="str">
        <f>CONCATENATE(RRHH!$D72," ",RRHH!$B72," ",RRHH!$C72)</f>
        <v>MARIA DEL CARMEN MELO BOCCA</v>
      </c>
    </row>
    <row r="73" ht="15.75" customHeight="1">
      <c r="A73" s="64" t="s">
        <v>735</v>
      </c>
      <c r="B73" s="64" t="s">
        <v>736</v>
      </c>
      <c r="C73" s="64" t="s">
        <v>737</v>
      </c>
      <c r="D73" s="64" t="s">
        <v>738</v>
      </c>
      <c r="E73" s="87" t="s">
        <v>611</v>
      </c>
      <c r="F73" s="64" t="s">
        <v>11</v>
      </c>
      <c r="G73" s="64">
        <v>3.0</v>
      </c>
      <c r="H73" s="66">
        <v>600404.0</v>
      </c>
      <c r="I73" s="87" t="s">
        <v>467</v>
      </c>
      <c r="J73" s="64" t="s">
        <v>440</v>
      </c>
      <c r="K73" s="64">
        <v>3.0</v>
      </c>
      <c r="L73" s="88">
        <v>4.0809297E7</v>
      </c>
      <c r="T73" s="17" t="str">
        <f>CONCATENATE(RRHH!$D73," ",RRHH!$B73," ",RRHH!$C73)</f>
        <v>NIGEL RAFAEL MENA GONZALEZ</v>
      </c>
    </row>
    <row r="74" ht="15.75" customHeight="1">
      <c r="A74" s="64" t="s">
        <v>739</v>
      </c>
      <c r="B74" s="64" t="s">
        <v>577</v>
      </c>
      <c r="C74" s="64" t="s">
        <v>740</v>
      </c>
      <c r="D74" s="64" t="s">
        <v>741</v>
      </c>
      <c r="E74" s="87" t="s">
        <v>445</v>
      </c>
      <c r="F74" s="64" t="s">
        <v>10</v>
      </c>
      <c r="G74" s="64">
        <v>14.0</v>
      </c>
      <c r="H74" s="66">
        <v>460809.0</v>
      </c>
      <c r="I74" s="87" t="s">
        <v>451</v>
      </c>
      <c r="J74" s="64" t="s">
        <v>433</v>
      </c>
      <c r="K74" s="64">
        <v>4.0</v>
      </c>
      <c r="L74" s="88">
        <v>5.3799359E7</v>
      </c>
      <c r="T74" s="17" t="str">
        <f>CONCATENATE(RRHH!$D74," ",RRHH!$B74," ",RRHH!$C74)</f>
        <v>SCHUBERT FLORENCIO MENDEZ OLIVER</v>
      </c>
    </row>
    <row r="75" ht="15.75" customHeight="1">
      <c r="A75" s="64" t="s">
        <v>742</v>
      </c>
      <c r="B75" s="64" t="s">
        <v>743</v>
      </c>
      <c r="C75" s="64" t="s">
        <v>493</v>
      </c>
      <c r="D75" s="64" t="s">
        <v>744</v>
      </c>
      <c r="E75" s="87" t="s">
        <v>445</v>
      </c>
      <c r="F75" s="64" t="s">
        <v>9</v>
      </c>
      <c r="G75" s="64">
        <v>8.0</v>
      </c>
      <c r="H75" s="66">
        <v>416822.0</v>
      </c>
      <c r="I75" s="87" t="s">
        <v>439</v>
      </c>
      <c r="J75" s="64" t="s">
        <v>433</v>
      </c>
      <c r="K75" s="64">
        <v>4.0</v>
      </c>
      <c r="L75" s="88">
        <v>4.0665543E7</v>
      </c>
      <c r="T75" s="17" t="str">
        <f>CONCATENATE(RRHH!$D75," ",RRHH!$B75," ",RRHH!$C75)</f>
        <v>DORIS PERLA MORALES MARTINEZ</v>
      </c>
    </row>
    <row r="76" ht="15.75" customHeight="1">
      <c r="A76" s="64" t="s">
        <v>745</v>
      </c>
      <c r="B76" s="64" t="s">
        <v>746</v>
      </c>
      <c r="C76" s="64" t="s">
        <v>747</v>
      </c>
      <c r="D76" s="64" t="s">
        <v>748</v>
      </c>
      <c r="E76" s="87" t="s">
        <v>455</v>
      </c>
      <c r="F76" s="64" t="s">
        <v>8</v>
      </c>
      <c r="G76" s="64">
        <v>4.0</v>
      </c>
      <c r="H76" s="66">
        <v>401295.0</v>
      </c>
      <c r="I76" s="87" t="s">
        <v>472</v>
      </c>
      <c r="J76" s="64" t="s">
        <v>440</v>
      </c>
      <c r="K76" s="64">
        <v>0.0</v>
      </c>
      <c r="L76" s="88">
        <v>5.1429394E7</v>
      </c>
      <c r="T76" s="17" t="str">
        <f>CONCATENATE(RRHH!$D76," ",RRHH!$B76," ",RRHH!$C76)</f>
        <v>ANA INES MORATO BOVE</v>
      </c>
    </row>
    <row r="77" ht="15.75" customHeight="1">
      <c r="A77" s="64" t="s">
        <v>749</v>
      </c>
      <c r="B77" s="64" t="s">
        <v>750</v>
      </c>
      <c r="C77" s="64"/>
      <c r="D77" s="64" t="s">
        <v>751</v>
      </c>
      <c r="E77" s="87" t="s">
        <v>481</v>
      </c>
      <c r="F77" s="64" t="s">
        <v>11</v>
      </c>
      <c r="G77" s="64">
        <v>4.0</v>
      </c>
      <c r="H77" s="66">
        <v>694631.0</v>
      </c>
      <c r="I77" s="87" t="s">
        <v>451</v>
      </c>
      <c r="J77" s="64" t="s">
        <v>440</v>
      </c>
      <c r="K77" s="64">
        <v>3.0</v>
      </c>
      <c r="L77" s="88">
        <v>9.7021588E7</v>
      </c>
      <c r="T77" s="17" t="str">
        <f>CONCATENATE(RRHH!$D77," ",RRHH!$B77," ",RRHH!$C77)</f>
        <v>BEATRIZ MORATORIO </v>
      </c>
    </row>
    <row r="78" ht="15.75" customHeight="1">
      <c r="A78" s="64" t="s">
        <v>752</v>
      </c>
      <c r="B78" s="64" t="s">
        <v>753</v>
      </c>
      <c r="C78" s="64" t="s">
        <v>754</v>
      </c>
      <c r="D78" s="64" t="s">
        <v>755</v>
      </c>
      <c r="E78" s="87" t="s">
        <v>466</v>
      </c>
      <c r="F78" s="64" t="s">
        <v>13</v>
      </c>
      <c r="G78" s="64">
        <v>1.0</v>
      </c>
      <c r="H78" s="66">
        <v>362607.0</v>
      </c>
      <c r="I78" s="87" t="s">
        <v>472</v>
      </c>
      <c r="J78" s="64" t="s">
        <v>440</v>
      </c>
      <c r="K78" s="64">
        <v>2.0</v>
      </c>
      <c r="L78" s="88">
        <v>6.3864092E7</v>
      </c>
      <c r="T78" s="17" t="str">
        <f>CONCATENATE(RRHH!$D78," ",RRHH!$B78," ",RRHH!$C78)</f>
        <v>ALICIA ESTHER MORE GIACCA</v>
      </c>
    </row>
    <row r="79" ht="15.75" customHeight="1">
      <c r="A79" s="64" t="s">
        <v>756</v>
      </c>
      <c r="B79" s="64" t="s">
        <v>757</v>
      </c>
      <c r="C79" s="64" t="s">
        <v>758</v>
      </c>
      <c r="D79" s="64" t="s">
        <v>759</v>
      </c>
      <c r="E79" s="87" t="s">
        <v>466</v>
      </c>
      <c r="F79" s="64" t="s">
        <v>5</v>
      </c>
      <c r="G79" s="64">
        <v>5.0</v>
      </c>
      <c r="H79" s="66">
        <v>1765004.0</v>
      </c>
      <c r="I79" s="87" t="s">
        <v>451</v>
      </c>
      <c r="J79" s="64" t="s">
        <v>433</v>
      </c>
      <c r="K79" s="64">
        <v>1.0</v>
      </c>
      <c r="L79" s="88">
        <v>6.2864148E7</v>
      </c>
      <c r="T79" s="17" t="str">
        <f>CONCATENATE(RRHH!$D79," ",RRHH!$B79," ",RRHH!$C79)</f>
        <v>EMMA COLBERT MOREIRA DE LIMA</v>
      </c>
    </row>
    <row r="80" ht="15.75" customHeight="1">
      <c r="A80" s="64" t="s">
        <v>760</v>
      </c>
      <c r="B80" s="64" t="s">
        <v>761</v>
      </c>
      <c r="C80" s="64" t="s">
        <v>493</v>
      </c>
      <c r="D80" s="64" t="s">
        <v>762</v>
      </c>
      <c r="E80" s="87" t="s">
        <v>455</v>
      </c>
      <c r="F80" s="64" t="s">
        <v>9</v>
      </c>
      <c r="G80" s="64">
        <v>1.0</v>
      </c>
      <c r="H80" s="66">
        <v>465680.0</v>
      </c>
      <c r="I80" s="87" t="s">
        <v>432</v>
      </c>
      <c r="J80" s="64" t="s">
        <v>433</v>
      </c>
      <c r="K80" s="64">
        <v>3.0</v>
      </c>
      <c r="L80" s="88">
        <v>4.1913729E7</v>
      </c>
      <c r="T80" s="17" t="str">
        <f>CONCATENATE(RRHH!$D80," ",RRHH!$B80," ",RRHH!$C80)</f>
        <v>MIGUEL ANGEL PORRO MARTINEZ</v>
      </c>
    </row>
    <row r="81" ht="15.75" customHeight="1">
      <c r="A81" s="64" t="s">
        <v>763</v>
      </c>
      <c r="B81" s="64" t="s">
        <v>764</v>
      </c>
      <c r="C81" s="64" t="s">
        <v>765</v>
      </c>
      <c r="D81" s="64" t="s">
        <v>766</v>
      </c>
      <c r="E81" s="87" t="s">
        <v>589</v>
      </c>
      <c r="F81" s="64" t="s">
        <v>13</v>
      </c>
      <c r="G81" s="64">
        <v>20.0</v>
      </c>
      <c r="H81" s="66">
        <v>315091.0</v>
      </c>
      <c r="I81" s="87" t="s">
        <v>467</v>
      </c>
      <c r="J81" s="64" t="s">
        <v>433</v>
      </c>
      <c r="K81" s="64">
        <v>0.0</v>
      </c>
      <c r="L81" s="88">
        <v>4.9015415E7</v>
      </c>
      <c r="T81" s="17" t="str">
        <f>CONCATENATE(RRHH!$D81," ",RRHH!$B81," ",RRHH!$C81)</f>
        <v>ANA MARÍA PORTAS BARREIRO</v>
      </c>
    </row>
    <row r="82" ht="15.75" customHeight="1">
      <c r="A82" s="64" t="s">
        <v>767</v>
      </c>
      <c r="B82" s="64" t="s">
        <v>768</v>
      </c>
      <c r="C82" s="64" t="s">
        <v>769</v>
      </c>
      <c r="D82" s="64" t="s">
        <v>770</v>
      </c>
      <c r="E82" s="87" t="s">
        <v>506</v>
      </c>
      <c r="F82" s="64" t="s">
        <v>13</v>
      </c>
      <c r="G82" s="64">
        <v>22.0</v>
      </c>
      <c r="H82" s="66">
        <v>399251.0</v>
      </c>
      <c r="I82" s="87" t="s">
        <v>439</v>
      </c>
      <c r="J82" s="64" t="s">
        <v>433</v>
      </c>
      <c r="K82" s="64">
        <v>0.0</v>
      </c>
      <c r="L82" s="88">
        <v>5.3058017E7</v>
      </c>
      <c r="T82" s="17" t="str">
        <f>CONCATENATE(RRHH!$D82," ",RRHH!$B82," ",RRHH!$C82)</f>
        <v>ARIOSTO PORTE DE SOUZA</v>
      </c>
    </row>
    <row r="83" ht="15.75" customHeight="1">
      <c r="A83" s="64" t="s">
        <v>771</v>
      </c>
      <c r="B83" s="64" t="s">
        <v>772</v>
      </c>
      <c r="C83" s="64" t="s">
        <v>717</v>
      </c>
      <c r="D83" s="64" t="s">
        <v>535</v>
      </c>
      <c r="E83" s="87" t="s">
        <v>438</v>
      </c>
      <c r="F83" s="64" t="s">
        <v>8</v>
      </c>
      <c r="G83" s="64">
        <v>2.0</v>
      </c>
      <c r="H83" s="66">
        <v>415641.0</v>
      </c>
      <c r="I83" s="87" t="s">
        <v>472</v>
      </c>
      <c r="J83" s="64" t="s">
        <v>440</v>
      </c>
      <c r="K83" s="64">
        <v>2.0</v>
      </c>
      <c r="L83" s="88">
        <v>7.1042608E7</v>
      </c>
      <c r="T83" s="17" t="str">
        <f>CONCATENATE(RRHH!$D83," ",RRHH!$B83," ",RRHH!$C83)</f>
        <v>SILVIA PORTEIRO BELLO</v>
      </c>
    </row>
    <row r="84" ht="15.75" customHeight="1">
      <c r="A84" s="64" t="s">
        <v>773</v>
      </c>
      <c r="B84" s="64" t="s">
        <v>774</v>
      </c>
      <c r="C84" s="64" t="s">
        <v>497</v>
      </c>
      <c r="D84" s="64" t="s">
        <v>775</v>
      </c>
      <c r="E84" s="87" t="s">
        <v>450</v>
      </c>
      <c r="F84" s="64" t="s">
        <v>6</v>
      </c>
      <c r="G84" s="64">
        <v>13.0</v>
      </c>
      <c r="H84" s="66">
        <v>218007.0</v>
      </c>
      <c r="I84" s="87" t="s">
        <v>439</v>
      </c>
      <c r="J84" s="64" t="s">
        <v>440</v>
      </c>
      <c r="K84" s="64">
        <v>1.0</v>
      </c>
      <c r="L84" s="88">
        <v>7.4211965E7</v>
      </c>
      <c r="T84" s="17" t="str">
        <f>CONCATENATE(RRHH!$D84," ",RRHH!$B84," ",RRHH!$C84)</f>
        <v>MARIO PORTILLO PEREZ</v>
      </c>
    </row>
    <row r="85" ht="15.75" customHeight="1">
      <c r="A85" s="64" t="s">
        <v>776</v>
      </c>
      <c r="B85" s="64" t="s">
        <v>777</v>
      </c>
      <c r="C85" s="64" t="s">
        <v>778</v>
      </c>
      <c r="D85" s="64" t="s">
        <v>779</v>
      </c>
      <c r="E85" s="87" t="s">
        <v>460</v>
      </c>
      <c r="F85" s="64" t="s">
        <v>11</v>
      </c>
      <c r="G85" s="64">
        <v>9.0</v>
      </c>
      <c r="H85" s="66">
        <v>885561.0</v>
      </c>
      <c r="I85" s="87" t="s">
        <v>439</v>
      </c>
      <c r="J85" s="64" t="s">
        <v>433</v>
      </c>
      <c r="K85" s="64">
        <v>3.0</v>
      </c>
      <c r="L85" s="88">
        <v>9.1063754E7</v>
      </c>
      <c r="T85" s="17" t="str">
        <f>CONCATENATE(RRHH!$D85," ",RRHH!$B85," ",RRHH!$C85)</f>
        <v>DANIELA PORTO LARA</v>
      </c>
    </row>
    <row r="86" ht="15.75" customHeight="1">
      <c r="A86" s="64" t="s">
        <v>780</v>
      </c>
      <c r="B86" s="64" t="s">
        <v>781</v>
      </c>
      <c r="C86" s="64" t="s">
        <v>782</v>
      </c>
      <c r="D86" s="64" t="s">
        <v>783</v>
      </c>
      <c r="E86" s="87" t="s">
        <v>511</v>
      </c>
      <c r="F86" s="64" t="s">
        <v>5</v>
      </c>
      <c r="G86" s="64">
        <v>11.0</v>
      </c>
      <c r="H86" s="66">
        <v>1314637.0</v>
      </c>
      <c r="I86" s="87" t="s">
        <v>432</v>
      </c>
      <c r="J86" s="64" t="s">
        <v>433</v>
      </c>
      <c r="K86" s="64">
        <v>3.0</v>
      </c>
      <c r="L86" s="88">
        <v>7.2630176E7</v>
      </c>
      <c r="T86" s="17" t="str">
        <f>CONCATENATE(RRHH!$D86," ",RRHH!$B86," ",RRHH!$C86)</f>
        <v>EMILIO ALBO PRIETO AMARAL</v>
      </c>
    </row>
    <row r="87" ht="15.75" customHeight="1">
      <c r="A87" s="64" t="s">
        <v>784</v>
      </c>
      <c r="B87" s="64" t="s">
        <v>785</v>
      </c>
      <c r="C87" s="64" t="s">
        <v>786</v>
      </c>
      <c r="D87" s="64" t="s">
        <v>787</v>
      </c>
      <c r="E87" s="87" t="s">
        <v>481</v>
      </c>
      <c r="F87" s="64" t="s">
        <v>9</v>
      </c>
      <c r="G87" s="64">
        <v>8.0</v>
      </c>
      <c r="H87" s="66">
        <v>404925.0</v>
      </c>
      <c r="I87" s="87" t="s">
        <v>451</v>
      </c>
      <c r="J87" s="64" t="s">
        <v>440</v>
      </c>
      <c r="K87" s="64">
        <v>1.0</v>
      </c>
      <c r="L87" s="88">
        <v>9.4684082E7</v>
      </c>
      <c r="T87" s="17" t="str">
        <f>CONCATENATE(RRHH!$D87," ",RRHH!$B87," ",RRHH!$C87)</f>
        <v>LENADRO PRIGRIONI SUAREZ</v>
      </c>
    </row>
    <row r="88" ht="15.75" customHeight="1">
      <c r="A88" s="64" t="s">
        <v>788</v>
      </c>
      <c r="B88" s="64" t="s">
        <v>789</v>
      </c>
      <c r="C88" s="64" t="s">
        <v>790</v>
      </c>
      <c r="D88" s="64" t="s">
        <v>791</v>
      </c>
      <c r="E88" s="87" t="s">
        <v>511</v>
      </c>
      <c r="F88" s="64" t="s">
        <v>9</v>
      </c>
      <c r="G88" s="64">
        <v>16.0</v>
      </c>
      <c r="H88" s="66">
        <v>376859.0</v>
      </c>
      <c r="I88" s="87" t="s">
        <v>432</v>
      </c>
      <c r="J88" s="64" t="s">
        <v>433</v>
      </c>
      <c r="K88" s="64">
        <v>0.0</v>
      </c>
      <c r="L88" s="88">
        <v>8.2683943E7</v>
      </c>
      <c r="T88" s="17" t="str">
        <f>CONCATENATE(RRHH!$D88," ",RRHH!$B88," ",RRHH!$C88)</f>
        <v>RENEE LOURDES PRIMICERI PORTELA</v>
      </c>
    </row>
    <row r="89" ht="15.75" customHeight="1">
      <c r="A89" s="64" t="s">
        <v>792</v>
      </c>
      <c r="B89" s="64" t="s">
        <v>793</v>
      </c>
      <c r="C89" s="64" t="s">
        <v>794</v>
      </c>
      <c r="D89" s="64" t="s">
        <v>795</v>
      </c>
      <c r="E89" s="87" t="s">
        <v>796</v>
      </c>
      <c r="F89" s="64" t="s">
        <v>6</v>
      </c>
      <c r="G89" s="64">
        <v>6.0</v>
      </c>
      <c r="H89" s="66">
        <v>225507.0</v>
      </c>
      <c r="I89" s="87" t="s">
        <v>467</v>
      </c>
      <c r="J89" s="64" t="s">
        <v>440</v>
      </c>
      <c r="K89" s="64">
        <v>3.0</v>
      </c>
      <c r="L89" s="88">
        <v>9.8297411E7</v>
      </c>
      <c r="T89" s="17" t="str">
        <f>CONCATENATE(RRHH!$D89," ",RRHH!$B89," ",RRHH!$C89)</f>
        <v>ALVARO PUERTO DELGADO</v>
      </c>
    </row>
    <row r="90" ht="15.75" customHeight="1">
      <c r="A90" s="64" t="s">
        <v>797</v>
      </c>
      <c r="B90" s="64" t="s">
        <v>798</v>
      </c>
      <c r="C90" s="64" t="s">
        <v>799</v>
      </c>
      <c r="D90" s="64" t="s">
        <v>800</v>
      </c>
      <c r="E90" s="87" t="s">
        <v>491</v>
      </c>
      <c r="F90" s="64" t="s">
        <v>5</v>
      </c>
      <c r="G90" s="64">
        <v>16.0</v>
      </c>
      <c r="H90" s="66">
        <v>1903013.0</v>
      </c>
      <c r="I90" s="87" t="s">
        <v>439</v>
      </c>
      <c r="J90" s="64" t="s">
        <v>433</v>
      </c>
      <c r="K90" s="64">
        <v>1.0</v>
      </c>
      <c r="L90" s="88">
        <v>6.1245515E7</v>
      </c>
      <c r="T90" s="17" t="str">
        <f>CONCATENATE(RRHH!$D90," ",RRHH!$B90," ",RRHH!$C90)</f>
        <v>SUSANA MARTHA PUGA MARIÑO</v>
      </c>
    </row>
    <row r="91" ht="15.75" customHeight="1">
      <c r="A91" s="64" t="s">
        <v>801</v>
      </c>
      <c r="B91" s="64" t="s">
        <v>802</v>
      </c>
      <c r="C91" s="64" t="s">
        <v>803</v>
      </c>
      <c r="D91" s="64" t="s">
        <v>804</v>
      </c>
      <c r="E91" s="87" t="s">
        <v>511</v>
      </c>
      <c r="F91" s="64" t="s">
        <v>13</v>
      </c>
      <c r="G91" s="64">
        <v>6.0</v>
      </c>
      <c r="H91" s="66">
        <v>357150.0</v>
      </c>
      <c r="I91" s="87" t="s">
        <v>472</v>
      </c>
      <c r="J91" s="64" t="s">
        <v>433</v>
      </c>
      <c r="K91" s="64">
        <v>0.0</v>
      </c>
      <c r="L91" s="88">
        <v>5.6986909E7</v>
      </c>
      <c r="T91" s="17" t="str">
        <f>CONCATENATE(RRHH!$D91," ",RRHH!$B91," ",RRHH!$C91)</f>
        <v>OSCAR FERNANDO QUINTANA CONIL</v>
      </c>
    </row>
    <row r="92" ht="15.75" customHeight="1">
      <c r="A92" s="64" t="s">
        <v>805</v>
      </c>
      <c r="B92" s="64" t="s">
        <v>806</v>
      </c>
      <c r="C92" s="64" t="s">
        <v>493</v>
      </c>
      <c r="D92" s="64" t="s">
        <v>807</v>
      </c>
      <c r="E92" s="87" t="s">
        <v>549</v>
      </c>
      <c r="F92" s="64" t="s">
        <v>13</v>
      </c>
      <c r="G92" s="64">
        <v>9.0</v>
      </c>
      <c r="H92" s="66">
        <v>372015.0</v>
      </c>
      <c r="I92" s="87" t="s">
        <v>432</v>
      </c>
      <c r="J92" s="64" t="s">
        <v>440</v>
      </c>
      <c r="K92" s="64">
        <v>2.0</v>
      </c>
      <c r="L92" s="88">
        <v>9.9413935E7</v>
      </c>
      <c r="T92" s="17" t="str">
        <f>CONCATENATE(RRHH!$D92," ",RRHH!$B92," ",RRHH!$C92)</f>
        <v>VIRGINIA QUINTEIRO MARTINEZ</v>
      </c>
    </row>
    <row r="93" ht="15.75" customHeight="1">
      <c r="A93" s="64" t="s">
        <v>808</v>
      </c>
      <c r="B93" s="64" t="s">
        <v>529</v>
      </c>
      <c r="C93" s="64" t="s">
        <v>809</v>
      </c>
      <c r="D93" s="64" t="s">
        <v>810</v>
      </c>
      <c r="E93" s="87" t="s">
        <v>450</v>
      </c>
      <c r="F93" s="64" t="s">
        <v>9</v>
      </c>
      <c r="G93" s="64">
        <v>14.0</v>
      </c>
      <c r="H93" s="66">
        <v>411399.0</v>
      </c>
      <c r="I93" s="87" t="s">
        <v>451</v>
      </c>
      <c r="J93" s="64" t="s">
        <v>433</v>
      </c>
      <c r="K93" s="64">
        <v>3.0</v>
      </c>
      <c r="L93" s="88">
        <v>7.8259581E7</v>
      </c>
      <c r="T93" s="17" t="str">
        <f>CONCATENATE(RRHH!$D93," ",RRHH!$B93," ",RRHH!$C93)</f>
        <v>PABLO GERMAN QUINTERO AREAL</v>
      </c>
    </row>
    <row r="94" ht="15.75" customHeight="1">
      <c r="A94" s="64" t="s">
        <v>811</v>
      </c>
      <c r="B94" s="64" t="s">
        <v>812</v>
      </c>
      <c r="C94" s="64" t="s">
        <v>813</v>
      </c>
      <c r="D94" s="64" t="s">
        <v>762</v>
      </c>
      <c r="E94" s="87" t="s">
        <v>589</v>
      </c>
      <c r="F94" s="64" t="s">
        <v>13</v>
      </c>
      <c r="G94" s="64">
        <v>7.0</v>
      </c>
      <c r="H94" s="66">
        <v>312481.0</v>
      </c>
      <c r="I94" s="87" t="s">
        <v>439</v>
      </c>
      <c r="J94" s="64" t="s">
        <v>433</v>
      </c>
      <c r="K94" s="64">
        <v>0.0</v>
      </c>
      <c r="L94" s="88">
        <v>8.3316785E7</v>
      </c>
      <c r="T94" s="17" t="str">
        <f>CONCATENATE(RRHH!$D94," ",RRHH!$B94," ",RRHH!$C94)</f>
        <v>MIGUEL ANGEL RABOSTO QUEVEDO</v>
      </c>
    </row>
    <row r="95" ht="15.75" customHeight="1">
      <c r="A95" s="64" t="s">
        <v>814</v>
      </c>
      <c r="B95" s="64" t="s">
        <v>815</v>
      </c>
      <c r="C95" s="64" t="s">
        <v>816</v>
      </c>
      <c r="D95" s="64" t="s">
        <v>817</v>
      </c>
      <c r="E95" s="87" t="s">
        <v>540</v>
      </c>
      <c r="F95" s="64" t="s">
        <v>5</v>
      </c>
      <c r="G95" s="64">
        <v>2.0</v>
      </c>
      <c r="H95" s="66">
        <v>1686150.0</v>
      </c>
      <c r="I95" s="87" t="s">
        <v>472</v>
      </c>
      <c r="J95" s="64" t="s">
        <v>433</v>
      </c>
      <c r="K95" s="64">
        <v>3.0</v>
      </c>
      <c r="L95" s="88">
        <v>4.1848875E7</v>
      </c>
      <c r="T95" s="17" t="str">
        <f>CONCATENATE(RRHH!$D95," ",RRHH!$B95," ",RRHH!$C95)</f>
        <v>MA. DEL LOUREDES RABUÑAL CHINAZZO</v>
      </c>
    </row>
    <row r="96" ht="15.75" customHeight="1">
      <c r="A96" s="64" t="s">
        <v>818</v>
      </c>
      <c r="B96" s="64" t="s">
        <v>819</v>
      </c>
      <c r="C96" s="64" t="s">
        <v>820</v>
      </c>
      <c r="D96" s="64" t="s">
        <v>821</v>
      </c>
      <c r="E96" s="87" t="s">
        <v>491</v>
      </c>
      <c r="F96" s="64" t="s">
        <v>13</v>
      </c>
      <c r="G96" s="64">
        <v>22.0</v>
      </c>
      <c r="H96" s="66">
        <v>309067.0</v>
      </c>
      <c r="I96" s="87" t="s">
        <v>439</v>
      </c>
      <c r="J96" s="64" t="s">
        <v>433</v>
      </c>
      <c r="K96" s="64">
        <v>0.0</v>
      </c>
      <c r="L96" s="88">
        <v>7.1722245E7</v>
      </c>
      <c r="T96" s="17" t="str">
        <f>CONCATENATE(RRHH!$D96," ",RRHH!$B96," ",RRHH!$C96)</f>
        <v>FRANCISCO JAVIER RADICCIONI CURBELO</v>
      </c>
    </row>
    <row r="97" ht="15.75" customHeight="1">
      <c r="A97" s="64" t="s">
        <v>822</v>
      </c>
      <c r="B97" s="64" t="s">
        <v>823</v>
      </c>
      <c r="C97" s="64" t="s">
        <v>824</v>
      </c>
      <c r="D97" s="64" t="s">
        <v>825</v>
      </c>
      <c r="E97" s="87" t="s">
        <v>450</v>
      </c>
      <c r="F97" s="64" t="s">
        <v>13</v>
      </c>
      <c r="G97" s="64">
        <v>14.0</v>
      </c>
      <c r="H97" s="66">
        <v>399833.0</v>
      </c>
      <c r="I97" s="87" t="s">
        <v>451</v>
      </c>
      <c r="J97" s="64" t="s">
        <v>440</v>
      </c>
      <c r="K97" s="64">
        <v>4.0</v>
      </c>
      <c r="L97" s="88">
        <v>8.0819786E7</v>
      </c>
      <c r="T97" s="17" t="str">
        <f>CONCATENATE(RRHH!$D97," ",RRHH!$B97," ",RRHH!$C97)</f>
        <v>DANIEL ALEXIS RADIO PRESTA</v>
      </c>
    </row>
    <row r="98" ht="15.75" customHeight="1">
      <c r="A98" s="64" t="s">
        <v>826</v>
      </c>
      <c r="B98" s="64" t="s">
        <v>827</v>
      </c>
      <c r="C98" s="64" t="s">
        <v>493</v>
      </c>
      <c r="D98" s="64" t="s">
        <v>828</v>
      </c>
      <c r="E98" s="87" t="s">
        <v>829</v>
      </c>
      <c r="F98" s="64" t="s">
        <v>9</v>
      </c>
      <c r="G98" s="64">
        <v>5.0</v>
      </c>
      <c r="H98" s="66">
        <v>431656.0</v>
      </c>
      <c r="I98" s="87" t="s">
        <v>439</v>
      </c>
      <c r="J98" s="64" t="s">
        <v>433</v>
      </c>
      <c r="K98" s="64">
        <v>0.0</v>
      </c>
      <c r="L98" s="88">
        <v>9.319583E7</v>
      </c>
      <c r="T98" s="17" t="str">
        <f>CONCATENATE(RRHH!$D98," ",RRHH!$B98," ",RRHH!$C98)</f>
        <v>DANIEL RAFANIELLO MARTINEZ</v>
      </c>
    </row>
    <row r="99" ht="15.75" customHeight="1">
      <c r="A99" s="64" t="s">
        <v>830</v>
      </c>
      <c r="B99" s="64" t="s">
        <v>831</v>
      </c>
      <c r="C99" s="64" t="s">
        <v>832</v>
      </c>
      <c r="D99" s="64" t="s">
        <v>655</v>
      </c>
      <c r="E99" s="87" t="s">
        <v>549</v>
      </c>
      <c r="F99" s="64" t="s">
        <v>12</v>
      </c>
      <c r="G99" s="64">
        <v>5.0</v>
      </c>
      <c r="H99" s="66">
        <v>950005.0</v>
      </c>
      <c r="I99" s="87" t="s">
        <v>451</v>
      </c>
      <c r="J99" s="64" t="s">
        <v>433</v>
      </c>
      <c r="K99" s="64">
        <v>0.0</v>
      </c>
      <c r="L99" s="88">
        <v>9.4210822E7</v>
      </c>
      <c r="T99" s="17" t="str">
        <f>CONCATENATE(RRHH!$D99," ",RRHH!$B99," ",RRHH!$C99)</f>
        <v>LUIS EDUARDO RAFFO RUSCH</v>
      </c>
    </row>
    <row r="100" ht="15.75" customHeight="1">
      <c r="A100" s="64" t="s">
        <v>833</v>
      </c>
      <c r="B100" s="64" t="s">
        <v>834</v>
      </c>
      <c r="C100" s="64" t="s">
        <v>835</v>
      </c>
      <c r="D100" s="64" t="s">
        <v>828</v>
      </c>
      <c r="E100" s="87" t="s">
        <v>594</v>
      </c>
      <c r="F100" s="64" t="s">
        <v>5</v>
      </c>
      <c r="G100" s="64">
        <v>14.0</v>
      </c>
      <c r="H100" s="66">
        <v>1853438.0</v>
      </c>
      <c r="I100" s="87" t="s">
        <v>472</v>
      </c>
      <c r="J100" s="64" t="s">
        <v>433</v>
      </c>
      <c r="K100" s="64">
        <v>4.0</v>
      </c>
      <c r="L100" s="88">
        <v>6.0536177E7</v>
      </c>
      <c r="T100" s="17" t="str">
        <f>CONCATENATE(RRHH!$D100," ",RRHH!$B100," ",RRHH!$C100)</f>
        <v>DANIEL RAFULS FABREGAS</v>
      </c>
    </row>
    <row r="101" ht="15.75" customHeight="1">
      <c r="A101" s="64" t="s">
        <v>836</v>
      </c>
      <c r="B101" s="64" t="s">
        <v>837</v>
      </c>
      <c r="C101" s="64" t="s">
        <v>838</v>
      </c>
      <c r="D101" s="64" t="s">
        <v>839</v>
      </c>
      <c r="E101" s="87" t="s">
        <v>486</v>
      </c>
      <c r="F101" s="64" t="s">
        <v>11</v>
      </c>
      <c r="G101" s="64">
        <v>13.0</v>
      </c>
      <c r="H101" s="66">
        <v>699402.0</v>
      </c>
      <c r="I101" s="87" t="s">
        <v>432</v>
      </c>
      <c r="J101" s="64" t="s">
        <v>440</v>
      </c>
      <c r="K101" s="64">
        <v>3.0</v>
      </c>
      <c r="L101" s="88">
        <v>7.6447201E7</v>
      </c>
      <c r="T101" s="17" t="str">
        <f>CONCATENATE(RRHH!$D101," ",RRHH!$B101," ",RRHH!$C101)</f>
        <v>WALKYRIA BEATRIZ RAGGIO FACCIOLI</v>
      </c>
    </row>
    <row r="102" ht="15.75" customHeight="1">
      <c r="A102" s="64" t="s">
        <v>840</v>
      </c>
      <c r="B102" s="64" t="s">
        <v>841</v>
      </c>
      <c r="C102" s="64" t="s">
        <v>842</v>
      </c>
      <c r="D102" s="64" t="s">
        <v>843</v>
      </c>
      <c r="E102" s="87" t="s">
        <v>540</v>
      </c>
      <c r="F102" s="64" t="s">
        <v>12</v>
      </c>
      <c r="G102" s="64">
        <v>15.0</v>
      </c>
      <c r="H102" s="66">
        <v>1173864.0</v>
      </c>
      <c r="I102" s="87" t="s">
        <v>439</v>
      </c>
      <c r="J102" s="64" t="s">
        <v>433</v>
      </c>
      <c r="K102" s="64">
        <v>3.0</v>
      </c>
      <c r="L102" s="88">
        <v>9.5224253E7</v>
      </c>
      <c r="T102" s="17" t="str">
        <f>CONCATENATE(RRHH!$D102," ",RRHH!$B102," ",RRHH!$C102)</f>
        <v>ALVARO JAVIER RAMAGLI ODDERA</v>
      </c>
    </row>
    <row r="103" ht="15.75" customHeight="1">
      <c r="A103" s="64" t="s">
        <v>844</v>
      </c>
      <c r="B103" s="64" t="s">
        <v>845</v>
      </c>
      <c r="C103" s="64" t="s">
        <v>846</v>
      </c>
      <c r="D103" s="64" t="s">
        <v>847</v>
      </c>
      <c r="E103" s="87" t="s">
        <v>503</v>
      </c>
      <c r="F103" s="64" t="s">
        <v>11</v>
      </c>
      <c r="G103" s="64">
        <v>5.0</v>
      </c>
      <c r="H103" s="66">
        <v>774145.0</v>
      </c>
      <c r="I103" s="87" t="s">
        <v>451</v>
      </c>
      <c r="J103" s="64" t="s">
        <v>440</v>
      </c>
      <c r="K103" s="64">
        <v>2.0</v>
      </c>
      <c r="L103" s="88">
        <v>6.3759674E7</v>
      </c>
      <c r="T103" s="17" t="str">
        <f>CONCATENATE(RRHH!$D103," ",RRHH!$B103," ",RRHH!$C103)</f>
        <v>HECTOR SAUL RAMELLA BARROS</v>
      </c>
    </row>
    <row r="104" ht="15.75" customHeight="1">
      <c r="A104" s="64" t="s">
        <v>848</v>
      </c>
      <c r="B104" s="64" t="s">
        <v>849</v>
      </c>
      <c r="C104" s="64" t="s">
        <v>850</v>
      </c>
      <c r="D104" s="64" t="s">
        <v>851</v>
      </c>
      <c r="E104" s="87" t="s">
        <v>796</v>
      </c>
      <c r="F104" s="64" t="s">
        <v>5</v>
      </c>
      <c r="G104" s="64">
        <v>17.0</v>
      </c>
      <c r="H104" s="66">
        <v>1875785.0</v>
      </c>
      <c r="I104" s="87" t="s">
        <v>451</v>
      </c>
      <c r="J104" s="64" t="s">
        <v>433</v>
      </c>
      <c r="K104" s="64">
        <v>3.0</v>
      </c>
      <c r="L104" s="88">
        <v>6.9620382E7</v>
      </c>
      <c r="T104" s="17" t="str">
        <f>CONCATENATE(RRHH!$D104," ",RRHH!$B104," ",RRHH!$C104)</f>
        <v>RAQUEL RAMILLO DELFINO</v>
      </c>
    </row>
    <row r="105" ht="15.75" customHeight="1">
      <c r="A105" s="64" t="s">
        <v>852</v>
      </c>
      <c r="B105" s="64" t="s">
        <v>615</v>
      </c>
      <c r="C105" s="64" t="s">
        <v>853</v>
      </c>
      <c r="D105" s="64" t="s">
        <v>854</v>
      </c>
      <c r="E105" s="87" t="s">
        <v>644</v>
      </c>
      <c r="F105" s="64" t="s">
        <v>8</v>
      </c>
      <c r="G105" s="64">
        <v>21.0</v>
      </c>
      <c r="H105" s="66">
        <v>429608.0</v>
      </c>
      <c r="I105" s="87" t="s">
        <v>472</v>
      </c>
      <c r="J105" s="64" t="s">
        <v>433</v>
      </c>
      <c r="K105" s="64">
        <v>3.0</v>
      </c>
      <c r="L105" s="88">
        <v>7.2843335E7</v>
      </c>
      <c r="T105" s="17" t="str">
        <f>CONCATENATE(RRHH!$D105," ",RRHH!$B105," ",RRHH!$C105)</f>
        <v>ANDRES ELIAS RAMIREZ MAISONABA</v>
      </c>
    </row>
    <row r="106" ht="15.75" customHeight="1">
      <c r="A106" s="64" t="s">
        <v>855</v>
      </c>
      <c r="B106" s="64" t="s">
        <v>615</v>
      </c>
      <c r="C106" s="64" t="s">
        <v>856</v>
      </c>
      <c r="D106" s="64" t="s">
        <v>857</v>
      </c>
      <c r="E106" s="87" t="s">
        <v>540</v>
      </c>
      <c r="F106" s="64" t="s">
        <v>10</v>
      </c>
      <c r="G106" s="64">
        <v>19.0</v>
      </c>
      <c r="H106" s="66">
        <v>398338.0</v>
      </c>
      <c r="I106" s="87" t="s">
        <v>432</v>
      </c>
      <c r="J106" s="64" t="s">
        <v>433</v>
      </c>
      <c r="K106" s="64">
        <v>3.0</v>
      </c>
      <c r="L106" s="88">
        <v>6.9643436E7</v>
      </c>
      <c r="T106" s="17" t="str">
        <f>CONCATENATE(RRHH!$D106," ",RRHH!$B106," ",RRHH!$C106)</f>
        <v>ANGELICA BETRIZ RAMIREZ ABELLA</v>
      </c>
    </row>
    <row r="107" ht="15.75" customHeight="1">
      <c r="A107" s="64" t="s">
        <v>858</v>
      </c>
      <c r="B107" s="64" t="s">
        <v>859</v>
      </c>
      <c r="C107" s="64" t="s">
        <v>860</v>
      </c>
      <c r="D107" s="64" t="s">
        <v>535</v>
      </c>
      <c r="E107" s="87" t="s">
        <v>460</v>
      </c>
      <c r="F107" s="64" t="s">
        <v>5</v>
      </c>
      <c r="G107" s="64">
        <v>11.0</v>
      </c>
      <c r="H107" s="66">
        <v>1894931.0</v>
      </c>
      <c r="I107" s="87" t="s">
        <v>451</v>
      </c>
      <c r="J107" s="64" t="s">
        <v>433</v>
      </c>
      <c r="K107" s="64">
        <v>3.0</v>
      </c>
      <c r="L107" s="88">
        <v>6.1990795E7</v>
      </c>
      <c r="T107" s="17" t="str">
        <f>CONCATENATE(RRHH!$D107," ",RRHH!$B107," ",RRHH!$C107)</f>
        <v>SILVIA RAMON MINIKES</v>
      </c>
    </row>
    <row r="108" ht="15.75" customHeight="1">
      <c r="A108" s="64" t="s">
        <v>861</v>
      </c>
      <c r="B108" s="64" t="s">
        <v>862</v>
      </c>
      <c r="C108" s="64" t="s">
        <v>623</v>
      </c>
      <c r="D108" s="64" t="s">
        <v>863</v>
      </c>
      <c r="E108" s="87" t="s">
        <v>455</v>
      </c>
      <c r="F108" s="64" t="s">
        <v>8</v>
      </c>
      <c r="G108" s="64">
        <v>8.0</v>
      </c>
      <c r="H108" s="66">
        <v>378684.0</v>
      </c>
      <c r="I108" s="87" t="s">
        <v>472</v>
      </c>
      <c r="J108" s="64" t="s">
        <v>440</v>
      </c>
      <c r="K108" s="64">
        <v>4.0</v>
      </c>
      <c r="L108" s="88">
        <v>7.5666583E7</v>
      </c>
      <c r="T108" s="17" t="str">
        <f>CONCATENATE(RRHH!$D108," ",RRHH!$B108," ",RRHH!$C108)</f>
        <v>ARIEL ELBIO REYES RODRIGUEZ</v>
      </c>
    </row>
    <row r="109" ht="15.75" customHeight="1">
      <c r="A109" s="64" t="s">
        <v>864</v>
      </c>
      <c r="B109" s="64" t="s">
        <v>865</v>
      </c>
      <c r="C109" s="64" t="s">
        <v>866</v>
      </c>
      <c r="D109" s="64" t="s">
        <v>867</v>
      </c>
      <c r="E109" s="87" t="s">
        <v>445</v>
      </c>
      <c r="F109" s="64" t="s">
        <v>12</v>
      </c>
      <c r="G109" s="64">
        <v>11.0</v>
      </c>
      <c r="H109" s="66">
        <v>923748.0</v>
      </c>
      <c r="I109" s="87" t="s">
        <v>467</v>
      </c>
      <c r="J109" s="64" t="s">
        <v>433</v>
      </c>
      <c r="K109" s="64">
        <v>0.0</v>
      </c>
      <c r="L109" s="88">
        <v>7.9934098E7</v>
      </c>
      <c r="T109" s="17" t="str">
        <f>CONCATENATE(RRHH!$D109," ",RRHH!$B109," ",RRHH!$C109)</f>
        <v>JORGE ROBERTO REYNA TEXEIRA</v>
      </c>
    </row>
    <row r="110" ht="15.75" customHeight="1">
      <c r="A110" s="64" t="s">
        <v>868</v>
      </c>
      <c r="B110" s="64" t="s">
        <v>869</v>
      </c>
      <c r="C110" s="64" t="s">
        <v>870</v>
      </c>
      <c r="D110" s="64" t="s">
        <v>871</v>
      </c>
      <c r="E110" s="87" t="s">
        <v>555</v>
      </c>
      <c r="F110" s="64" t="s">
        <v>13</v>
      </c>
      <c r="G110" s="64">
        <v>6.0</v>
      </c>
      <c r="H110" s="66">
        <v>343174.0</v>
      </c>
      <c r="I110" s="87" t="s">
        <v>432</v>
      </c>
      <c r="J110" s="64" t="s">
        <v>440</v>
      </c>
      <c r="K110" s="64">
        <v>1.0</v>
      </c>
      <c r="L110" s="88">
        <v>5.4363963E7</v>
      </c>
      <c r="T110" s="17" t="str">
        <f>CONCATENATE(RRHH!$D110," ",RRHH!$B110," ",RRHH!$C110)</f>
        <v>ESTELA INES REYNO PRADO</v>
      </c>
    </row>
    <row r="111" ht="15.75" customHeight="1">
      <c r="A111" s="64" t="s">
        <v>872</v>
      </c>
      <c r="B111" s="64" t="s">
        <v>873</v>
      </c>
      <c r="C111" s="64" t="s">
        <v>874</v>
      </c>
      <c r="D111" s="64" t="s">
        <v>875</v>
      </c>
      <c r="E111" s="87" t="s">
        <v>476</v>
      </c>
      <c r="F111" s="64" t="s">
        <v>11</v>
      </c>
      <c r="G111" s="64">
        <v>15.0</v>
      </c>
      <c r="H111" s="66">
        <v>893778.0</v>
      </c>
      <c r="I111" s="87" t="s">
        <v>432</v>
      </c>
      <c r="J111" s="64" t="s">
        <v>433</v>
      </c>
      <c r="K111" s="64">
        <v>1.0</v>
      </c>
      <c r="L111" s="88">
        <v>6.2629751E7</v>
      </c>
      <c r="T111" s="17" t="str">
        <f>CONCATENATE(RRHH!$D111," ",RRHH!$B111," ",RRHH!$C111)</f>
        <v>GUSTAVO MARIA REZZANO RUCKERT</v>
      </c>
    </row>
    <row r="112" ht="15.75" customHeight="1">
      <c r="A112" s="64" t="s">
        <v>876</v>
      </c>
      <c r="B112" s="64" t="s">
        <v>877</v>
      </c>
      <c r="C112" s="64" t="s">
        <v>878</v>
      </c>
      <c r="D112" s="64" t="s">
        <v>879</v>
      </c>
      <c r="E112" s="87" t="s">
        <v>880</v>
      </c>
      <c r="F112" s="64" t="s">
        <v>11</v>
      </c>
      <c r="G112" s="64">
        <v>7.0</v>
      </c>
      <c r="H112" s="66">
        <v>802711.0</v>
      </c>
      <c r="I112" s="87" t="s">
        <v>467</v>
      </c>
      <c r="J112" s="64" t="s">
        <v>433</v>
      </c>
      <c r="K112" s="64">
        <v>3.0</v>
      </c>
      <c r="L112" s="88">
        <v>4.9242667E7</v>
      </c>
      <c r="T112" s="17" t="str">
        <f>CONCATENATE(RRHH!$D112," ",RRHH!$B112," ",RRHH!$C112)</f>
        <v>RODOLFO RIANI ARIETA</v>
      </c>
    </row>
    <row r="113" ht="15.75" customHeight="1">
      <c r="A113" s="64" t="s">
        <v>881</v>
      </c>
      <c r="B113" s="64" t="s">
        <v>882</v>
      </c>
      <c r="C113" s="64" t="s">
        <v>883</v>
      </c>
      <c r="D113" s="64" t="s">
        <v>884</v>
      </c>
      <c r="E113" s="87" t="s">
        <v>540</v>
      </c>
      <c r="F113" s="64" t="s">
        <v>10</v>
      </c>
      <c r="G113" s="64">
        <v>1.0</v>
      </c>
      <c r="H113" s="66">
        <v>425984.0</v>
      </c>
      <c r="I113" s="87" t="s">
        <v>432</v>
      </c>
      <c r="J113" s="64" t="s">
        <v>440</v>
      </c>
      <c r="K113" s="64">
        <v>1.0</v>
      </c>
      <c r="L113" s="88">
        <v>7.3221246E7</v>
      </c>
      <c r="T113" s="17" t="str">
        <f>CONCATENATE(RRHH!$D113," ",RRHH!$B113," ",RRHH!$C113)</f>
        <v>MARÍA TERESA RIBAS REBOLLO</v>
      </c>
    </row>
    <row r="114" ht="15.75" customHeight="1">
      <c r="A114" s="64" t="s">
        <v>885</v>
      </c>
      <c r="B114" s="64" t="s">
        <v>886</v>
      </c>
      <c r="C114" s="64" t="s">
        <v>887</v>
      </c>
      <c r="D114" s="64" t="s">
        <v>888</v>
      </c>
      <c r="E114" s="87" t="s">
        <v>621</v>
      </c>
      <c r="F114" s="64" t="s">
        <v>6</v>
      </c>
      <c r="G114" s="64">
        <v>12.0</v>
      </c>
      <c r="H114" s="66">
        <v>215914.0</v>
      </c>
      <c r="I114" s="87" t="s">
        <v>432</v>
      </c>
      <c r="J114" s="64" t="s">
        <v>433</v>
      </c>
      <c r="K114" s="64">
        <v>4.0</v>
      </c>
      <c r="L114" s="88">
        <v>5.2594397E7</v>
      </c>
      <c r="T114" s="17" t="str">
        <f>CONCATENATE(RRHH!$D114," ",RRHH!$B114," ",RRHH!$C114)</f>
        <v>WASHINGTON RAUL RIBEIRO TORRADO</v>
      </c>
    </row>
    <row r="115" ht="15.75" customHeight="1">
      <c r="A115" s="64" t="s">
        <v>889</v>
      </c>
      <c r="B115" s="64" t="s">
        <v>890</v>
      </c>
      <c r="C115" s="64" t="s">
        <v>891</v>
      </c>
      <c r="D115" s="64" t="s">
        <v>561</v>
      </c>
      <c r="E115" s="87" t="s">
        <v>519</v>
      </c>
      <c r="F115" s="64" t="s">
        <v>11</v>
      </c>
      <c r="G115" s="64">
        <v>17.0</v>
      </c>
      <c r="H115" s="66">
        <v>702911.0</v>
      </c>
      <c r="I115" s="87" t="s">
        <v>451</v>
      </c>
      <c r="J115" s="64" t="s">
        <v>440</v>
      </c>
      <c r="K115" s="64">
        <v>4.0</v>
      </c>
      <c r="L115" s="88">
        <v>5.5413441E7</v>
      </c>
      <c r="T115" s="17" t="str">
        <f>CONCATENATE(RRHH!$D115," ",RRHH!$B115," ",RRHH!$C115)</f>
        <v>JORGE LUIS VAZQUEZ ROSA</v>
      </c>
    </row>
    <row r="116" ht="15.75" customHeight="1">
      <c r="A116" s="64" t="s">
        <v>892</v>
      </c>
      <c r="B116" s="64" t="s">
        <v>893</v>
      </c>
      <c r="C116" s="64" t="s">
        <v>894</v>
      </c>
      <c r="D116" s="64" t="s">
        <v>795</v>
      </c>
      <c r="E116" s="87" t="s">
        <v>589</v>
      </c>
      <c r="F116" s="64" t="s">
        <v>7</v>
      </c>
      <c r="G116" s="64">
        <v>15.0</v>
      </c>
      <c r="H116" s="66">
        <v>585529.0</v>
      </c>
      <c r="I116" s="87" t="s">
        <v>467</v>
      </c>
      <c r="J116" s="64" t="s">
        <v>440</v>
      </c>
      <c r="K116" s="64">
        <v>2.0</v>
      </c>
      <c r="L116" s="88">
        <v>5.6601163E7</v>
      </c>
      <c r="T116" s="17" t="str">
        <f>CONCATENATE(RRHH!$D116," ",RRHH!$B116," ",RRHH!$C116)</f>
        <v>ALVARO VEGA LLANES</v>
      </c>
    </row>
    <row r="117" ht="15.75" customHeight="1">
      <c r="A117" s="64" t="s">
        <v>895</v>
      </c>
      <c r="B117" s="64" t="s">
        <v>896</v>
      </c>
      <c r="C117" s="64" t="s">
        <v>897</v>
      </c>
      <c r="D117" s="64" t="s">
        <v>898</v>
      </c>
      <c r="E117" s="92" t="s">
        <v>471</v>
      </c>
      <c r="F117" s="64" t="s">
        <v>10</v>
      </c>
      <c r="G117" s="64">
        <v>6.0</v>
      </c>
      <c r="H117" s="66">
        <v>307227.0</v>
      </c>
      <c r="I117" s="87" t="s">
        <v>451</v>
      </c>
      <c r="J117" s="64" t="s">
        <v>433</v>
      </c>
      <c r="K117" s="64">
        <v>3.0</v>
      </c>
      <c r="L117" s="88">
        <v>4.5493191E7</v>
      </c>
      <c r="T117" s="17" t="str">
        <f>CONCATENATE(RRHH!$D117," ",RRHH!$B117," ",RRHH!$C117)</f>
        <v>ENRIQUE VIANA FERREIRA</v>
      </c>
    </row>
    <row r="118" ht="15.75" customHeight="1">
      <c r="A118" s="64" t="s">
        <v>899</v>
      </c>
      <c r="B118" s="64" t="s">
        <v>900</v>
      </c>
      <c r="C118" s="64" t="s">
        <v>623</v>
      </c>
      <c r="D118" s="64" t="s">
        <v>901</v>
      </c>
      <c r="E118" s="87" t="s">
        <v>445</v>
      </c>
      <c r="F118" s="64" t="s">
        <v>7</v>
      </c>
      <c r="G118" s="64">
        <v>20.0</v>
      </c>
      <c r="H118" s="66">
        <v>465676.0</v>
      </c>
      <c r="I118" s="87" t="s">
        <v>451</v>
      </c>
      <c r="J118" s="64" t="s">
        <v>433</v>
      </c>
      <c r="K118" s="64">
        <v>3.0</v>
      </c>
      <c r="L118" s="88">
        <v>9.6329435E7</v>
      </c>
      <c r="T118" s="17" t="str">
        <f>CONCATENATE(RRHH!$D118," ",RRHH!$B118," ",RRHH!$C118)</f>
        <v>JOSE ANTONIO VICTORIA RODRIGUEZ</v>
      </c>
    </row>
    <row r="119" ht="15.75" customHeight="1">
      <c r="A119" s="64" t="s">
        <v>902</v>
      </c>
      <c r="B119" s="64" t="s">
        <v>903</v>
      </c>
      <c r="C119" s="64" t="s">
        <v>904</v>
      </c>
      <c r="D119" s="64" t="s">
        <v>702</v>
      </c>
      <c r="E119" s="87" t="s">
        <v>450</v>
      </c>
      <c r="F119" s="64" t="s">
        <v>11</v>
      </c>
      <c r="G119" s="64">
        <v>18.0</v>
      </c>
      <c r="H119" s="66">
        <v>659476.0</v>
      </c>
      <c r="I119" s="87" t="s">
        <v>439</v>
      </c>
      <c r="J119" s="64" t="s">
        <v>433</v>
      </c>
      <c r="K119" s="64">
        <v>4.0</v>
      </c>
      <c r="L119" s="88">
        <v>6.3230589E7</v>
      </c>
      <c r="T119" s="17" t="str">
        <f>CONCATENATE(RRHH!$D119," ",RRHH!$B119," ",RRHH!$C119)</f>
        <v>GRACIELA VIDAL CASTRO</v>
      </c>
    </row>
    <row r="120" ht="15.75" customHeight="1">
      <c r="A120" s="64" t="s">
        <v>905</v>
      </c>
      <c r="B120" s="64" t="s">
        <v>906</v>
      </c>
      <c r="C120" s="64" t="s">
        <v>907</v>
      </c>
      <c r="D120" s="64" t="s">
        <v>908</v>
      </c>
      <c r="E120" s="87" t="s">
        <v>503</v>
      </c>
      <c r="F120" s="64" t="s">
        <v>8</v>
      </c>
      <c r="G120" s="64">
        <v>15.0</v>
      </c>
      <c r="H120" s="66">
        <v>360824.0</v>
      </c>
      <c r="I120" s="87" t="s">
        <v>451</v>
      </c>
      <c r="J120" s="64" t="s">
        <v>433</v>
      </c>
      <c r="K120" s="64">
        <v>4.0</v>
      </c>
      <c r="L120" s="88">
        <v>5.2347078E7</v>
      </c>
      <c r="T120" s="17" t="str">
        <f>CONCATENATE(RRHH!$D120," ",RRHH!$B120," ",RRHH!$C120)</f>
        <v>ROSA CRISTINA ZUBILLAGA LENZNER</v>
      </c>
    </row>
    <row r="121" ht="15.75" customHeight="1">
      <c r="A121" s="71" t="s">
        <v>909</v>
      </c>
      <c r="B121" s="71" t="s">
        <v>910</v>
      </c>
      <c r="C121" s="71" t="s">
        <v>911</v>
      </c>
      <c r="D121" s="71" t="s">
        <v>912</v>
      </c>
      <c r="E121" s="94" t="s">
        <v>450</v>
      </c>
      <c r="F121" s="71" t="s">
        <v>12</v>
      </c>
      <c r="G121" s="71">
        <v>20.0</v>
      </c>
      <c r="H121" s="95">
        <v>1033516.0</v>
      </c>
      <c r="I121" s="94" t="s">
        <v>439</v>
      </c>
      <c r="J121" s="71" t="s">
        <v>433</v>
      </c>
      <c r="K121" s="71">
        <v>2.0</v>
      </c>
      <c r="L121" s="96">
        <v>5.6895194E7</v>
      </c>
      <c r="T121" s="17" t="str">
        <f>CONCATENATE(RRHH!$D121," ",RRHH!$B121," ",RRHH!$C121)</f>
        <v>FRANCISCO ADHEMAR ZUNINO TORTEROLA</v>
      </c>
    </row>
    <row r="122" ht="15.75" customHeight="1">
      <c r="A122" s="64"/>
      <c r="B122" s="64"/>
      <c r="C122" s="64"/>
      <c r="D122" s="64"/>
      <c r="E122" s="87"/>
      <c r="F122" s="64"/>
      <c r="G122" s="64"/>
      <c r="H122" s="66"/>
      <c r="I122" s="87"/>
      <c r="J122" s="64"/>
      <c r="K122" s="64"/>
      <c r="L122" s="88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8.0" customHeight="1">
      <c r="A123" s="64"/>
      <c r="B123" s="64"/>
      <c r="C123" s="64"/>
      <c r="D123" s="64"/>
      <c r="E123" s="87"/>
      <c r="F123" s="64"/>
      <c r="G123" s="64"/>
      <c r="H123" s="66"/>
      <c r="I123" s="87"/>
      <c r="J123" s="64"/>
      <c r="K123" s="64"/>
      <c r="L123" s="88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64"/>
      <c r="B124" s="64"/>
      <c r="C124" s="64"/>
      <c r="D124" s="64"/>
      <c r="E124" s="87"/>
      <c r="F124" s="64"/>
      <c r="G124" s="64"/>
      <c r="H124" s="66"/>
      <c r="I124" s="87"/>
      <c r="J124" s="64"/>
      <c r="K124" s="64"/>
      <c r="L124" s="88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4.25" hidden="1" customHeight="1">
      <c r="A125" s="64" t="s">
        <v>913</v>
      </c>
      <c r="B125" s="64" t="s">
        <v>914</v>
      </c>
      <c r="C125" s="64" t="s">
        <v>915</v>
      </c>
      <c r="D125" s="64" t="s">
        <v>916</v>
      </c>
      <c r="E125" s="87" t="s">
        <v>917</v>
      </c>
      <c r="F125" s="64" t="s">
        <v>595</v>
      </c>
      <c r="G125" s="64">
        <v>22.0</v>
      </c>
      <c r="H125" s="66">
        <v>2000000.0</v>
      </c>
      <c r="I125" s="87" t="s">
        <v>551</v>
      </c>
      <c r="J125" s="64" t="s">
        <v>552</v>
      </c>
      <c r="K125" s="64">
        <v>0.0</v>
      </c>
      <c r="L125" s="88">
        <v>7.5489605E7</v>
      </c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64"/>
      <c r="B126" s="64"/>
      <c r="C126" s="64"/>
      <c r="D126" s="64"/>
      <c r="E126" s="87"/>
      <c r="F126" s="64"/>
      <c r="G126" s="64"/>
      <c r="H126" s="66"/>
      <c r="I126" s="87"/>
      <c r="J126" s="64"/>
      <c r="K126" s="64"/>
      <c r="L126" s="88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64"/>
      <c r="B127" s="64"/>
      <c r="C127" s="64"/>
      <c r="D127" s="64"/>
      <c r="E127" s="87"/>
      <c r="F127" s="64"/>
      <c r="G127" s="64"/>
      <c r="H127" s="66"/>
      <c r="I127" s="87"/>
      <c r="J127" s="64"/>
      <c r="K127" s="64"/>
      <c r="L127" s="88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64"/>
      <c r="B128" s="64"/>
      <c r="C128" s="64"/>
      <c r="D128" s="64"/>
      <c r="E128" s="87"/>
      <c r="F128" s="64"/>
      <c r="G128" s="64"/>
      <c r="H128" s="66"/>
      <c r="I128" s="87"/>
      <c r="J128" s="64"/>
      <c r="K128" s="64"/>
      <c r="L128" s="88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64"/>
      <c r="B129" s="64"/>
      <c r="C129" s="64"/>
      <c r="D129" s="64"/>
      <c r="E129" s="87"/>
      <c r="F129" s="64"/>
      <c r="G129" s="64"/>
      <c r="H129" s="66"/>
      <c r="I129" s="87"/>
      <c r="J129" s="64"/>
      <c r="K129" s="64"/>
      <c r="L129" s="88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64"/>
      <c r="B130" s="64"/>
      <c r="C130" s="64"/>
      <c r="D130" s="64"/>
      <c r="E130" s="87"/>
      <c r="F130" s="64"/>
      <c r="G130" s="64"/>
      <c r="H130" s="66"/>
      <c r="I130" s="87"/>
      <c r="J130" s="64"/>
      <c r="K130" s="64"/>
      <c r="L130" s="88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64"/>
      <c r="B131" s="64"/>
      <c r="C131" s="64"/>
      <c r="D131" s="64"/>
      <c r="E131" s="87"/>
      <c r="F131" s="64"/>
      <c r="G131" s="64"/>
      <c r="H131" s="66"/>
      <c r="I131" s="87"/>
      <c r="J131" s="64"/>
      <c r="K131" s="64"/>
      <c r="L131" s="88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71"/>
      <c r="B132" s="71"/>
      <c r="C132" s="71"/>
      <c r="D132" s="71"/>
      <c r="E132" s="94"/>
      <c r="F132" s="71"/>
      <c r="G132" s="71"/>
      <c r="H132" s="95"/>
      <c r="I132" s="94"/>
      <c r="J132" s="71"/>
      <c r="K132" s="71"/>
      <c r="L132" s="96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41"/>
      <c r="B133" s="41"/>
      <c r="C133" s="41"/>
      <c r="D133" s="41"/>
      <c r="E133" s="97"/>
      <c r="F133" s="41"/>
      <c r="G133" s="41"/>
      <c r="H133" s="98"/>
      <c r="I133" s="97"/>
      <c r="J133" s="41"/>
      <c r="K133" s="41"/>
      <c r="L133" s="69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41"/>
      <c r="B134" s="41"/>
      <c r="C134" s="41"/>
      <c r="D134" s="41"/>
      <c r="E134" s="97"/>
      <c r="F134" s="41"/>
      <c r="G134" s="41"/>
      <c r="H134" s="98"/>
      <c r="I134" s="97"/>
      <c r="J134" s="41"/>
      <c r="K134" s="41"/>
      <c r="L134" s="69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E135" s="99"/>
      <c r="G135" s="69"/>
      <c r="H135" s="68"/>
      <c r="I135" s="100"/>
    </row>
    <row r="136" ht="15.75" customHeight="1">
      <c r="E136" s="99"/>
      <c r="G136" s="69"/>
    </row>
    <row r="137" ht="15.75" customHeight="1">
      <c r="E137" s="99"/>
      <c r="G137" s="69"/>
    </row>
    <row r="138" ht="15.75" customHeight="1">
      <c r="E138" s="99"/>
      <c r="G138" s="69"/>
    </row>
    <row r="139" ht="15.75" customHeight="1">
      <c r="E139" s="99"/>
      <c r="G139" s="69"/>
    </row>
    <row r="140" ht="15.75" customHeight="1">
      <c r="E140" s="99"/>
      <c r="G140" s="69"/>
    </row>
    <row r="141" ht="15.75" customHeight="1">
      <c r="E141" s="99"/>
      <c r="G141" s="69"/>
    </row>
    <row r="142" ht="15.75" customHeight="1">
      <c r="E142" s="99"/>
      <c r="G142" s="69"/>
    </row>
    <row r="143" ht="15.75" customHeight="1">
      <c r="E143" s="99"/>
      <c r="G143" s="69"/>
    </row>
    <row r="144" ht="15.75" customHeight="1">
      <c r="E144" s="99"/>
      <c r="G144" s="69"/>
    </row>
    <row r="145" ht="15.75" customHeight="1">
      <c r="E145" s="99"/>
      <c r="G145" s="69"/>
    </row>
    <row r="146" ht="15.75" customHeight="1">
      <c r="E146" s="99"/>
      <c r="G146" s="69"/>
    </row>
    <row r="147" ht="15.75" customHeight="1">
      <c r="E147" s="99"/>
      <c r="G147" s="69"/>
    </row>
    <row r="148" ht="15.75" customHeight="1">
      <c r="E148" s="99"/>
      <c r="G148" s="69"/>
    </row>
    <row r="149" ht="15.75" customHeight="1">
      <c r="E149" s="99"/>
      <c r="G149" s="69"/>
    </row>
    <row r="150" ht="15.75" customHeight="1">
      <c r="E150" s="99"/>
      <c r="G150" s="69"/>
    </row>
    <row r="151" ht="15.75" customHeight="1">
      <c r="E151" s="99"/>
      <c r="G151" s="69"/>
    </row>
    <row r="152" ht="15.75" customHeight="1">
      <c r="E152" s="99"/>
      <c r="G152" s="69"/>
    </row>
    <row r="153" ht="15.75" customHeight="1">
      <c r="E153" s="99"/>
      <c r="G153" s="69"/>
    </row>
    <row r="154" ht="15.75" customHeight="1">
      <c r="E154" s="99"/>
      <c r="G154" s="69"/>
    </row>
    <row r="155" ht="15.75" customHeight="1">
      <c r="E155" s="99"/>
      <c r="G155" s="69"/>
    </row>
    <row r="156" ht="15.75" customHeight="1">
      <c r="E156" s="99"/>
      <c r="G156" s="69"/>
    </row>
    <row r="157" ht="15.75" customHeight="1">
      <c r="E157" s="99"/>
      <c r="G157" s="69"/>
    </row>
    <row r="158" ht="15.75" customHeight="1">
      <c r="E158" s="99"/>
      <c r="G158" s="69"/>
    </row>
    <row r="159" ht="15.75" customHeight="1">
      <c r="E159" s="99"/>
      <c r="G159" s="69"/>
    </row>
    <row r="160" ht="15.75" customHeight="1">
      <c r="E160" s="99"/>
      <c r="G160" s="69"/>
    </row>
    <row r="161" ht="15.75" customHeight="1">
      <c r="E161" s="99"/>
      <c r="G161" s="69"/>
    </row>
    <row r="162" ht="15.75" customHeight="1">
      <c r="E162" s="99"/>
      <c r="G162" s="69"/>
    </row>
    <row r="163" ht="15.75" customHeight="1">
      <c r="E163" s="99"/>
      <c r="G163" s="69"/>
    </row>
    <row r="164" ht="15.75" customHeight="1">
      <c r="E164" s="99"/>
      <c r="G164" s="69"/>
    </row>
    <row r="165" ht="15.75" customHeight="1">
      <c r="E165" s="99"/>
      <c r="G165" s="69"/>
    </row>
    <row r="166" ht="15.75" customHeight="1">
      <c r="E166" s="99"/>
      <c r="G166" s="69"/>
    </row>
    <row r="167" ht="15.75" customHeight="1">
      <c r="E167" s="99"/>
      <c r="G167" s="69"/>
    </row>
    <row r="168" ht="15.75" customHeight="1">
      <c r="E168" s="99"/>
      <c r="G168" s="69"/>
    </row>
    <row r="169" ht="15.75" customHeight="1">
      <c r="E169" s="99"/>
      <c r="G169" s="69"/>
    </row>
    <row r="170" ht="15.75" customHeight="1">
      <c r="E170" s="99"/>
      <c r="G170" s="69"/>
    </row>
    <row r="171" ht="15.75" customHeight="1">
      <c r="E171" s="99"/>
      <c r="G171" s="69"/>
    </row>
    <row r="172" ht="15.75" customHeight="1">
      <c r="E172" s="99"/>
      <c r="G172" s="69"/>
    </row>
    <row r="173" ht="15.75" customHeight="1">
      <c r="E173" s="99"/>
      <c r="G173" s="69"/>
    </row>
    <row r="174" ht="15.75" customHeight="1">
      <c r="E174" s="99"/>
      <c r="G174" s="69"/>
    </row>
    <row r="175" ht="15.75" customHeight="1">
      <c r="E175" s="99"/>
      <c r="G175" s="69"/>
    </row>
    <row r="176" ht="15.75" customHeight="1">
      <c r="E176" s="99"/>
      <c r="G176" s="69"/>
    </row>
    <row r="177" ht="15.75" customHeight="1">
      <c r="E177" s="99"/>
      <c r="G177" s="69"/>
    </row>
    <row r="178" ht="15.75" customHeight="1">
      <c r="E178" s="99"/>
      <c r="G178" s="69"/>
    </row>
    <row r="179" ht="15.75" customHeight="1">
      <c r="E179" s="99"/>
      <c r="G179" s="69"/>
    </row>
    <row r="180" ht="15.75" customHeight="1">
      <c r="E180" s="99"/>
      <c r="G180" s="69"/>
    </row>
    <row r="181" ht="15.75" customHeight="1">
      <c r="E181" s="99"/>
      <c r="G181" s="69"/>
    </row>
    <row r="182" ht="15.75" customHeight="1">
      <c r="E182" s="99"/>
      <c r="G182" s="69"/>
    </row>
    <row r="183" ht="15.75" customHeight="1">
      <c r="E183" s="99"/>
      <c r="G183" s="69"/>
    </row>
    <row r="184" ht="15.75" customHeight="1">
      <c r="E184" s="99"/>
      <c r="G184" s="69"/>
    </row>
    <row r="185" ht="15.75" customHeight="1">
      <c r="E185" s="99"/>
      <c r="G185" s="69"/>
    </row>
    <row r="186" ht="15.75" customHeight="1">
      <c r="E186" s="99"/>
      <c r="G186" s="69"/>
    </row>
    <row r="187" ht="15.75" customHeight="1">
      <c r="E187" s="99"/>
      <c r="G187" s="69"/>
    </row>
    <row r="188" ht="15.75" customHeight="1">
      <c r="E188" s="99"/>
      <c r="G188" s="69"/>
    </row>
    <row r="189" ht="15.75" customHeight="1">
      <c r="E189" s="99"/>
      <c r="G189" s="69"/>
    </row>
    <row r="190" ht="15.75" customHeight="1">
      <c r="E190" s="99"/>
      <c r="G190" s="69"/>
    </row>
    <row r="191" ht="15.75" customHeight="1">
      <c r="E191" s="99"/>
      <c r="G191" s="69"/>
    </row>
    <row r="192" ht="15.75" customHeight="1">
      <c r="E192" s="99"/>
      <c r="G192" s="69"/>
    </row>
    <row r="193" ht="15.75" customHeight="1">
      <c r="E193" s="99"/>
      <c r="G193" s="69"/>
    </row>
    <row r="194" ht="15.75" customHeight="1">
      <c r="E194" s="99"/>
      <c r="G194" s="69"/>
    </row>
    <row r="195" ht="15.75" customHeight="1">
      <c r="E195" s="99"/>
      <c r="G195" s="69"/>
    </row>
    <row r="196" ht="15.75" customHeight="1">
      <c r="E196" s="99"/>
      <c r="G196" s="69"/>
    </row>
    <row r="197" ht="15.75" customHeight="1">
      <c r="E197" s="99"/>
      <c r="G197" s="69"/>
    </row>
    <row r="198" ht="15.75" customHeight="1">
      <c r="E198" s="99"/>
      <c r="G198" s="69"/>
    </row>
    <row r="199" ht="15.75" customHeight="1">
      <c r="E199" s="99"/>
      <c r="G199" s="69"/>
    </row>
    <row r="200" ht="15.75" customHeight="1">
      <c r="E200" s="99"/>
      <c r="G200" s="69"/>
    </row>
    <row r="201" ht="15.75" customHeight="1">
      <c r="E201" s="99"/>
      <c r="G201" s="69"/>
    </row>
    <row r="202" ht="15.75" customHeight="1">
      <c r="E202" s="99"/>
      <c r="G202" s="69"/>
    </row>
    <row r="203" ht="15.75" customHeight="1">
      <c r="E203" s="99"/>
      <c r="G203" s="69"/>
    </row>
    <row r="204" ht="15.75" customHeight="1">
      <c r="E204" s="99"/>
      <c r="G204" s="69"/>
    </row>
    <row r="205" ht="15.75" customHeight="1">
      <c r="E205" s="99"/>
      <c r="G205" s="69"/>
    </row>
    <row r="206" ht="15.75" customHeight="1">
      <c r="E206" s="99"/>
      <c r="G206" s="69"/>
    </row>
    <row r="207" ht="15.75" customHeight="1">
      <c r="E207" s="99"/>
      <c r="G207" s="69"/>
    </row>
    <row r="208" ht="15.75" customHeight="1">
      <c r="E208" s="99"/>
      <c r="G208" s="69"/>
    </row>
    <row r="209" ht="15.75" customHeight="1">
      <c r="E209" s="99"/>
      <c r="G209" s="69"/>
    </row>
    <row r="210" ht="15.75" customHeight="1">
      <c r="E210" s="99"/>
      <c r="G210" s="69"/>
    </row>
    <row r="211" ht="15.75" customHeight="1">
      <c r="E211" s="99"/>
      <c r="G211" s="69"/>
    </row>
    <row r="212" ht="15.75" customHeight="1">
      <c r="E212" s="99"/>
      <c r="G212" s="69"/>
    </row>
    <row r="213" ht="15.75" customHeight="1">
      <c r="E213" s="99"/>
      <c r="G213" s="69"/>
    </row>
    <row r="214" ht="15.75" customHeight="1">
      <c r="E214" s="99"/>
      <c r="G214" s="69"/>
    </row>
    <row r="215" ht="15.75" customHeight="1">
      <c r="E215" s="99"/>
      <c r="G215" s="69"/>
    </row>
    <row r="216" ht="15.75" customHeight="1">
      <c r="E216" s="99"/>
      <c r="G216" s="69"/>
    </row>
    <row r="217" ht="15.75" customHeight="1">
      <c r="E217" s="99"/>
      <c r="G217" s="69"/>
    </row>
    <row r="218" ht="15.75" customHeight="1">
      <c r="E218" s="99"/>
      <c r="G218" s="69"/>
    </row>
    <row r="219" ht="15.75" customHeight="1">
      <c r="E219" s="99"/>
      <c r="G219" s="69"/>
    </row>
    <row r="220" ht="15.75" customHeight="1">
      <c r="E220" s="99"/>
      <c r="G220" s="69"/>
    </row>
    <row r="221" ht="15.75" customHeight="1">
      <c r="E221" s="99"/>
      <c r="G221" s="69"/>
    </row>
    <row r="222" ht="15.75" customHeight="1">
      <c r="E222" s="99"/>
      <c r="G222" s="69"/>
    </row>
    <row r="223" ht="15.75" customHeight="1">
      <c r="E223" s="99"/>
      <c r="G223" s="69"/>
    </row>
    <row r="224" ht="15.75" customHeight="1">
      <c r="E224" s="99"/>
      <c r="G224" s="69"/>
    </row>
    <row r="225" ht="15.75" customHeight="1">
      <c r="E225" s="99"/>
      <c r="G225" s="69"/>
    </row>
    <row r="226" ht="15.75" customHeight="1">
      <c r="E226" s="99"/>
      <c r="G226" s="69"/>
    </row>
    <row r="227" ht="15.75" customHeight="1">
      <c r="E227" s="99"/>
      <c r="G227" s="69"/>
    </row>
    <row r="228" ht="15.75" customHeight="1">
      <c r="E228" s="99"/>
      <c r="G228" s="69"/>
    </row>
    <row r="229" ht="15.75" customHeight="1">
      <c r="E229" s="99"/>
      <c r="G229" s="69"/>
    </row>
    <row r="230" ht="15.75" customHeight="1">
      <c r="E230" s="99"/>
      <c r="G230" s="69"/>
    </row>
    <row r="231" ht="15.75" customHeight="1">
      <c r="E231" s="99"/>
      <c r="G231" s="69"/>
    </row>
    <row r="232" ht="15.75" customHeight="1">
      <c r="E232" s="99"/>
      <c r="G232" s="69"/>
    </row>
    <row r="233" ht="15.75" customHeight="1">
      <c r="E233" s="99"/>
      <c r="G233" s="69"/>
    </row>
    <row r="234" ht="15.75" customHeight="1">
      <c r="E234" s="99"/>
      <c r="G234" s="69"/>
    </row>
    <row r="235" ht="15.75" customHeight="1">
      <c r="E235" s="99"/>
      <c r="G235" s="69"/>
    </row>
    <row r="236" ht="15.75" customHeight="1">
      <c r="E236" s="99"/>
      <c r="G236" s="69"/>
    </row>
    <row r="237" ht="15.75" customHeight="1">
      <c r="E237" s="99"/>
      <c r="G237" s="69"/>
    </row>
    <row r="238" ht="15.75" customHeight="1">
      <c r="E238" s="99"/>
      <c r="G238" s="69"/>
    </row>
    <row r="239" ht="15.75" customHeight="1">
      <c r="E239" s="99"/>
      <c r="G239" s="69"/>
    </row>
    <row r="240" ht="15.75" customHeight="1">
      <c r="E240" s="99"/>
      <c r="G240" s="69"/>
    </row>
    <row r="241" ht="15.75" customHeight="1">
      <c r="E241" s="99"/>
      <c r="G241" s="69"/>
    </row>
    <row r="242" ht="15.75" customHeight="1">
      <c r="E242" s="99"/>
      <c r="G242" s="69"/>
    </row>
    <row r="243" ht="15.75" customHeight="1">
      <c r="E243" s="99"/>
      <c r="G243" s="69"/>
    </row>
    <row r="244" ht="15.75" customHeight="1">
      <c r="E244" s="99"/>
      <c r="G244" s="69"/>
    </row>
    <row r="245" ht="15.75" customHeight="1">
      <c r="E245" s="99"/>
      <c r="G245" s="69"/>
    </row>
    <row r="246" ht="15.75" customHeight="1">
      <c r="E246" s="99"/>
      <c r="G246" s="69"/>
    </row>
    <row r="247" ht="15.75" customHeight="1">
      <c r="E247" s="99"/>
      <c r="G247" s="69"/>
    </row>
    <row r="248" ht="15.75" customHeight="1">
      <c r="E248" s="99"/>
      <c r="G248" s="69"/>
    </row>
    <row r="249" ht="15.75" customHeight="1">
      <c r="E249" s="99"/>
      <c r="G249" s="69"/>
    </row>
    <row r="250" ht="15.75" customHeight="1">
      <c r="E250" s="99"/>
      <c r="G250" s="69"/>
    </row>
    <row r="251" ht="15.75" customHeight="1">
      <c r="E251" s="99"/>
      <c r="G251" s="69"/>
    </row>
    <row r="252" ht="15.75" customHeight="1">
      <c r="E252" s="99"/>
      <c r="G252" s="69"/>
    </row>
    <row r="253" ht="15.75" customHeight="1">
      <c r="E253" s="99"/>
      <c r="G253" s="69"/>
    </row>
    <row r="254" ht="15.75" customHeight="1">
      <c r="E254" s="99"/>
      <c r="G254" s="69"/>
    </row>
    <row r="255" ht="15.75" customHeight="1">
      <c r="E255" s="99"/>
      <c r="G255" s="69"/>
    </row>
    <row r="256" ht="15.75" customHeight="1">
      <c r="E256" s="99"/>
      <c r="G256" s="69"/>
    </row>
    <row r="257" ht="15.75" customHeight="1">
      <c r="E257" s="99"/>
      <c r="G257" s="69"/>
    </row>
    <row r="258" ht="15.75" customHeight="1">
      <c r="E258" s="99"/>
      <c r="G258" s="69"/>
    </row>
    <row r="259" ht="15.75" customHeight="1">
      <c r="E259" s="99"/>
      <c r="G259" s="69"/>
    </row>
    <row r="260" ht="15.75" customHeight="1">
      <c r="E260" s="99"/>
      <c r="G260" s="69"/>
    </row>
    <row r="261" ht="15.75" customHeight="1">
      <c r="E261" s="99"/>
      <c r="G261" s="69"/>
    </row>
    <row r="262" ht="15.75" customHeight="1">
      <c r="E262" s="99"/>
      <c r="G262" s="69"/>
    </row>
    <row r="263" ht="15.75" customHeight="1">
      <c r="E263" s="99"/>
      <c r="G263" s="69"/>
    </row>
    <row r="264" ht="15.75" customHeight="1">
      <c r="E264" s="99"/>
      <c r="G264" s="69"/>
    </row>
    <row r="265" ht="15.75" customHeight="1">
      <c r="E265" s="99"/>
      <c r="G265" s="69"/>
    </row>
    <row r="266" ht="15.75" customHeight="1">
      <c r="E266" s="99"/>
      <c r="G266" s="69"/>
    </row>
    <row r="267" ht="15.75" customHeight="1">
      <c r="E267" s="99"/>
      <c r="G267" s="69"/>
    </row>
    <row r="268" ht="15.75" customHeight="1">
      <c r="E268" s="99"/>
      <c r="G268" s="69"/>
    </row>
    <row r="269" ht="15.75" customHeight="1">
      <c r="E269" s="99"/>
      <c r="G269" s="69"/>
    </row>
    <row r="270" ht="15.75" customHeight="1">
      <c r="E270" s="99"/>
      <c r="G270" s="69"/>
    </row>
    <row r="271" ht="15.75" customHeight="1">
      <c r="E271" s="99"/>
      <c r="G271" s="69"/>
    </row>
    <row r="272" ht="15.75" customHeight="1">
      <c r="E272" s="99"/>
      <c r="G272" s="69"/>
    </row>
    <row r="273" ht="15.75" customHeight="1">
      <c r="E273" s="99"/>
      <c r="G273" s="69"/>
    </row>
    <row r="274" ht="15.75" customHeight="1">
      <c r="E274" s="99"/>
      <c r="G274" s="69"/>
    </row>
    <row r="275" ht="15.75" customHeight="1">
      <c r="E275" s="99"/>
      <c r="G275" s="69"/>
    </row>
    <row r="276" ht="15.75" customHeight="1">
      <c r="E276" s="99"/>
      <c r="G276" s="69"/>
    </row>
    <row r="277" ht="15.75" customHeight="1">
      <c r="E277" s="99"/>
      <c r="G277" s="69"/>
    </row>
    <row r="278" ht="15.75" customHeight="1">
      <c r="E278" s="99"/>
      <c r="G278" s="69"/>
    </row>
    <row r="279" ht="15.75" customHeight="1">
      <c r="E279" s="99"/>
      <c r="G279" s="69"/>
    </row>
    <row r="280" ht="15.75" customHeight="1">
      <c r="E280" s="99"/>
      <c r="G280" s="69"/>
    </row>
    <row r="281" ht="15.75" customHeight="1">
      <c r="E281" s="99"/>
      <c r="G281" s="69"/>
    </row>
    <row r="282" ht="15.75" customHeight="1">
      <c r="E282" s="99"/>
      <c r="G282" s="69"/>
    </row>
    <row r="283" ht="15.75" customHeight="1">
      <c r="E283" s="99"/>
      <c r="G283" s="69"/>
    </row>
    <row r="284" ht="15.75" customHeight="1">
      <c r="E284" s="99"/>
      <c r="G284" s="69"/>
    </row>
    <row r="285" ht="15.75" customHeight="1">
      <c r="E285" s="99"/>
      <c r="G285" s="69"/>
    </row>
    <row r="286" ht="15.75" customHeight="1">
      <c r="E286" s="99"/>
      <c r="G286" s="69"/>
    </row>
    <row r="287" ht="15.75" customHeight="1">
      <c r="E287" s="99"/>
      <c r="G287" s="69"/>
    </row>
    <row r="288" ht="15.75" customHeight="1">
      <c r="E288" s="99"/>
      <c r="G288" s="69"/>
    </row>
    <row r="289" ht="15.75" customHeight="1">
      <c r="E289" s="99"/>
      <c r="G289" s="69"/>
    </row>
    <row r="290" ht="15.75" customHeight="1">
      <c r="E290" s="99"/>
      <c r="G290" s="69"/>
    </row>
    <row r="291" ht="15.75" customHeight="1">
      <c r="E291" s="99"/>
      <c r="G291" s="69"/>
    </row>
    <row r="292" ht="15.75" customHeight="1">
      <c r="E292" s="99"/>
      <c r="G292" s="69"/>
    </row>
    <row r="293" ht="15.75" customHeight="1">
      <c r="E293" s="99"/>
      <c r="G293" s="69"/>
    </row>
    <row r="294" ht="15.75" customHeight="1">
      <c r="E294" s="99"/>
      <c r="G294" s="69"/>
    </row>
    <row r="295" ht="15.75" customHeight="1">
      <c r="E295" s="99"/>
      <c r="G295" s="69"/>
    </row>
    <row r="296" ht="15.75" customHeight="1">
      <c r="E296" s="99"/>
      <c r="G296" s="69"/>
    </row>
    <row r="297" ht="15.75" customHeight="1">
      <c r="E297" s="99"/>
      <c r="G297" s="69"/>
    </row>
    <row r="298" ht="15.75" customHeight="1">
      <c r="E298" s="99"/>
      <c r="G298" s="69"/>
    </row>
    <row r="299" ht="15.75" customHeight="1">
      <c r="E299" s="99"/>
      <c r="G299" s="69"/>
    </row>
    <row r="300" ht="15.75" customHeight="1">
      <c r="E300" s="99"/>
      <c r="G300" s="69"/>
    </row>
    <row r="301" ht="15.75" customHeight="1">
      <c r="E301" s="99"/>
      <c r="G301" s="69"/>
    </row>
    <row r="302" ht="15.75" customHeight="1">
      <c r="E302" s="99"/>
      <c r="G302" s="69"/>
    </row>
    <row r="303" ht="15.75" customHeight="1">
      <c r="E303" s="99"/>
      <c r="G303" s="69"/>
    </row>
    <row r="304" ht="15.75" customHeight="1">
      <c r="E304" s="99"/>
      <c r="G304" s="69"/>
    </row>
    <row r="305" ht="15.75" customHeight="1">
      <c r="E305" s="99"/>
      <c r="G305" s="69"/>
    </row>
    <row r="306" ht="15.75" customHeight="1">
      <c r="E306" s="99"/>
      <c r="G306" s="69"/>
    </row>
    <row r="307" ht="15.75" customHeight="1">
      <c r="E307" s="99"/>
      <c r="G307" s="69"/>
    </row>
    <row r="308" ht="15.75" customHeight="1">
      <c r="E308" s="99"/>
      <c r="G308" s="69"/>
    </row>
    <row r="309" ht="15.75" customHeight="1">
      <c r="E309" s="99"/>
      <c r="G309" s="69"/>
    </row>
    <row r="310" ht="15.75" customHeight="1">
      <c r="E310" s="99"/>
      <c r="G310" s="69"/>
    </row>
    <row r="311" ht="15.75" customHeight="1">
      <c r="E311" s="99"/>
      <c r="G311" s="69"/>
    </row>
    <row r="312" ht="15.75" customHeight="1">
      <c r="E312" s="99"/>
      <c r="G312" s="69"/>
    </row>
    <row r="313" ht="15.75" customHeight="1">
      <c r="E313" s="99"/>
      <c r="G313" s="69"/>
    </row>
    <row r="314" ht="15.75" customHeight="1">
      <c r="E314" s="99"/>
      <c r="G314" s="69"/>
    </row>
    <row r="315" ht="15.75" customHeight="1">
      <c r="E315" s="99"/>
      <c r="G315" s="69"/>
    </row>
    <row r="316" ht="15.75" customHeight="1">
      <c r="E316" s="99"/>
      <c r="G316" s="69"/>
    </row>
    <row r="317" ht="15.75" customHeight="1">
      <c r="E317" s="99"/>
      <c r="G317" s="69"/>
    </row>
    <row r="318" ht="15.75" customHeight="1">
      <c r="E318" s="99"/>
      <c r="G318" s="69"/>
    </row>
    <row r="319" ht="15.75" customHeight="1">
      <c r="E319" s="97"/>
      <c r="G319" s="69"/>
    </row>
    <row r="320" ht="15.75" customHeight="1">
      <c r="E320" s="99"/>
      <c r="G320" s="69"/>
    </row>
    <row r="321" ht="15.75" customHeight="1">
      <c r="E321" s="99"/>
      <c r="G321" s="69"/>
    </row>
    <row r="322" ht="15.75" customHeight="1">
      <c r="E322" s="97"/>
      <c r="G322" s="69"/>
    </row>
    <row r="323" ht="15.75" customHeight="1">
      <c r="E323" s="99"/>
      <c r="G323" s="69"/>
    </row>
    <row r="324" ht="15.75" customHeight="1">
      <c r="E324" s="97"/>
      <c r="G324" s="69"/>
    </row>
    <row r="325" ht="15.75" customHeight="1">
      <c r="E325" s="99"/>
      <c r="G325" s="69"/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0"/>
    <col customWidth="1" min="2" max="2" width="18.25"/>
    <col customWidth="1" min="3" max="3" width="10.63"/>
    <col customWidth="1" min="4" max="4" width="32.0"/>
    <col customWidth="1" min="5" max="26" width="10.63"/>
  </cols>
  <sheetData>
    <row r="1" ht="12.75" customHeight="1">
      <c r="A1" s="17" t="s">
        <v>918</v>
      </c>
      <c r="B1" s="89" t="s">
        <v>919</v>
      </c>
    </row>
    <row r="2" ht="12.75" customHeight="1">
      <c r="A2" s="101" t="s">
        <v>5</v>
      </c>
      <c r="B2" s="17">
        <v>13.0</v>
      </c>
      <c r="C2" s="89" t="str">
        <f>GETPIVOTDATA("SUELDO",$A$1,"CARGO","ADMINISTRATIVOS")</f>
        <v>#REF!</v>
      </c>
    </row>
    <row r="3" ht="12.75" customHeight="1">
      <c r="A3" s="101" t="s">
        <v>6</v>
      </c>
      <c r="B3" s="17">
        <v>9.0</v>
      </c>
      <c r="C3" s="17" t="str">
        <f>GETPIVOTDATA("SUELDO",$A$1,"CARGO","AYUDANTE")</f>
        <v>#REF!</v>
      </c>
    </row>
    <row r="4" ht="12.75" customHeight="1">
      <c r="A4" s="101" t="s">
        <v>7</v>
      </c>
      <c r="B4" s="17">
        <v>12.0</v>
      </c>
      <c r="C4" s="89" t="str">
        <f>GETPIVOTDATA("SUELDO",$A$1,"CARGO","CAPATAZ")</f>
        <v>#REF!</v>
      </c>
    </row>
    <row r="5" ht="12.75" customHeight="1">
      <c r="A5" s="101" t="s">
        <v>8</v>
      </c>
      <c r="B5" s="17">
        <v>16.0</v>
      </c>
      <c r="C5" s="89" t="str">
        <f>GETPIVOTDATA("SUELDO",$A$1,"CARGO","GUARDA")</f>
        <v>#REF!</v>
      </c>
    </row>
    <row r="6" ht="12.75" customHeight="1">
      <c r="A6" s="101" t="s">
        <v>9</v>
      </c>
      <c r="B6" s="17">
        <v>13.0</v>
      </c>
      <c r="C6" s="89" t="str">
        <f>GETPIVOTDATA("SUELDO",$A$1,"CARGO","PEON")</f>
        <v>#REF!</v>
      </c>
    </row>
    <row r="7" ht="12.75" customHeight="1">
      <c r="A7" s="101" t="s">
        <v>10</v>
      </c>
      <c r="B7" s="17">
        <v>10.0</v>
      </c>
      <c r="C7" s="89" t="str">
        <f>GETPIVOTDATA("SUELDO",$A$1,"CARGO","PERSONAL DE OFICIOS CLASICOS")</f>
        <v>#REF!</v>
      </c>
    </row>
    <row r="8" ht="12.75" customHeight="1">
      <c r="A8" s="101" t="s">
        <v>11</v>
      </c>
      <c r="B8" s="17">
        <v>17.0</v>
      </c>
      <c r="C8" s="89" t="str">
        <f>GETPIVOTDATA("SUELDO",$A$1,"CARGO","TECNICO GRADO MEDIO")</f>
        <v>#REF!</v>
      </c>
    </row>
    <row r="9" ht="12.75" customHeight="1">
      <c r="A9" s="101" t="s">
        <v>12</v>
      </c>
      <c r="B9" s="17">
        <v>13.0</v>
      </c>
      <c r="C9" s="89" t="str">
        <f>GETPIVOTDATA("SUELDO",$A$1,"CARGO","TECNICO GRADO SUPERIOR")</f>
        <v>#REF!</v>
      </c>
    </row>
    <row r="10" ht="12.75" customHeight="1">
      <c r="A10" s="101" t="s">
        <v>13</v>
      </c>
      <c r="B10" s="17">
        <v>18.0</v>
      </c>
      <c r="C10" s="89" t="str">
        <f>GETPIVOTDATA("SUELDO",$A$1,"CARGO","TRACTORISTA")</f>
        <v>#REF!</v>
      </c>
    </row>
    <row r="11" ht="12.75" customHeight="1">
      <c r="A11" s="101" t="s">
        <v>920</v>
      </c>
      <c r="B11" s="17"/>
      <c r="C11" s="17" t="str">
        <f>GETPIVOTDATA("SUELDO",$A$1,"CARGO",)</f>
        <v>#REF!</v>
      </c>
    </row>
    <row r="12" ht="12.75" customHeight="1">
      <c r="A12" s="101" t="s">
        <v>921</v>
      </c>
      <c r="B12" s="17">
        <v>121.0</v>
      </c>
      <c r="C12" s="17">
        <v>121.0</v>
      </c>
    </row>
    <row r="13" ht="12.75" customHeight="1"/>
    <row r="14" ht="12.75" customHeight="1"/>
    <row r="15" ht="12.75" customHeight="1">
      <c r="D15" s="15" t="s">
        <v>4</v>
      </c>
    </row>
    <row r="16" ht="12.75" customHeight="1">
      <c r="A16" s="89" t="str">
        <f t="shared" ref="A16:A24" si="1">A2</f>
        <v>ADMINISTRATIVOS</v>
      </c>
      <c r="B16" s="17">
        <v>13.0</v>
      </c>
      <c r="D16" s="16" t="s">
        <v>5</v>
      </c>
      <c r="E16" s="102"/>
      <c r="F16" s="16"/>
    </row>
    <row r="17" ht="12.75" customHeight="1">
      <c r="A17" s="89" t="str">
        <f t="shared" si="1"/>
        <v>AYUDANTE</v>
      </c>
      <c r="B17" s="17">
        <v>9.0</v>
      </c>
      <c r="D17" s="16" t="s">
        <v>6</v>
      </c>
      <c r="E17" s="102"/>
      <c r="F17" s="16"/>
    </row>
    <row r="18" ht="12.75" customHeight="1">
      <c r="A18" s="89" t="str">
        <f t="shared" si="1"/>
        <v>CAPATAZ</v>
      </c>
      <c r="B18" s="17">
        <v>12.0</v>
      </c>
      <c r="D18" s="16" t="s">
        <v>7</v>
      </c>
      <c r="E18" s="102"/>
      <c r="F18" s="16"/>
    </row>
    <row r="19" ht="12.75" customHeight="1">
      <c r="A19" s="89" t="str">
        <f t="shared" si="1"/>
        <v>GUARDA</v>
      </c>
      <c r="B19" s="17">
        <v>16.0</v>
      </c>
      <c r="D19" s="16" t="s">
        <v>8</v>
      </c>
      <c r="E19" s="102"/>
      <c r="F19" s="16"/>
    </row>
    <row r="20" ht="12.75" customHeight="1">
      <c r="A20" s="89" t="str">
        <f t="shared" si="1"/>
        <v>PEON</v>
      </c>
      <c r="B20" s="17">
        <v>13.0</v>
      </c>
      <c r="D20" s="16" t="s">
        <v>9</v>
      </c>
      <c r="E20" s="102"/>
      <c r="F20" s="16"/>
    </row>
    <row r="21" ht="12.75" customHeight="1">
      <c r="A21" s="89" t="str">
        <f t="shared" si="1"/>
        <v>PERSONAL DE OFICIOS CLASICOS</v>
      </c>
      <c r="B21" s="17">
        <v>10.0</v>
      </c>
      <c r="D21" s="16" t="s">
        <v>10</v>
      </c>
      <c r="E21" s="102"/>
      <c r="F21" s="16"/>
    </row>
    <row r="22" ht="12.75" customHeight="1">
      <c r="A22" s="89" t="str">
        <f t="shared" si="1"/>
        <v>TECNICO GRADO MEDIO</v>
      </c>
      <c r="B22" s="17">
        <v>17.0</v>
      </c>
      <c r="D22" s="16" t="s">
        <v>11</v>
      </c>
      <c r="E22" s="102"/>
      <c r="F22" s="16"/>
    </row>
    <row r="23" ht="12.75" customHeight="1">
      <c r="A23" s="89" t="str">
        <f t="shared" si="1"/>
        <v>TECNICO GRADO SUPERIOR</v>
      </c>
      <c r="B23" s="17">
        <v>13.0</v>
      </c>
      <c r="D23" s="16" t="s">
        <v>12</v>
      </c>
      <c r="E23" s="102"/>
      <c r="F23" s="16"/>
    </row>
    <row r="24" ht="12.75" customHeight="1">
      <c r="A24" s="89" t="str">
        <f t="shared" si="1"/>
        <v>TRACTORISTA</v>
      </c>
      <c r="B24" s="17">
        <v>18.0</v>
      </c>
      <c r="D24" s="16" t="s">
        <v>13</v>
      </c>
      <c r="E24" s="102"/>
      <c r="F24" s="16"/>
    </row>
    <row r="25" ht="12.75" customHeight="1">
      <c r="B25" s="17"/>
    </row>
    <row r="26" ht="12.75" customHeight="1">
      <c r="A26" s="89" t="str">
        <f>A12</f>
        <v>Total general</v>
      </c>
      <c r="B26" s="17">
        <f>C12</f>
        <v>121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21.88"/>
    <col customWidth="1" min="3" max="3" width="24.75"/>
    <col customWidth="1" min="4" max="31" width="10.63"/>
  </cols>
  <sheetData>
    <row r="1" ht="12.75" customHeight="1"/>
    <row r="2" ht="12.75" customHeight="1"/>
    <row r="3" ht="12.75" customHeight="1"/>
    <row r="4" ht="12.75" customHeight="1"/>
    <row r="5" ht="12.75" customHeight="1">
      <c r="A5" s="103" t="s">
        <v>384</v>
      </c>
      <c r="B5" s="103" t="s">
        <v>405</v>
      </c>
      <c r="C5" s="103" t="s">
        <v>408</v>
      </c>
    </row>
    <row r="6" ht="12.75" customHeight="1">
      <c r="A6" s="104" t="s">
        <v>385</v>
      </c>
      <c r="B6" s="105" t="s">
        <v>406</v>
      </c>
      <c r="C6" s="105">
        <v>2366944.0</v>
      </c>
    </row>
    <row r="7" ht="12.75" customHeight="1">
      <c r="A7" s="104" t="s">
        <v>386</v>
      </c>
      <c r="B7" s="105" t="s">
        <v>407</v>
      </c>
      <c r="C7" s="105">
        <v>2987563.0</v>
      </c>
    </row>
    <row r="8" ht="12.75" customHeight="1">
      <c r="A8" s="104" t="s">
        <v>387</v>
      </c>
      <c r="B8" s="105" t="s">
        <v>406</v>
      </c>
      <c r="C8" s="105">
        <v>1493782.0</v>
      </c>
    </row>
    <row r="9" ht="12.75" customHeight="1">
      <c r="A9" s="104" t="s">
        <v>388</v>
      </c>
      <c r="B9" s="105" t="s">
        <v>407</v>
      </c>
      <c r="C9" s="105">
        <v>3947368.0</v>
      </c>
    </row>
    <row r="10" ht="12.75" customHeight="1"/>
    <row r="11" ht="12.75" customHeight="1"/>
    <row r="12" ht="12.75" customHeight="1">
      <c r="B12" s="106" t="s">
        <v>922</v>
      </c>
      <c r="C12" s="107" t="s">
        <v>923</v>
      </c>
    </row>
    <row r="13" ht="12.75" customHeight="1">
      <c r="B13" s="106" t="s">
        <v>924</v>
      </c>
      <c r="C13" s="107" t="s">
        <v>925</v>
      </c>
    </row>
    <row r="14" ht="12.75" customHeight="1">
      <c r="B14" s="107"/>
      <c r="C14" s="107" t="s">
        <v>926</v>
      </c>
    </row>
    <row r="15" ht="12.75" customHeight="1">
      <c r="B15" s="107"/>
      <c r="C15" s="107" t="s">
        <v>927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18.38"/>
    <col customWidth="1" min="3" max="3" width="18.75"/>
    <col customWidth="1" min="4" max="4" width="19.63"/>
    <col customWidth="1" min="5" max="5" width="17.88"/>
    <col customWidth="1" min="6" max="6" width="18.75"/>
    <col customWidth="1" min="7" max="26" width="10.63"/>
  </cols>
  <sheetData>
    <row r="1" ht="12.75" customHeight="1"/>
    <row r="2" ht="12.75" customHeight="1"/>
    <row r="3" ht="12.75" customHeight="1"/>
    <row r="4" ht="12.75" customHeight="1">
      <c r="A4" s="16" t="s">
        <v>932</v>
      </c>
      <c r="B4" s="16" t="s">
        <v>933</v>
      </c>
      <c r="C4" s="16" t="s">
        <v>934</v>
      </c>
    </row>
    <row r="5" ht="12.75" customHeight="1">
      <c r="A5" s="109">
        <f>GETPIVOTDATA("Suma de COSTOS DE PRODUCIR",$A$2)+GETPIVOTDATA("Suma de SUELDOS",$A$2)</f>
        <v>4488713160</v>
      </c>
      <c r="B5" s="109">
        <f>GETPIVOTDATA("Suma de UTILIDAD",$A$2)</f>
        <v>3975619436</v>
      </c>
      <c r="C5" s="109">
        <f>GETPIVOTDATA("Suma de INGRESOS",$A$2)</f>
        <v>8464332596</v>
      </c>
    </row>
    <row r="6" ht="12.75" customHeight="1">
      <c r="A6" s="108"/>
      <c r="B6" s="108"/>
      <c r="C6" s="108"/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>
      <c r="A62" s="17"/>
    </row>
    <row r="63" ht="12.75" customHeight="1">
      <c r="A63" s="17" t="s">
        <v>918</v>
      </c>
      <c r="B63" s="89" t="s">
        <v>939</v>
      </c>
    </row>
    <row r="64" ht="12.75" customHeight="1">
      <c r="A64" s="101">
        <v>2016.0</v>
      </c>
      <c r="B64" s="17">
        <v>1.723423331E9</v>
      </c>
    </row>
    <row r="65" ht="12.75" customHeight="1">
      <c r="A65" s="101" t="s">
        <v>54</v>
      </c>
      <c r="B65" s="17">
        <v>1.4559903E8</v>
      </c>
    </row>
    <row r="66" ht="12.75" customHeight="1">
      <c r="A66" s="101" t="s">
        <v>68</v>
      </c>
      <c r="B66" s="17">
        <v>1.47408268E8</v>
      </c>
    </row>
    <row r="67" ht="12.75" customHeight="1">
      <c r="A67" s="101" t="s">
        <v>76</v>
      </c>
      <c r="B67" s="17">
        <v>1.3576836500000003E8</v>
      </c>
    </row>
    <row r="68" ht="12.75" customHeight="1">
      <c r="A68" s="101" t="s">
        <v>80</v>
      </c>
      <c r="B68" s="17">
        <v>1.44339843E8</v>
      </c>
    </row>
    <row r="69" ht="12.75" customHeight="1">
      <c r="A69" s="101" t="s">
        <v>85</v>
      </c>
      <c r="B69" s="17">
        <v>1.41786991E8</v>
      </c>
    </row>
    <row r="70" ht="12.75" customHeight="1">
      <c r="A70" s="101" t="s">
        <v>89</v>
      </c>
      <c r="B70" s="17">
        <v>1.3882415E8</v>
      </c>
    </row>
    <row r="71" ht="12.75" customHeight="1">
      <c r="A71" s="101" t="s">
        <v>94</v>
      </c>
      <c r="B71" s="17">
        <v>1.37190746E8</v>
      </c>
    </row>
    <row r="72" ht="12.75" customHeight="1">
      <c r="A72" s="101" t="s">
        <v>99</v>
      </c>
      <c r="B72" s="17">
        <v>1.47032805E8</v>
      </c>
    </row>
    <row r="73" ht="12.75" customHeight="1">
      <c r="A73" s="101" t="s">
        <v>103</v>
      </c>
      <c r="B73" s="17">
        <v>1.52501555E8</v>
      </c>
    </row>
    <row r="74" ht="12.75" customHeight="1">
      <c r="A74" s="101" t="s">
        <v>107</v>
      </c>
      <c r="B74" s="17">
        <v>1.49271915E8</v>
      </c>
    </row>
    <row r="75" ht="12.75" customHeight="1">
      <c r="A75" s="101" t="s">
        <v>111</v>
      </c>
      <c r="B75" s="17">
        <v>1.45795702E8</v>
      </c>
    </row>
    <row r="76" ht="12.75" customHeight="1">
      <c r="A76" s="101" t="s">
        <v>115</v>
      </c>
      <c r="B76" s="17">
        <v>1.37903961E8</v>
      </c>
    </row>
    <row r="77" ht="12.75" customHeight="1">
      <c r="A77" s="101">
        <v>2017.0</v>
      </c>
      <c r="B77" s="17">
        <v>2.0538508318300002E9</v>
      </c>
    </row>
    <row r="78" ht="12.75" customHeight="1">
      <c r="A78" s="101" t="s">
        <v>54</v>
      </c>
      <c r="B78" s="17">
        <v>1.77529206E8</v>
      </c>
    </row>
    <row r="79" ht="12.75" customHeight="1">
      <c r="A79" s="101" t="s">
        <v>68</v>
      </c>
      <c r="B79" s="17">
        <v>1.84302649E8</v>
      </c>
    </row>
    <row r="80" ht="12.75" customHeight="1">
      <c r="A80" s="101" t="s">
        <v>76</v>
      </c>
      <c r="B80" s="17">
        <v>1.83618805E8</v>
      </c>
    </row>
    <row r="81" ht="12.75" customHeight="1">
      <c r="A81" s="101" t="s">
        <v>80</v>
      </c>
      <c r="B81" s="17">
        <v>1.72301301E8</v>
      </c>
    </row>
    <row r="82" ht="12.75" customHeight="1">
      <c r="A82" s="101" t="s">
        <v>85</v>
      </c>
      <c r="B82" s="17">
        <v>1.75287021E8</v>
      </c>
    </row>
    <row r="83" ht="12.75" customHeight="1">
      <c r="A83" s="101" t="s">
        <v>89</v>
      </c>
      <c r="B83" s="17">
        <v>1.6621386483E8</v>
      </c>
    </row>
    <row r="84" ht="12.75" customHeight="1">
      <c r="A84" s="101" t="s">
        <v>94</v>
      </c>
      <c r="B84" s="17">
        <v>1.6661451700000003E8</v>
      </c>
    </row>
    <row r="85" ht="12.75" customHeight="1">
      <c r="A85" s="101" t="s">
        <v>99</v>
      </c>
      <c r="B85" s="17">
        <v>1.68978526E8</v>
      </c>
    </row>
    <row r="86" ht="12.75" customHeight="1">
      <c r="A86" s="101" t="s">
        <v>103</v>
      </c>
      <c r="B86" s="17">
        <v>1.67967382E8</v>
      </c>
    </row>
    <row r="87" ht="12.75" customHeight="1">
      <c r="A87" s="101" t="s">
        <v>107</v>
      </c>
      <c r="B87" s="17">
        <v>1.5944212E8</v>
      </c>
    </row>
    <row r="88" ht="12.75" customHeight="1">
      <c r="A88" s="101" t="s">
        <v>111</v>
      </c>
      <c r="B88" s="17">
        <v>1.64951013E8</v>
      </c>
    </row>
    <row r="89" ht="12.75" customHeight="1">
      <c r="A89" s="101" t="s">
        <v>115</v>
      </c>
      <c r="B89" s="17">
        <v>1.66644427E8</v>
      </c>
    </row>
    <row r="90" ht="12.75" customHeight="1">
      <c r="A90" s="101">
        <v>2018.0</v>
      </c>
      <c r="B90" s="17">
        <v>2.532062934E9</v>
      </c>
    </row>
    <row r="91" ht="12.75" customHeight="1">
      <c r="A91" s="101" t="s">
        <v>54</v>
      </c>
      <c r="B91" s="17">
        <v>2.16390825E8</v>
      </c>
    </row>
    <row r="92" ht="12.75" customHeight="1">
      <c r="A92" s="101" t="s">
        <v>68</v>
      </c>
      <c r="B92" s="17">
        <v>2.15645264E8</v>
      </c>
    </row>
    <row r="93" ht="12.75" customHeight="1">
      <c r="A93" s="101" t="s">
        <v>76</v>
      </c>
      <c r="B93" s="17">
        <v>2.0934133799999997E8</v>
      </c>
    </row>
    <row r="94" ht="12.75" customHeight="1">
      <c r="A94" s="101" t="s">
        <v>80</v>
      </c>
      <c r="B94" s="17">
        <v>1.93311539E8</v>
      </c>
    </row>
    <row r="95" ht="12.75" customHeight="1">
      <c r="A95" s="101" t="s">
        <v>85</v>
      </c>
      <c r="B95" s="17">
        <v>8.2040076E7</v>
      </c>
    </row>
    <row r="96" ht="12.75" customHeight="1">
      <c r="A96" s="101" t="s">
        <v>89</v>
      </c>
      <c r="B96" s="17">
        <v>2.1712868400000003E8</v>
      </c>
    </row>
    <row r="97" ht="12.75" customHeight="1">
      <c r="A97" s="101" t="s">
        <v>94</v>
      </c>
      <c r="B97" s="17">
        <v>2.18811751E8</v>
      </c>
    </row>
    <row r="98" ht="12.75" customHeight="1">
      <c r="A98" s="101" t="s">
        <v>99</v>
      </c>
      <c r="B98" s="17">
        <v>1.99899648E8</v>
      </c>
    </row>
    <row r="99" ht="12.75" customHeight="1">
      <c r="A99" s="101" t="s">
        <v>103</v>
      </c>
      <c r="B99" s="17">
        <v>2.1544164300000003E8</v>
      </c>
    </row>
    <row r="100" ht="12.75" customHeight="1">
      <c r="A100" s="101" t="s">
        <v>107</v>
      </c>
      <c r="B100" s="17">
        <v>2.16417366E8</v>
      </c>
    </row>
    <row r="101" ht="12.75" customHeight="1">
      <c r="A101" s="101" t="s">
        <v>111</v>
      </c>
      <c r="B101" s="17">
        <v>2.12923997E8</v>
      </c>
    </row>
    <row r="102" ht="12.75" customHeight="1">
      <c r="A102" s="101" t="s">
        <v>115</v>
      </c>
      <c r="B102" s="17">
        <v>2.11650689E8</v>
      </c>
    </row>
    <row r="103" ht="12.75" customHeight="1">
      <c r="A103" s="101" t="s">
        <v>383</v>
      </c>
      <c r="B103" s="17">
        <v>1.23060114E8</v>
      </c>
    </row>
    <row r="104" ht="12.75" customHeight="1">
      <c r="A104" s="101">
        <v>2019.0</v>
      </c>
      <c r="B104" s="17">
        <v>2.156641181E9</v>
      </c>
    </row>
    <row r="105" ht="12.75" customHeight="1">
      <c r="A105" s="101" t="s">
        <v>54</v>
      </c>
      <c r="B105" s="17">
        <v>2.31802865E8</v>
      </c>
    </row>
    <row r="106" ht="12.75" customHeight="1">
      <c r="A106" s="101" t="s">
        <v>68</v>
      </c>
      <c r="B106" s="17">
        <v>2.35436778E8</v>
      </c>
    </row>
    <row r="107" ht="12.75" customHeight="1">
      <c r="A107" s="101" t="s">
        <v>76</v>
      </c>
      <c r="B107" s="17">
        <v>2.3958495E8</v>
      </c>
    </row>
    <row r="108" ht="12.75" customHeight="1">
      <c r="A108" s="101" t="s">
        <v>80</v>
      </c>
      <c r="B108" s="17">
        <v>2.3063298400000003E8</v>
      </c>
    </row>
    <row r="109" ht="12.75" customHeight="1">
      <c r="A109" s="101" t="s">
        <v>85</v>
      </c>
      <c r="B109" s="17">
        <v>2.37886315E8</v>
      </c>
    </row>
    <row r="110" ht="12.75" customHeight="1">
      <c r="A110" s="101" t="s">
        <v>89</v>
      </c>
      <c r="B110" s="17">
        <v>2.40957522E8</v>
      </c>
    </row>
    <row r="111" ht="12.75" customHeight="1">
      <c r="A111" s="101" t="s">
        <v>94</v>
      </c>
      <c r="B111" s="17">
        <v>2.38469111E8</v>
      </c>
    </row>
    <row r="112" ht="12.75" customHeight="1">
      <c r="A112" s="101" t="s">
        <v>99</v>
      </c>
      <c r="B112" s="17">
        <v>2.40326856E8</v>
      </c>
    </row>
    <row r="113" ht="12.75" customHeight="1">
      <c r="A113" s="101" t="s">
        <v>103</v>
      </c>
      <c r="B113" s="17">
        <v>2.615438E8</v>
      </c>
    </row>
    <row r="114" ht="12.75" customHeight="1">
      <c r="A114" s="101" t="s">
        <v>921</v>
      </c>
      <c r="B114" s="17">
        <v>8.46597827783E9</v>
      </c>
      <c r="C114" s="89" t="str">
        <f>GETPIVOTDATA("VALOR VENTA",$A$63)</f>
        <v>#REF!</v>
      </c>
    </row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>
      <c r="C3" s="112"/>
      <c r="D3" s="113"/>
      <c r="E3" s="113"/>
      <c r="F3" s="113"/>
      <c r="G3" s="113"/>
      <c r="H3" s="114"/>
    </row>
    <row r="4" ht="12.75" customHeight="1">
      <c r="C4" s="115"/>
      <c r="D4" s="1" t="s">
        <v>940</v>
      </c>
      <c r="E4" s="1"/>
      <c r="F4" s="1"/>
      <c r="G4" s="1"/>
      <c r="H4" s="116"/>
    </row>
    <row r="5" ht="12.75" customHeight="1">
      <c r="C5" s="115"/>
      <c r="D5" s="1" t="s">
        <v>941</v>
      </c>
      <c r="E5" s="1"/>
      <c r="F5" s="1"/>
      <c r="G5" s="1"/>
      <c r="H5" s="116"/>
    </row>
    <row r="6" ht="12.75" customHeight="1">
      <c r="C6" s="115"/>
      <c r="D6" s="1"/>
      <c r="E6" s="1"/>
      <c r="F6" s="1"/>
      <c r="G6" s="1"/>
      <c r="H6" s="116"/>
    </row>
    <row r="7" ht="12.75" customHeight="1">
      <c r="C7" s="115"/>
      <c r="D7" s="1"/>
      <c r="E7" s="117" t="s">
        <v>942</v>
      </c>
      <c r="F7" s="118"/>
      <c r="G7" s="1"/>
      <c r="H7" s="116"/>
    </row>
    <row r="8" ht="12.75" customHeight="1">
      <c r="C8" s="115"/>
      <c r="D8" s="1"/>
      <c r="E8" s="1"/>
      <c r="F8" s="1"/>
      <c r="G8" s="1"/>
      <c r="H8" s="116"/>
    </row>
    <row r="9" ht="12.75" customHeight="1">
      <c r="C9" s="115"/>
      <c r="D9" s="1" t="s">
        <v>943</v>
      </c>
      <c r="E9" s="1"/>
      <c r="F9" s="1"/>
      <c r="G9" s="1"/>
      <c r="H9" s="116"/>
    </row>
    <row r="10" ht="12.75" customHeight="1">
      <c r="C10" s="115"/>
      <c r="D10" s="1" t="s">
        <v>944</v>
      </c>
      <c r="E10" s="1"/>
      <c r="F10" s="1"/>
      <c r="G10" s="1"/>
      <c r="H10" s="116"/>
    </row>
    <row r="11" ht="12.75" customHeight="1">
      <c r="C11" s="115"/>
      <c r="D11" s="1" t="s">
        <v>945</v>
      </c>
      <c r="E11" s="1"/>
      <c r="F11" s="1"/>
      <c r="G11" s="1"/>
      <c r="H11" s="116"/>
    </row>
    <row r="12" ht="12.75" customHeight="1">
      <c r="C12" s="115"/>
      <c r="D12" s="1" t="s">
        <v>946</v>
      </c>
      <c r="E12" s="1"/>
      <c r="F12" s="1"/>
      <c r="G12" s="1"/>
      <c r="H12" s="116"/>
    </row>
    <row r="13" ht="12.75" customHeight="1">
      <c r="C13" s="115"/>
      <c r="D13" s="1"/>
      <c r="E13" s="1"/>
      <c r="F13" s="1"/>
      <c r="G13" s="1"/>
      <c r="H13" s="116"/>
    </row>
    <row r="14" ht="12.75" customHeight="1">
      <c r="C14" s="115"/>
      <c r="D14" s="1"/>
      <c r="E14" s="1"/>
      <c r="F14" s="1"/>
      <c r="G14" s="1"/>
      <c r="H14" s="116"/>
    </row>
    <row r="15" ht="12.75" customHeight="1">
      <c r="C15" s="115"/>
      <c r="D15" s="1"/>
      <c r="E15" s="1"/>
      <c r="F15" s="1"/>
      <c r="G15" s="1"/>
      <c r="H15" s="116"/>
    </row>
    <row r="16" ht="12.75" customHeight="1">
      <c r="C16" s="115"/>
      <c r="D16" s="1"/>
      <c r="E16" s="1"/>
      <c r="F16" s="1"/>
      <c r="G16" s="1"/>
      <c r="H16" s="116"/>
    </row>
    <row r="17" ht="12.75" customHeight="1">
      <c r="C17" s="115"/>
      <c r="D17" s="1"/>
      <c r="E17" s="1"/>
      <c r="F17" s="1"/>
      <c r="G17" s="1"/>
      <c r="H17" s="116"/>
    </row>
    <row r="18" ht="12.75" customHeight="1">
      <c r="C18" s="115"/>
      <c r="D18" s="1"/>
      <c r="E18" s="1"/>
      <c r="F18" s="1"/>
      <c r="G18" s="1"/>
      <c r="H18" s="116"/>
    </row>
    <row r="19" ht="12.75" customHeight="1">
      <c r="C19" s="115"/>
      <c r="D19" s="1"/>
      <c r="E19" s="1"/>
      <c r="F19" s="1"/>
      <c r="G19" s="1"/>
      <c r="H19" s="116"/>
    </row>
    <row r="20" ht="12.75" customHeight="1">
      <c r="C20" s="115"/>
      <c r="D20" s="1"/>
      <c r="E20" s="1"/>
      <c r="F20" s="1"/>
      <c r="G20" s="1"/>
      <c r="H20" s="116"/>
    </row>
    <row r="21" ht="12.75" customHeight="1">
      <c r="C21" s="115"/>
      <c r="D21" s="1"/>
      <c r="E21" s="1"/>
      <c r="F21" s="1"/>
      <c r="G21" s="1"/>
      <c r="H21" s="116"/>
    </row>
    <row r="22" ht="12.75" customHeight="1">
      <c r="C22" s="115"/>
      <c r="D22" s="1"/>
      <c r="E22" s="1"/>
      <c r="F22" s="1"/>
      <c r="G22" s="1"/>
      <c r="H22" s="116"/>
    </row>
    <row r="23" ht="12.75" customHeight="1">
      <c r="C23" s="115"/>
      <c r="D23" s="1"/>
      <c r="E23" s="1"/>
      <c r="F23" s="1"/>
      <c r="G23" s="1"/>
      <c r="H23" s="116"/>
    </row>
    <row r="24" ht="12.75" customHeight="1">
      <c r="C24" s="115"/>
      <c r="D24" s="1"/>
      <c r="E24" s="1"/>
      <c r="F24" s="1"/>
      <c r="G24" s="1"/>
      <c r="H24" s="116"/>
    </row>
    <row r="25" ht="12.75" customHeight="1">
      <c r="C25" s="115"/>
      <c r="D25" s="1"/>
      <c r="E25" s="1"/>
      <c r="F25" s="1"/>
      <c r="G25" s="1"/>
      <c r="H25" s="116"/>
    </row>
    <row r="26" ht="12.75" customHeight="1">
      <c r="C26" s="115"/>
      <c r="D26" s="1"/>
      <c r="E26" s="1"/>
      <c r="F26" s="1"/>
      <c r="G26" s="1"/>
      <c r="H26" s="116"/>
    </row>
    <row r="27" ht="12.75" customHeight="1">
      <c r="C27" s="115"/>
      <c r="D27" s="1"/>
      <c r="E27" s="1"/>
      <c r="F27" s="1"/>
      <c r="G27" s="1"/>
      <c r="H27" s="116"/>
    </row>
    <row r="28" ht="12.75" customHeight="1">
      <c r="C28" s="115"/>
      <c r="D28" s="1"/>
      <c r="E28" s="1"/>
      <c r="F28" s="1"/>
      <c r="G28" s="1"/>
      <c r="H28" s="116"/>
    </row>
    <row r="29" ht="12.75" customHeight="1">
      <c r="C29" s="115"/>
      <c r="D29" s="1"/>
      <c r="E29" s="1"/>
      <c r="F29" s="1"/>
      <c r="G29" s="1"/>
      <c r="H29" s="116"/>
    </row>
    <row r="30" ht="12.75" customHeight="1">
      <c r="C30" s="115"/>
      <c r="D30" s="1"/>
      <c r="E30" s="1"/>
      <c r="F30" s="1"/>
      <c r="G30" s="1"/>
      <c r="H30" s="116"/>
    </row>
    <row r="31" ht="12.75" customHeight="1">
      <c r="C31" s="115"/>
      <c r="D31" s="1"/>
      <c r="E31" s="1"/>
      <c r="F31" s="1"/>
      <c r="G31" s="1"/>
      <c r="H31" s="116"/>
    </row>
    <row r="32" ht="12.75" customHeight="1">
      <c r="C32" s="115"/>
      <c r="D32" s="1"/>
      <c r="E32" s="1"/>
      <c r="F32" s="1"/>
      <c r="G32" s="1"/>
      <c r="H32" s="116"/>
    </row>
    <row r="33" ht="12.75" customHeight="1">
      <c r="C33" s="119"/>
      <c r="D33" s="120"/>
      <c r="E33" s="120"/>
      <c r="F33" s="120"/>
      <c r="G33" s="120"/>
      <c r="H33" s="121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E7:F7"/>
  </mergeCells>
  <printOptions/>
  <pageMargins bottom="0.75" footer="0.0" header="0.0" left="0.7" right="0.7" top="0.75"/>
  <pageSetup orientation="landscape"/>
  <drawing r:id="rId1"/>
</worksheet>
</file>