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4_Results\"/>
    </mc:Choice>
  </mc:AlternateContent>
  <xr:revisionPtr revIDLastSave="0" documentId="13_ncr:1_{A5D2871B-96B1-4C68-978C-59A8AC57A66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Total" sheetId="5" r:id="rId1"/>
    <sheet name="BB" sheetId="23" r:id="rId2"/>
    <sheet name="SBI" sheetId="22" r:id="rId3"/>
    <sheet name="RBI" sheetId="20" r:id="rId4"/>
    <sheet name="NSEI" sheetId="18" r:id="rId5"/>
    <sheet name="GS" sheetId="1" r:id="rId6"/>
    <sheet name="UHG" sheetId="4" r:id="rId7"/>
    <sheet name="JPM" sheetId="7" r:id="rId8"/>
    <sheet name="BR" sheetId="14" r:id="rId9"/>
    <sheet name="Ping" sheetId="8" r:id="rId10"/>
    <sheet name="ICBC" sheetId="9" r:id="rId11"/>
    <sheet name="AXA" sheetId="10" r:id="rId12"/>
    <sheet name="Sheet1" sheetId="17" r:id="rId13"/>
    <sheet name="BOE" sheetId="11" r:id="rId14"/>
    <sheet name="Allz" sheetId="12" r:id="rId15"/>
    <sheet name="Zurich" sheetId="13" r:id="rId16"/>
    <sheet name="BIS" sheetId="15" r:id="rId17"/>
    <sheet name="Sum_Stats" sheetId="16" r:id="rId18"/>
    <sheet name="PayPal" sheetId="6" r:id="rId19"/>
    <sheet name="VISA" sheetId="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B16" i="5"/>
  <c r="C15" i="5"/>
  <c r="D15" i="5"/>
  <c r="E15" i="5"/>
  <c r="F15" i="5"/>
  <c r="G15" i="5"/>
  <c r="B15" i="5"/>
  <c r="C14" i="5"/>
  <c r="D14" i="5"/>
  <c r="E14" i="5"/>
  <c r="F14" i="5"/>
  <c r="G14" i="5"/>
  <c r="B14" i="5"/>
  <c r="C13" i="5"/>
  <c r="D13" i="5"/>
  <c r="E13" i="5"/>
  <c r="F13" i="5"/>
  <c r="G13" i="5"/>
  <c r="B13" i="5"/>
  <c r="C13" i="18"/>
  <c r="D13" i="18"/>
  <c r="E13" i="18"/>
  <c r="F13" i="18"/>
  <c r="G13" i="18"/>
  <c r="C13" i="20"/>
  <c r="D13" i="20"/>
  <c r="E13" i="20"/>
  <c r="F13" i="20"/>
  <c r="G13" i="20"/>
  <c r="C13" i="22"/>
  <c r="D13" i="22"/>
  <c r="E13" i="22"/>
  <c r="F13" i="22"/>
  <c r="G13" i="22"/>
  <c r="G13" i="23"/>
  <c r="C13" i="23"/>
  <c r="D13" i="23"/>
  <c r="E13" i="23"/>
  <c r="F13" i="23"/>
  <c r="B13" i="23"/>
  <c r="B13" i="18"/>
  <c r="B13" i="20"/>
  <c r="B13" i="22"/>
  <c r="G2" i="5"/>
  <c r="G3" i="5"/>
  <c r="G4" i="5"/>
  <c r="G5" i="5"/>
  <c r="G6" i="5"/>
  <c r="G7" i="5"/>
  <c r="G8" i="5"/>
  <c r="G9" i="5"/>
  <c r="G10" i="5"/>
  <c r="G11" i="5"/>
  <c r="G12" i="5"/>
  <c r="K15" i="11"/>
  <c r="C6" i="5"/>
  <c r="D6" i="5"/>
  <c r="E6" i="5"/>
  <c r="F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B11" i="5"/>
  <c r="B12" i="5"/>
  <c r="B3" i="5"/>
  <c r="B4" i="5"/>
  <c r="B5" i="5"/>
  <c r="B6" i="5"/>
  <c r="B7" i="5"/>
  <c r="B8" i="5"/>
  <c r="B9" i="5"/>
  <c r="B10" i="5"/>
  <c r="F3" i="13"/>
  <c r="F4" i="13"/>
  <c r="F5" i="13"/>
  <c r="F13" i="13" s="1"/>
  <c r="F6" i="13"/>
  <c r="F7" i="13"/>
  <c r="F8" i="13"/>
  <c r="F9" i="13"/>
  <c r="F10" i="13"/>
  <c r="F11" i="13"/>
  <c r="F2" i="13"/>
  <c r="S11" i="13"/>
  <c r="C13" i="12"/>
  <c r="D13" i="12"/>
  <c r="E13" i="12"/>
  <c r="F13" i="12"/>
  <c r="G13" i="12"/>
  <c r="E3" i="12"/>
  <c r="E4" i="12"/>
  <c r="E5" i="12"/>
  <c r="E6" i="12"/>
  <c r="E7" i="12"/>
  <c r="E8" i="12"/>
  <c r="E9" i="12"/>
  <c r="E10" i="12"/>
  <c r="E11" i="12"/>
  <c r="E2" i="12"/>
  <c r="C13" i="10"/>
  <c r="D13" i="10"/>
  <c r="E13" i="10"/>
  <c r="F13" i="10"/>
  <c r="G13" i="10"/>
  <c r="F3" i="10"/>
  <c r="F4" i="10"/>
  <c r="F5" i="10"/>
  <c r="F6" i="10"/>
  <c r="F7" i="10"/>
  <c r="F8" i="10"/>
  <c r="F9" i="10"/>
  <c r="F10" i="10"/>
  <c r="F11" i="10"/>
  <c r="F2" i="10"/>
  <c r="E3" i="10"/>
  <c r="E4" i="10"/>
  <c r="E5" i="10"/>
  <c r="E6" i="10"/>
  <c r="E7" i="10"/>
  <c r="E8" i="10"/>
  <c r="E9" i="10"/>
  <c r="E10" i="10"/>
  <c r="E11" i="10"/>
  <c r="E2" i="10"/>
  <c r="B3" i="10"/>
  <c r="B4" i="10"/>
  <c r="B5" i="10"/>
  <c r="B6" i="10"/>
  <c r="B7" i="10"/>
  <c r="B8" i="10"/>
  <c r="B9" i="10"/>
  <c r="B10" i="10"/>
  <c r="B11" i="10"/>
  <c r="B2" i="10"/>
  <c r="B13" i="10"/>
  <c r="AC3" i="10"/>
  <c r="AC4" i="10"/>
  <c r="AC5" i="10"/>
  <c r="AC6" i="10"/>
  <c r="AC7" i="10"/>
  <c r="AC8" i="10"/>
  <c r="AC9" i="10"/>
  <c r="AC10" i="10"/>
  <c r="AC11" i="10"/>
  <c r="AC2" i="10"/>
  <c r="Z3" i="10"/>
  <c r="Z4" i="10"/>
  <c r="Z5" i="10"/>
  <c r="Z6" i="10"/>
  <c r="Z7" i="10"/>
  <c r="Z8" i="10"/>
  <c r="Z9" i="10"/>
  <c r="Z10" i="10"/>
  <c r="Z11" i="10"/>
  <c r="Z2" i="10"/>
  <c r="Y3" i="10"/>
  <c r="Y4" i="10"/>
  <c r="Y5" i="10"/>
  <c r="Y6" i="10"/>
  <c r="Y7" i="10"/>
  <c r="Y8" i="10"/>
  <c r="Y9" i="10"/>
  <c r="Y10" i="10"/>
  <c r="Y11" i="10"/>
  <c r="Y2" i="10"/>
  <c r="S3" i="10"/>
  <c r="S4" i="10"/>
  <c r="S5" i="10"/>
  <c r="S6" i="10"/>
  <c r="S7" i="10"/>
  <c r="S8" i="10"/>
  <c r="S9" i="10"/>
  <c r="S10" i="10"/>
  <c r="S11" i="10"/>
  <c r="S2" i="10"/>
  <c r="P3" i="10"/>
  <c r="P4" i="10"/>
  <c r="P5" i="10"/>
  <c r="P6" i="10"/>
  <c r="P7" i="10"/>
  <c r="P8" i="10"/>
  <c r="P9" i="10"/>
  <c r="P10" i="10"/>
  <c r="P11" i="10"/>
  <c r="P2" i="10"/>
  <c r="C5" i="5"/>
  <c r="D5" i="5"/>
  <c r="E5" i="5"/>
  <c r="F5" i="5"/>
  <c r="C4" i="5"/>
  <c r="D4" i="5"/>
  <c r="E4" i="5"/>
  <c r="F4" i="5"/>
  <c r="C3" i="5"/>
  <c r="D3" i="5"/>
  <c r="E3" i="5"/>
  <c r="F3" i="5"/>
  <c r="C2" i="5"/>
  <c r="D2" i="5"/>
  <c r="E2" i="5"/>
  <c r="F2" i="5"/>
  <c r="C13" i="9"/>
  <c r="D13" i="9"/>
  <c r="F13" i="9"/>
  <c r="E3" i="9"/>
  <c r="E4" i="9"/>
  <c r="E5" i="9"/>
  <c r="E6" i="9"/>
  <c r="E7" i="9"/>
  <c r="E8" i="9"/>
  <c r="E9" i="9"/>
  <c r="E10" i="9"/>
  <c r="E11" i="9"/>
  <c r="E2" i="9"/>
  <c r="G13" i="8"/>
  <c r="F13" i="8"/>
  <c r="E13" i="8"/>
  <c r="C12" i="5"/>
  <c r="D12" i="5"/>
  <c r="E12" i="5"/>
  <c r="F12" i="5"/>
  <c r="G13" i="15"/>
  <c r="F13" i="15"/>
  <c r="E13" i="15"/>
  <c r="D13" i="15"/>
  <c r="C13" i="15"/>
  <c r="B13" i="15"/>
  <c r="E3" i="15"/>
  <c r="E4" i="15"/>
  <c r="E5" i="15"/>
  <c r="E6" i="15"/>
  <c r="E7" i="15"/>
  <c r="E8" i="15"/>
  <c r="E9" i="15"/>
  <c r="E10" i="15"/>
  <c r="E11" i="15"/>
  <c r="F3" i="15"/>
  <c r="F4" i="15"/>
  <c r="F5" i="15"/>
  <c r="F6" i="15"/>
  <c r="F7" i="15"/>
  <c r="F8" i="15"/>
  <c r="F9" i="15"/>
  <c r="F10" i="15"/>
  <c r="F11" i="15"/>
  <c r="F2" i="15"/>
  <c r="E2" i="15"/>
  <c r="D3" i="15"/>
  <c r="D4" i="15"/>
  <c r="D5" i="15"/>
  <c r="D6" i="15"/>
  <c r="D7" i="15"/>
  <c r="D8" i="15"/>
  <c r="D9" i="15"/>
  <c r="D10" i="15"/>
  <c r="D11" i="15"/>
  <c r="D2" i="15"/>
  <c r="C3" i="15"/>
  <c r="C4" i="15"/>
  <c r="C5" i="15"/>
  <c r="C6" i="15"/>
  <c r="C7" i="15"/>
  <c r="C8" i="15"/>
  <c r="C9" i="15"/>
  <c r="C10" i="15"/>
  <c r="C11" i="15"/>
  <c r="C2" i="15"/>
  <c r="B13" i="13"/>
  <c r="E3" i="13"/>
  <c r="E4" i="13"/>
  <c r="E5" i="13"/>
  <c r="E6" i="13"/>
  <c r="E7" i="13"/>
  <c r="E8" i="13"/>
  <c r="E9" i="13"/>
  <c r="E10" i="13"/>
  <c r="E11" i="13"/>
  <c r="E2" i="13"/>
  <c r="D3" i="13"/>
  <c r="D4" i="13"/>
  <c r="D5" i="13"/>
  <c r="D6" i="13"/>
  <c r="D7" i="13"/>
  <c r="D8" i="13"/>
  <c r="D9" i="13"/>
  <c r="D10" i="13"/>
  <c r="D11" i="13"/>
  <c r="D2" i="13"/>
  <c r="D13" i="13" s="1"/>
  <c r="C3" i="13"/>
  <c r="C4" i="13"/>
  <c r="C5" i="13"/>
  <c r="C6" i="13"/>
  <c r="C7" i="13"/>
  <c r="C8" i="13"/>
  <c r="C9" i="13"/>
  <c r="C10" i="13"/>
  <c r="C11" i="13"/>
  <c r="C2" i="13"/>
  <c r="C13" i="13" s="1"/>
  <c r="B13" i="12"/>
  <c r="D3" i="12"/>
  <c r="D4" i="12"/>
  <c r="D5" i="12"/>
  <c r="D6" i="12"/>
  <c r="D7" i="12"/>
  <c r="D8" i="12"/>
  <c r="D9" i="12"/>
  <c r="D10" i="12"/>
  <c r="D11" i="12"/>
  <c r="D2" i="12"/>
  <c r="C3" i="12"/>
  <c r="C4" i="12"/>
  <c r="C5" i="12"/>
  <c r="C6" i="12"/>
  <c r="C7" i="12"/>
  <c r="C8" i="12"/>
  <c r="C9" i="12"/>
  <c r="C10" i="12"/>
  <c r="C11" i="12"/>
  <c r="C2" i="12"/>
  <c r="G13" i="11"/>
  <c r="F13" i="11"/>
  <c r="E13" i="11"/>
  <c r="D13" i="11"/>
  <c r="C13" i="11"/>
  <c r="B13" i="11"/>
  <c r="B3" i="11"/>
  <c r="C3" i="11"/>
  <c r="D3" i="11"/>
  <c r="F3" i="11"/>
  <c r="D4" i="11"/>
  <c r="D5" i="11"/>
  <c r="D6" i="11"/>
  <c r="D7" i="11"/>
  <c r="D8" i="11"/>
  <c r="D9" i="11"/>
  <c r="D10" i="11"/>
  <c r="D11" i="11"/>
  <c r="D2" i="11"/>
  <c r="C4" i="11"/>
  <c r="C5" i="11"/>
  <c r="C6" i="11"/>
  <c r="C7" i="11"/>
  <c r="C8" i="11"/>
  <c r="C9" i="11"/>
  <c r="C10" i="11"/>
  <c r="C11" i="11"/>
  <c r="C2" i="11"/>
  <c r="B13" i="9"/>
  <c r="D13" i="8"/>
  <c r="C13" i="8"/>
  <c r="B13" i="8"/>
  <c r="G13" i="14"/>
  <c r="F13" i="14"/>
  <c r="E13" i="14"/>
  <c r="D13" i="14"/>
  <c r="C13" i="14"/>
  <c r="B13" i="14"/>
  <c r="G13" i="7"/>
  <c r="F13" i="7"/>
  <c r="E13" i="7"/>
  <c r="D13" i="7"/>
  <c r="C13" i="7"/>
  <c r="B13" i="7"/>
  <c r="B2" i="5"/>
  <c r="G13" i="4"/>
  <c r="F13" i="4"/>
  <c r="D13" i="4"/>
  <c r="E13" i="4"/>
  <c r="C13" i="4"/>
  <c r="B13" i="4"/>
  <c r="G12" i="6"/>
  <c r="F12" i="6"/>
  <c r="E12" i="6"/>
  <c r="D12" i="6"/>
  <c r="C12" i="6"/>
  <c r="B12" i="6"/>
  <c r="G13" i="2"/>
  <c r="F13" i="2"/>
  <c r="E13" i="2"/>
  <c r="D13" i="2"/>
  <c r="C13" i="2"/>
  <c r="B13" i="2"/>
  <c r="G13" i="1"/>
  <c r="F13" i="1"/>
  <c r="E13" i="1"/>
  <c r="D13" i="1"/>
  <c r="C13" i="1"/>
  <c r="B13" i="1"/>
  <c r="E2" i="1"/>
  <c r="E3" i="1"/>
  <c r="E4" i="1"/>
  <c r="E5" i="1"/>
  <c r="E6" i="1"/>
  <c r="E7" i="1"/>
  <c r="E8" i="1"/>
  <c r="E9" i="1"/>
  <c r="E10" i="1"/>
  <c r="E11" i="1"/>
  <c r="E13" i="13" l="1"/>
  <c r="G13" i="9"/>
  <c r="E13" i="9"/>
</calcChain>
</file>

<file path=xl/sharedStrings.xml><?xml version="1.0" encoding="utf-8"?>
<sst xmlns="http://schemas.openxmlformats.org/spreadsheetml/2006/main" count="225" uniqueCount="80">
  <si>
    <t>Debit-Asset Ratio</t>
  </si>
  <si>
    <t>Payout Ratio</t>
  </si>
  <si>
    <t>Debt-Equity Ratio</t>
  </si>
  <si>
    <t>Net</t>
  </si>
  <si>
    <t>Current</t>
  </si>
  <si>
    <t>Leverage</t>
  </si>
  <si>
    <t>Debt-Equity</t>
  </si>
  <si>
    <t>Year</t>
  </si>
  <si>
    <t>Leverage Ratio</t>
  </si>
  <si>
    <t>Net Profit Ratio</t>
  </si>
  <si>
    <t>Current Ratio</t>
  </si>
  <si>
    <t>Debit-Asset</t>
  </si>
  <si>
    <t xml:space="preserve">Year </t>
  </si>
  <si>
    <t>Payout</t>
  </si>
  <si>
    <t>Payo</t>
  </si>
  <si>
    <t>Company</t>
  </si>
  <si>
    <t>GS</t>
  </si>
  <si>
    <t>UHG</t>
  </si>
  <si>
    <t>JPM</t>
  </si>
  <si>
    <t>NPRatio</t>
  </si>
  <si>
    <t>DARatio</t>
  </si>
  <si>
    <t>DERatio</t>
  </si>
  <si>
    <t>LERatio</t>
  </si>
  <si>
    <t>Total Equity</t>
  </si>
  <si>
    <t>Total liabilities</t>
  </si>
  <si>
    <t>Total assets</t>
  </si>
  <si>
    <t>Net profit</t>
  </si>
  <si>
    <t>Operating income</t>
  </si>
  <si>
    <t>Dividends paid</t>
  </si>
  <si>
    <t>PRatio</t>
  </si>
  <si>
    <t>BR</t>
  </si>
  <si>
    <t>Ping</t>
  </si>
  <si>
    <t>ICBC</t>
  </si>
  <si>
    <t>AXA</t>
  </si>
  <si>
    <t>Allz</t>
  </si>
  <si>
    <t>Zurich</t>
  </si>
  <si>
    <t>Net Profit</t>
  </si>
  <si>
    <t>Credit</t>
  </si>
  <si>
    <t>Divident</t>
  </si>
  <si>
    <t>BOE</t>
  </si>
  <si>
    <t>BIS</t>
  </si>
  <si>
    <t>year</t>
  </si>
  <si>
    <t xml:space="preserve">current </t>
  </si>
  <si>
    <t>count</t>
  </si>
  <si>
    <t>mean</t>
  </si>
  <si>
    <t>std</t>
  </si>
  <si>
    <t>min</t>
  </si>
  <si>
    <t>max</t>
  </si>
  <si>
    <t>RECHECK THIS IN THE END</t>
  </si>
  <si>
    <t>Shareholder equity</t>
  </si>
  <si>
    <t>Total income</t>
  </si>
  <si>
    <t>Equity</t>
  </si>
  <si>
    <t>Revenues from insurance activities</t>
  </si>
  <si>
    <t>Net revenues from banking activities</t>
  </si>
  <si>
    <t>Revenues from other activities</t>
  </si>
  <si>
    <t>Total  liabilities</t>
  </si>
  <si>
    <t>##BIS has no dividend</t>
  </si>
  <si>
    <t>for 2023 no opertating income/revenue was extracted from the annual report as total income was not mentioned in the consolidated income statement</t>
  </si>
  <si>
    <t>but insurance revenue is assumed as operating income here</t>
  </si>
  <si>
    <t>Deratio</t>
  </si>
  <si>
    <t>leratio</t>
  </si>
  <si>
    <t>current ratio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</si>
  <si>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</si>
  <si>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</si>
  <si>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</si>
  <si>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</si>
  <si>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</si>
  <si>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</si>
  <si>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</si>
  <si>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</si>
  <si>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</si>
  <si>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</si>
  <si>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DeRatio</t>
  </si>
  <si>
    <t>LeRatio</t>
  </si>
  <si>
    <t>BB</t>
  </si>
  <si>
    <t>SBI</t>
  </si>
  <si>
    <t>RBI</t>
  </si>
  <si>
    <t>NSEI</t>
  </si>
  <si>
    <t>Current ratio</t>
  </si>
  <si>
    <t>payout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</si>
</sst>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7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9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D216-1730-4618-BC51-AF8496C9AADE}">
  <dimension ref="A1:G16"/>
  <sheetViews>
    <sheetView tabSelected="1" workbookViewId="0">
      <selection activeCell="A13" sqref="A13:G16"/>
    </sheetView>
  </sheetViews>
  <sheetFormatPr defaultRowHeight="15" x14ac:dyDescent="0.25"/>
  <cols>
    <col min="2" max="2" width="16.7109375" bestFit="1" customWidth="1"/>
    <col min="3" max="3" width="16.85546875" bestFit="1" customWidth="1"/>
    <col min="4" max="4" width="14.7109375" bestFit="1" customWidth="1"/>
    <col min="5" max="5" width="12.2851562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15</v>
      </c>
      <c r="B1" s="1" t="s">
        <v>0</v>
      </c>
      <c r="C1" s="1" t="s">
        <v>2</v>
      </c>
      <c r="D1" s="1" t="s">
        <v>8</v>
      </c>
      <c r="E1" s="1" t="s">
        <v>1</v>
      </c>
      <c r="F1" s="1" t="s">
        <v>9</v>
      </c>
      <c r="G1" s="1" t="s">
        <v>10</v>
      </c>
    </row>
    <row r="2" spans="1:7" x14ac:dyDescent="0.25">
      <c r="A2" t="s">
        <v>16</v>
      </c>
      <c r="B2" s="8">
        <f>GS!B13</f>
        <v>9.0992640957900868</v>
      </c>
      <c r="C2" s="8">
        <f>GS!C13</f>
        <v>102.01354496241632</v>
      </c>
      <c r="D2" s="8">
        <f>GS!D13</f>
        <v>0.90073590420990701</v>
      </c>
      <c r="E2" s="8">
        <f>GS!E13</f>
        <v>-2.3746124406588733</v>
      </c>
      <c r="F2" s="8">
        <f>GS!F13</f>
        <v>2.2399963789683706</v>
      </c>
      <c r="G2" s="8">
        <f>GS!G13</f>
        <v>9.4202493407912833</v>
      </c>
    </row>
    <row r="3" spans="1:7" x14ac:dyDescent="0.25">
      <c r="A3" t="s">
        <v>17</v>
      </c>
      <c r="B3" s="8">
        <f>UHG!B13</f>
        <v>6.4308977325381296</v>
      </c>
      <c r="C3" s="8">
        <f>UHG!C13</f>
        <v>18.868172693936842</v>
      </c>
      <c r="D3" s="8">
        <f>UHG!D13</f>
        <v>3.4285355508611466</v>
      </c>
      <c r="E3" s="8">
        <f>UHG!E13</f>
        <v>-2.8377755584671647</v>
      </c>
      <c r="F3" s="8">
        <f>UHG!F13</f>
        <v>0.53494127912384759</v>
      </c>
      <c r="G3" s="8">
        <f>UHG!G13</f>
        <v>7.443182058901324</v>
      </c>
    </row>
    <row r="4" spans="1:7" x14ac:dyDescent="0.25">
      <c r="A4" t="s">
        <v>18</v>
      </c>
      <c r="B4" s="8">
        <f>JPM!B13</f>
        <v>9.0782812100196431</v>
      </c>
      <c r="C4" s="8">
        <f>JPM!C13</f>
        <v>99.630102244902631</v>
      </c>
      <c r="D4" s="8">
        <f>JPM!D13</f>
        <v>0.92171878998035262</v>
      </c>
      <c r="E4" s="8">
        <f>JPM!E13</f>
        <v>-3.4035550663363265</v>
      </c>
      <c r="F4" s="8">
        <f>JPM!F13</f>
        <v>9.4522934206692266</v>
      </c>
      <c r="G4" s="8">
        <f>JPM!G13</f>
        <v>2.7283720082191842</v>
      </c>
    </row>
    <row r="5" spans="1:7" x14ac:dyDescent="0.25">
      <c r="A5" t="s">
        <v>30</v>
      </c>
      <c r="B5" s="8">
        <f>BR!B13</f>
        <v>7.9270772057611687</v>
      </c>
      <c r="C5" s="8">
        <f>BR!C13</f>
        <v>46.121908872467188</v>
      </c>
      <c r="D5" s="8">
        <f>BR!D13</f>
        <v>2.005659542864811</v>
      </c>
      <c r="E5" s="8">
        <f>BR!E13</f>
        <v>-4.5615871989433492</v>
      </c>
      <c r="F5" s="8">
        <f>BR!F13</f>
        <v>3.1316037609955449</v>
      </c>
      <c r="G5" s="8">
        <f>BR!G13</f>
        <v>15.315348738391268</v>
      </c>
    </row>
    <row r="6" spans="1:7" x14ac:dyDescent="0.25">
      <c r="A6" t="s">
        <v>31</v>
      </c>
      <c r="B6" s="8">
        <f>Ping!B13</f>
        <v>8.2029770742745622</v>
      </c>
      <c r="C6" s="8">
        <f>Ping!C13</f>
        <v>83.179522057719922</v>
      </c>
      <c r="D6" s="8">
        <f>Ping!D13</f>
        <v>11.284606613716273</v>
      </c>
      <c r="E6" s="8">
        <f>Ping!E13</f>
        <v>-2.7385487501812893</v>
      </c>
      <c r="F6" s="8">
        <f>Ping!F13</f>
        <v>1.0299436436907052</v>
      </c>
      <c r="G6" s="8">
        <f>Ping!G13</f>
        <v>0</v>
      </c>
    </row>
    <row r="7" spans="1:7" x14ac:dyDescent="0.25">
      <c r="A7" t="s">
        <v>32</v>
      </c>
      <c r="B7" s="8">
        <f>ICBC!B13</f>
        <v>9.1694578328676215</v>
      </c>
      <c r="C7" s="8">
        <f>ICBC!C13</f>
        <v>111.37585119290469</v>
      </c>
      <c r="D7" s="8">
        <f>ICBC!D13</f>
        <v>0.90642904198096308</v>
      </c>
      <c r="E7" s="8">
        <f>ICBC!E13</f>
        <v>-2.9942000036469496</v>
      </c>
      <c r="F7" s="8">
        <f>ICBC!F13</f>
        <v>4.2138660283125935</v>
      </c>
      <c r="G7" s="8">
        <f>ICBC!G13</f>
        <v>0</v>
      </c>
    </row>
    <row r="8" spans="1:7" x14ac:dyDescent="0.25">
      <c r="A8" t="s">
        <v>33</v>
      </c>
      <c r="B8" s="8">
        <f>AXA!B13</f>
        <v>9.1571761206116289</v>
      </c>
      <c r="C8" s="8">
        <f>AXA!C13</f>
        <v>120.01473150917086</v>
      </c>
      <c r="D8" s="8">
        <f>AXA!D13</f>
        <v>0.84282387938837111</v>
      </c>
      <c r="E8" s="8">
        <f>AXA!E13</f>
        <v>4.6383104075262924</v>
      </c>
      <c r="F8" s="8">
        <f>AXA!F13</f>
        <v>0.51334840183616071</v>
      </c>
      <c r="G8" s="8">
        <f>AXA!G13</f>
        <v>0</v>
      </c>
    </row>
    <row r="9" spans="1:7" x14ac:dyDescent="0.25">
      <c r="A9" t="s">
        <v>39</v>
      </c>
      <c r="B9" s="8">
        <f>BOE!B13</f>
        <v>9.9152041890563893</v>
      </c>
      <c r="C9" s="8">
        <f>BOE!C13</f>
        <v>1366.2608707059148</v>
      </c>
      <c r="D9" s="8">
        <f>BOE!D13</f>
        <v>7.7398868839475415E-2</v>
      </c>
      <c r="E9" s="8">
        <f>BOE!E13</f>
        <v>0</v>
      </c>
      <c r="F9" s="8">
        <f>BOE!F13</f>
        <v>1.5581238461890836</v>
      </c>
      <c r="G9" s="8">
        <f>BOE!G13</f>
        <v>0</v>
      </c>
    </row>
    <row r="10" spans="1:7" x14ac:dyDescent="0.25">
      <c r="A10" t="s">
        <v>34</v>
      </c>
      <c r="B10" s="8">
        <f>Allz!B13</f>
        <v>9.2577918164886537</v>
      </c>
      <c r="C10" s="8">
        <f>Allz!C13</f>
        <v>132.82304153104693</v>
      </c>
      <c r="D10" s="8">
        <f>Allz!D13</f>
        <v>0.70729060106175679</v>
      </c>
      <c r="E10" s="8">
        <f>Allz!E13</f>
        <v>-5.0692283689970354</v>
      </c>
      <c r="F10" s="8">
        <f>Allz!F13</f>
        <v>0.64029317970673549</v>
      </c>
      <c r="G10" s="8">
        <f>Allz!G13</f>
        <v>0</v>
      </c>
    </row>
    <row r="11" spans="1:7" x14ac:dyDescent="0.25">
      <c r="A11" t="s">
        <v>35</v>
      </c>
      <c r="B11" s="8">
        <f>Zurich!B13</f>
        <v>9.157792587599392</v>
      </c>
      <c r="C11" s="8">
        <f>Zurich!C13</f>
        <v>115.05375465121332</v>
      </c>
      <c r="D11" s="8">
        <f>Zurich!D13</f>
        <v>0.80172235357466415</v>
      </c>
      <c r="E11" s="8">
        <f>Zurich!E13</f>
        <v>-8.071226020860534</v>
      </c>
      <c r="F11" s="8">
        <f>Zurich!F13</f>
        <v>0.6887758815106062</v>
      </c>
      <c r="G11" s="8">
        <f>Zurich!G13</f>
        <v>0</v>
      </c>
    </row>
    <row r="12" spans="1:7" x14ac:dyDescent="0.25">
      <c r="A12" t="s">
        <v>40</v>
      </c>
      <c r="B12" s="8">
        <f>BIS!B13</f>
        <v>9.2644443394676355</v>
      </c>
      <c r="C12" s="8">
        <f>BIS!C13</f>
        <v>127.00253877594321</v>
      </c>
      <c r="D12" s="8">
        <f>BIS!D13</f>
        <v>0.73553509240543635</v>
      </c>
      <c r="E12" s="8">
        <f>BIS!E13</f>
        <v>-3.6217889368466443</v>
      </c>
      <c r="F12" s="8">
        <f>BIS!F13</f>
        <v>6.6380697540901448</v>
      </c>
      <c r="G12" s="8">
        <f>BIS!G13</f>
        <v>0</v>
      </c>
    </row>
    <row r="13" spans="1:7" x14ac:dyDescent="0.25">
      <c r="A13" t="s">
        <v>74</v>
      </c>
      <c r="B13" s="8">
        <f>BB!B13</f>
        <v>9.9248022235790962</v>
      </c>
      <c r="C13" s="8">
        <f>BB!C13</f>
        <v>2625.3089548847552</v>
      </c>
      <c r="D13" s="8">
        <f>BB!D13</f>
        <v>5.6055588828083425E-2</v>
      </c>
      <c r="E13" s="8">
        <f>BB!E13</f>
        <v>0</v>
      </c>
      <c r="F13" s="8">
        <f>BB!F13</f>
        <v>4.3533932524932126</v>
      </c>
      <c r="G13" s="8">
        <f>BB!G13</f>
        <v>0</v>
      </c>
    </row>
    <row r="14" spans="1:7" x14ac:dyDescent="0.25">
      <c r="A14" t="s">
        <v>75</v>
      </c>
      <c r="B14" s="8">
        <f>SBI!B13</f>
        <v>9.3669566441872192</v>
      </c>
      <c r="C14" s="8">
        <f>SBI!C13</f>
        <v>43408.178350128415</v>
      </c>
      <c r="D14" s="8">
        <f>SBI!D13</f>
        <v>46327.414840157646</v>
      </c>
      <c r="E14" s="8">
        <f>SBI!E13</f>
        <v>5.7282279595173717</v>
      </c>
      <c r="F14" s="8">
        <f>SBI!F13</f>
        <v>0.4940555360608484</v>
      </c>
      <c r="G14" s="8">
        <f>SBI!G13</f>
        <v>0</v>
      </c>
    </row>
    <row r="15" spans="1:7" x14ac:dyDescent="0.25">
      <c r="A15" t="s">
        <v>76</v>
      </c>
      <c r="B15" s="8">
        <f>RBI!B13</f>
        <v>8.7448370530345905</v>
      </c>
      <c r="C15" s="8">
        <f>RBI!C13</f>
        <v>3517.4686212231536</v>
      </c>
      <c r="D15" s="8">
        <f>RBI!D13</f>
        <v>1.2551629469654102</v>
      </c>
      <c r="E15" s="8">
        <f>RBI!E13</f>
        <v>0</v>
      </c>
      <c r="F15" s="8">
        <f>RBI!F13</f>
        <v>5.9208818168872188</v>
      </c>
      <c r="G15" s="8">
        <f>RBI!G13</f>
        <v>0</v>
      </c>
    </row>
    <row r="16" spans="1:7" x14ac:dyDescent="0.25">
      <c r="A16" t="s">
        <v>77</v>
      </c>
      <c r="B16" s="8">
        <f>NSEI!B13</f>
        <v>9.0917994698310221</v>
      </c>
      <c r="C16" s="8">
        <f>NSEI!C13</f>
        <v>130.26689736125113</v>
      </c>
      <c r="D16" s="8">
        <f>NSEI!D13</f>
        <v>1.0285311637965049</v>
      </c>
      <c r="E16" s="8">
        <f>NSEI!E13</f>
        <v>0</v>
      </c>
      <c r="F16" s="8">
        <f>NSEI!F13</f>
        <v>4.8348635111373719</v>
      </c>
      <c r="G16" s="8">
        <f>NSEI!G13</f>
        <v>11.212993981106813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529C-DA88-48D6-A779-55B0EE451A82}">
  <dimension ref="A1:K13"/>
  <sheetViews>
    <sheetView topLeftCell="B1" workbookViewId="0">
      <selection activeCell="G2" sqref="G2:G11"/>
    </sheetView>
  </sheetViews>
  <sheetFormatPr defaultRowHeight="15" x14ac:dyDescent="0.25"/>
  <cols>
    <col min="2" max="4" width="12" bestFit="1" customWidth="1"/>
    <col min="5" max="5" width="12.7109375" bestFit="1" customWidth="1"/>
    <col min="6" max="6" width="12" bestFit="1" customWidth="1"/>
    <col min="10" max="10" width="14.28515625" bestFit="1" customWidth="1"/>
    <col min="11" max="11" width="11.28515625" bestFit="1" customWidth="1"/>
  </cols>
  <sheetData>
    <row r="1" spans="1:11" x14ac:dyDescent="0.25">
      <c r="A1" t="s">
        <v>12</v>
      </c>
      <c r="B1" s="1" t="s">
        <v>20</v>
      </c>
      <c r="C1" s="1" t="s">
        <v>21</v>
      </c>
      <c r="D1" s="1" t="s">
        <v>22</v>
      </c>
      <c r="E1" s="1" t="s">
        <v>29</v>
      </c>
      <c r="F1" s="1" t="s">
        <v>19</v>
      </c>
      <c r="G1" s="4" t="s">
        <v>4</v>
      </c>
      <c r="J1" s="1" t="s">
        <v>24</v>
      </c>
      <c r="K1" s="1" t="s">
        <v>25</v>
      </c>
    </row>
    <row r="2" spans="1:11" x14ac:dyDescent="0.25">
      <c r="A2">
        <v>2014</v>
      </c>
      <c r="B2">
        <v>8.8482156532393941E-2</v>
      </c>
      <c r="C2">
        <v>9.7071228135029317E-2</v>
      </c>
      <c r="D2">
        <v>10.3017136922278</v>
      </c>
      <c r="E2">
        <v>-0.12925099102858334</v>
      </c>
      <c r="F2">
        <v>9.0430549790573939E-2</v>
      </c>
      <c r="G2">
        <v>0</v>
      </c>
      <c r="J2">
        <v>17331</v>
      </c>
      <c r="K2">
        <v>195870</v>
      </c>
    </row>
    <row r="3" spans="1:11" x14ac:dyDescent="0.25">
      <c r="A3">
        <v>2015</v>
      </c>
      <c r="B3">
        <v>0.91320940182688548</v>
      </c>
      <c r="C3">
        <v>10.52198534229915</v>
      </c>
      <c r="D3">
        <v>9.503909837052589E-2</v>
      </c>
      <c r="E3">
        <v>-0.13869710638559024</v>
      </c>
      <c r="F3">
        <v>9.4022099766307959E-2</v>
      </c>
      <c r="G3">
        <v>0</v>
      </c>
      <c r="J3">
        <v>4351588</v>
      </c>
      <c r="K3">
        <v>4765159</v>
      </c>
    </row>
    <row r="4" spans="1:11" x14ac:dyDescent="0.25">
      <c r="A4">
        <v>2016</v>
      </c>
      <c r="B4">
        <v>0.91277219632473439</v>
      </c>
      <c r="C4">
        <v>10.464234542954109</v>
      </c>
      <c r="D4">
        <v>9.5563607246679172E-2</v>
      </c>
      <c r="E4">
        <v>-0.16159075834623038</v>
      </c>
      <c r="F4">
        <v>9.343979506461042E-2</v>
      </c>
      <c r="G4">
        <v>0</v>
      </c>
      <c r="J4">
        <v>5090442</v>
      </c>
      <c r="K4">
        <v>5576903</v>
      </c>
    </row>
    <row r="5" spans="1:11" x14ac:dyDescent="0.25">
      <c r="A5">
        <v>2017</v>
      </c>
      <c r="B5">
        <v>0.90945476526915214</v>
      </c>
      <c r="C5">
        <v>10.04420351852387</v>
      </c>
      <c r="D5">
        <v>9.9559910166671234E-2</v>
      </c>
      <c r="E5">
        <v>-0.21282682190081817</v>
      </c>
      <c r="F5">
        <v>0.1025867818627702</v>
      </c>
      <c r="G5">
        <v>0</v>
      </c>
      <c r="J5">
        <v>5905158</v>
      </c>
      <c r="K5">
        <v>6493075</v>
      </c>
    </row>
    <row r="6" spans="1:11" x14ac:dyDescent="0.25">
      <c r="A6">
        <v>2018</v>
      </c>
      <c r="B6">
        <v>0.90429135820444184</v>
      </c>
      <c r="C6">
        <v>9.4483772963374157</v>
      </c>
      <c r="D6">
        <v>0.1058382798057442</v>
      </c>
      <c r="E6">
        <v>-0.29632550725600237</v>
      </c>
      <c r="F6">
        <v>0.1113084556058055</v>
      </c>
      <c r="G6">
        <v>0</v>
      </c>
      <c r="J6">
        <v>6459317</v>
      </c>
      <c r="K6">
        <v>7142960</v>
      </c>
    </row>
    <row r="7" spans="1:11" x14ac:dyDescent="0.25">
      <c r="A7">
        <v>2019</v>
      </c>
      <c r="B7">
        <v>0.89634228873920718</v>
      </c>
      <c r="C7">
        <v>8.6471356335863536</v>
      </c>
      <c r="D7">
        <v>0.11564523125043839</v>
      </c>
      <c r="E7">
        <v>-0.21861101816080067</v>
      </c>
      <c r="F7">
        <v>0.12910703162617601</v>
      </c>
      <c r="G7">
        <v>0</v>
      </c>
      <c r="J7">
        <v>7370559</v>
      </c>
      <c r="K7">
        <v>8222929</v>
      </c>
    </row>
    <row r="8" spans="1:11" x14ac:dyDescent="0.25">
      <c r="A8">
        <v>2020</v>
      </c>
      <c r="B8">
        <v>0.89631418144873931</v>
      </c>
      <c r="C8">
        <v>8.6445204751469014</v>
      </c>
      <c r="D8">
        <v>0.11568021648800671</v>
      </c>
      <c r="E8">
        <v>-0.27029537082938521</v>
      </c>
      <c r="F8">
        <v>0.1205969647757182</v>
      </c>
      <c r="G8">
        <v>0</v>
      </c>
      <c r="J8">
        <v>8539965</v>
      </c>
      <c r="K8">
        <v>9527870</v>
      </c>
    </row>
    <row r="9" spans="1:11" x14ac:dyDescent="0.25">
      <c r="A9">
        <v>2021</v>
      </c>
      <c r="B9">
        <v>0.89373691213175754</v>
      </c>
      <c r="C9">
        <v>8.4106055080943811</v>
      </c>
      <c r="D9">
        <v>0.1188975037573214</v>
      </c>
      <c r="E9">
        <v>-0.38539597050951546</v>
      </c>
      <c r="F9">
        <v>9.4590638165686219E-2</v>
      </c>
      <c r="G9">
        <v>0</v>
      </c>
      <c r="J9">
        <v>9064303</v>
      </c>
      <c r="K9">
        <v>10142026</v>
      </c>
    </row>
    <row r="10" spans="1:11" x14ac:dyDescent="0.25">
      <c r="A10">
        <v>2022</v>
      </c>
      <c r="B10">
        <v>0.89447065896824041</v>
      </c>
      <c r="C10">
        <v>8.4760375666426722</v>
      </c>
      <c r="D10">
        <v>0.11797965642996749</v>
      </c>
      <c r="E10">
        <v>-0.46151984511132621</v>
      </c>
      <c r="F10">
        <v>8.7961609725623516E-2</v>
      </c>
      <c r="G10">
        <v>0</v>
      </c>
      <c r="J10">
        <v>9961870</v>
      </c>
      <c r="K10">
        <v>11137168</v>
      </c>
    </row>
    <row r="11" spans="1:11" x14ac:dyDescent="0.25">
      <c r="A11">
        <v>2023</v>
      </c>
      <c r="B11">
        <v>0.89390315482901117</v>
      </c>
      <c r="C11">
        <v>8.4253509460000462</v>
      </c>
      <c r="D11">
        <v>0.11868941797311749</v>
      </c>
      <c r="E11">
        <v>-0.4640353606530373</v>
      </c>
      <c r="F11">
        <v>0.10589971730743319</v>
      </c>
      <c r="G11">
        <v>0</v>
      </c>
      <c r="J11">
        <v>10354453</v>
      </c>
      <c r="K11">
        <v>11583417</v>
      </c>
    </row>
    <row r="13" spans="1:11" x14ac:dyDescent="0.25">
      <c r="B13">
        <f t="shared" ref="B13:F13" si="0">SUM(B2:B11)</f>
        <v>8.2029770742745622</v>
      </c>
      <c r="C13">
        <f t="shared" si="0"/>
        <v>83.179522057719922</v>
      </c>
      <c r="D13">
        <f t="shared" si="0"/>
        <v>11.284606613716273</v>
      </c>
      <c r="E13">
        <f t="shared" si="0"/>
        <v>-2.7385487501812893</v>
      </c>
      <c r="F13">
        <f t="shared" si="0"/>
        <v>1.0299436436907052</v>
      </c>
      <c r="G13">
        <f>SUM(G2:G11)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FA92-4A70-436E-8983-83643D66EC79}">
  <dimension ref="A1:AC19"/>
  <sheetViews>
    <sheetView workbookViewId="0">
      <selection activeCell="G2" sqref="G2:G11"/>
    </sheetView>
  </sheetViews>
  <sheetFormatPr defaultRowHeight="15" x14ac:dyDescent="0.25"/>
  <cols>
    <col min="3" max="3" width="12" bestFit="1" customWidth="1"/>
    <col min="20" max="20" width="9.7109375" bestFit="1" customWidth="1"/>
    <col min="21" max="21" width="17" bestFit="1" customWidth="1"/>
    <col min="22" max="22" width="14.28515625" bestFit="1" customWidth="1"/>
    <col min="23" max="23" width="11.28515625" bestFit="1" customWidth="1"/>
    <col min="25" max="25" width="14.28515625" bestFit="1" customWidth="1"/>
  </cols>
  <sheetData>
    <row r="1" spans="1:29" x14ac:dyDescent="0.25">
      <c r="A1" t="s">
        <v>7</v>
      </c>
      <c r="B1" s="1" t="s">
        <v>20</v>
      </c>
      <c r="C1" s="1" t="s">
        <v>21</v>
      </c>
      <c r="D1" s="1" t="s">
        <v>22</v>
      </c>
      <c r="E1" s="1" t="s">
        <v>29</v>
      </c>
      <c r="F1" s="1" t="s">
        <v>19</v>
      </c>
      <c r="G1" s="4" t="s">
        <v>4</v>
      </c>
      <c r="T1" s="1" t="s">
        <v>26</v>
      </c>
      <c r="U1" s="1" t="s">
        <v>27</v>
      </c>
      <c r="V1" s="1" t="s">
        <v>24</v>
      </c>
      <c r="W1" s="1" t="s">
        <v>25</v>
      </c>
      <c r="X1" s="1" t="s">
        <v>49</v>
      </c>
      <c r="Y1" s="1" t="s">
        <v>28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>
        <v>2013</v>
      </c>
      <c r="B2">
        <v>0.93241993023272529</v>
      </c>
      <c r="C2">
        <v>13.79726202479071</v>
      </c>
      <c r="D2">
        <v>7.2478148070480614E-2</v>
      </c>
      <c r="E2">
        <f t="shared" ref="E2:E11" si="0">+Y2/T2</f>
        <v>-0.31777993269066224</v>
      </c>
      <c r="F2">
        <v>0.45424865391491809</v>
      </c>
      <c r="G2">
        <v>0</v>
      </c>
      <c r="T2">
        <v>262965</v>
      </c>
      <c r="U2">
        <v>578901</v>
      </c>
      <c r="V2">
        <v>17639289</v>
      </c>
      <c r="W2">
        <v>18917752</v>
      </c>
      <c r="X2">
        <v>1278463</v>
      </c>
      <c r="Y2">
        <v>-83565</v>
      </c>
      <c r="Z2">
        <v>0.45424865391491809</v>
      </c>
      <c r="AA2">
        <v>0.93241993023272529</v>
      </c>
      <c r="AB2">
        <v>13.79726202479071</v>
      </c>
      <c r="AC2">
        <v>7.2478148070480614E-2</v>
      </c>
    </row>
    <row r="3" spans="1:29" x14ac:dyDescent="0.25">
      <c r="A3">
        <v>2014</v>
      </c>
      <c r="B3">
        <v>0.92540963096810558</v>
      </c>
      <c r="C3">
        <v>12.40655654314306</v>
      </c>
      <c r="D3">
        <v>8.0602542415581596E-2</v>
      </c>
      <c r="E3">
        <f t="shared" si="0"/>
        <v>-0.3328435027471533</v>
      </c>
      <c r="F3">
        <v>0.43519338182711731</v>
      </c>
      <c r="G3">
        <v>0</v>
      </c>
      <c r="T3">
        <v>276286</v>
      </c>
      <c r="U3">
        <v>634858</v>
      </c>
      <c r="V3">
        <v>19072649</v>
      </c>
      <c r="W3">
        <v>20609953</v>
      </c>
      <c r="X3">
        <v>1537304</v>
      </c>
      <c r="Y3">
        <v>-91960</v>
      </c>
      <c r="Z3">
        <v>0.43519338182711731</v>
      </c>
      <c r="AA3">
        <v>0.92540963096810558</v>
      </c>
      <c r="AB3">
        <v>12.40655654314306</v>
      </c>
      <c r="AC3">
        <v>8.0602542415581596E-2</v>
      </c>
    </row>
    <row r="4" spans="1:29" x14ac:dyDescent="0.25">
      <c r="A4">
        <v>2015</v>
      </c>
      <c r="B4">
        <v>0.91893125460945579</v>
      </c>
      <c r="C4">
        <v>11.335210014445829</v>
      </c>
      <c r="D4">
        <v>8.8220685697537021E-2</v>
      </c>
      <c r="E4">
        <f t="shared" si="0"/>
        <v>-0.32776177444908539</v>
      </c>
      <c r="F4">
        <v>0.41529279996650381</v>
      </c>
      <c r="G4">
        <v>0</v>
      </c>
      <c r="T4">
        <v>277720</v>
      </c>
      <c r="U4">
        <v>668733</v>
      </c>
      <c r="V4">
        <v>20409261</v>
      </c>
      <c r="W4">
        <v>22209780</v>
      </c>
      <c r="X4">
        <v>1800519</v>
      </c>
      <c r="Y4">
        <v>-91026</v>
      </c>
      <c r="Z4">
        <v>0.41529279996650381</v>
      </c>
      <c r="AA4">
        <v>0.91893125460945579</v>
      </c>
      <c r="AB4">
        <v>11.335210014445829</v>
      </c>
      <c r="AC4">
        <v>8.8220685697537021E-2</v>
      </c>
    </row>
    <row r="5" spans="1:29" x14ac:dyDescent="0.25">
      <c r="A5">
        <v>2016</v>
      </c>
      <c r="B5">
        <v>0.9179209823482487</v>
      </c>
      <c r="C5">
        <v>11.18338168035644</v>
      </c>
      <c r="D5">
        <v>8.9418391375883713E-2</v>
      </c>
      <c r="E5">
        <f t="shared" si="0"/>
        <v>-0.29791548730589812</v>
      </c>
      <c r="F5">
        <v>0.43496067360573237</v>
      </c>
      <c r="G5">
        <v>0</v>
      </c>
      <c r="T5">
        <v>279106</v>
      </c>
      <c r="U5">
        <v>641681</v>
      </c>
      <c r="V5">
        <v>22156102</v>
      </c>
      <c r="W5">
        <v>24137265</v>
      </c>
      <c r="X5">
        <v>1981163</v>
      </c>
      <c r="Y5">
        <v>-83150</v>
      </c>
      <c r="Z5">
        <v>0.43496067360573237</v>
      </c>
      <c r="AA5">
        <v>0.9179209823482487</v>
      </c>
      <c r="AB5">
        <v>11.18338168035644</v>
      </c>
      <c r="AC5">
        <v>8.9418391375883713E-2</v>
      </c>
    </row>
    <row r="6" spans="1:29" x14ac:dyDescent="0.25">
      <c r="A6">
        <v>2017</v>
      </c>
      <c r="B6">
        <v>0.91792645874045597</v>
      </c>
      <c r="C6">
        <v>11.18419462171938</v>
      </c>
      <c r="D6">
        <v>8.941189185478135E-2</v>
      </c>
      <c r="E6">
        <f t="shared" si="0"/>
        <v>-0.2905051643584472</v>
      </c>
      <c r="F6">
        <v>0.42544112815139112</v>
      </c>
      <c r="G6">
        <v>0</v>
      </c>
      <c r="T6">
        <v>287451</v>
      </c>
      <c r="U6">
        <v>675654</v>
      </c>
      <c r="V6">
        <v>23945987</v>
      </c>
      <c r="W6">
        <v>26087043</v>
      </c>
      <c r="X6">
        <v>2141056</v>
      </c>
      <c r="Y6">
        <v>-83506</v>
      </c>
      <c r="Z6">
        <v>0.42544112815139112</v>
      </c>
      <c r="AA6">
        <v>0.91792645874045597</v>
      </c>
      <c r="AB6">
        <v>11.18419462171938</v>
      </c>
      <c r="AC6">
        <v>8.941189185478135E-2</v>
      </c>
    </row>
    <row r="7" spans="1:29" x14ac:dyDescent="0.25">
      <c r="A7">
        <v>2018</v>
      </c>
      <c r="B7">
        <v>0.91534577830534369</v>
      </c>
      <c r="C7">
        <v>10.812759954334609</v>
      </c>
      <c r="D7">
        <v>9.2483325647039913E-2</v>
      </c>
      <c r="E7">
        <f t="shared" si="0"/>
        <v>-0.28729960531997872</v>
      </c>
      <c r="F7">
        <v>0.4119629689389771</v>
      </c>
      <c r="G7">
        <v>0</v>
      </c>
      <c r="T7">
        <v>298723</v>
      </c>
      <c r="U7">
        <v>725121</v>
      </c>
      <c r="V7">
        <v>25354657</v>
      </c>
      <c r="W7">
        <v>27699540</v>
      </c>
      <c r="X7">
        <v>2344883</v>
      </c>
      <c r="Y7">
        <v>-85823</v>
      </c>
      <c r="Z7">
        <v>0.4119629689389771</v>
      </c>
      <c r="AA7">
        <v>0.91534577830534369</v>
      </c>
      <c r="AB7">
        <v>10.812759954334609</v>
      </c>
      <c r="AC7">
        <v>9.2483325647039913E-2</v>
      </c>
    </row>
    <row r="8" spans="1:29" x14ac:dyDescent="0.25">
      <c r="A8">
        <v>2019</v>
      </c>
      <c r="B8">
        <v>0.91059271253038421</v>
      </c>
      <c r="C8">
        <v>10.184770596466651</v>
      </c>
      <c r="D8">
        <v>9.818581484269516E-2</v>
      </c>
      <c r="E8">
        <f t="shared" si="0"/>
        <v>-0.28502270544196628</v>
      </c>
      <c r="F8">
        <v>0.40381468088999772</v>
      </c>
      <c r="G8">
        <v>0</v>
      </c>
      <c r="T8">
        <v>313361</v>
      </c>
      <c r="U8">
        <v>776002</v>
      </c>
      <c r="V8">
        <v>27417433</v>
      </c>
      <c r="W8">
        <v>30109436</v>
      </c>
      <c r="X8">
        <v>2692003</v>
      </c>
      <c r="Y8">
        <v>-89315</v>
      </c>
      <c r="Z8">
        <v>0.40381468088999772</v>
      </c>
      <c r="AA8">
        <v>0.91059271253038421</v>
      </c>
      <c r="AB8">
        <v>10.184770596466651</v>
      </c>
      <c r="AC8">
        <v>9.818581484269516E-2</v>
      </c>
    </row>
    <row r="9" spans="1:29" x14ac:dyDescent="0.25">
      <c r="A9">
        <v>2020</v>
      </c>
      <c r="B9">
        <v>0.9127452409889345</v>
      </c>
      <c r="C9">
        <v>10.46069293335831</v>
      </c>
      <c r="D9">
        <v>9.5595961603182178E-2</v>
      </c>
      <c r="E9">
        <f t="shared" si="0"/>
        <v>-0.29483293199238242</v>
      </c>
      <c r="F9">
        <v>0.39706902477892703</v>
      </c>
      <c r="G9">
        <v>0</v>
      </c>
      <c r="T9">
        <v>317685</v>
      </c>
      <c r="U9">
        <v>800075</v>
      </c>
      <c r="V9">
        <v>30435543</v>
      </c>
      <c r="W9">
        <v>33345058</v>
      </c>
      <c r="X9">
        <v>2909515</v>
      </c>
      <c r="Y9">
        <v>-93664</v>
      </c>
      <c r="Z9">
        <v>0.39706902477892703</v>
      </c>
      <c r="AA9">
        <v>0.9127452409889345</v>
      </c>
      <c r="AB9">
        <v>10.46069293335831</v>
      </c>
      <c r="AC9">
        <v>9.5595961603182178E-2</v>
      </c>
    </row>
    <row r="10" spans="1:29" x14ac:dyDescent="0.25">
      <c r="A10">
        <v>2021</v>
      </c>
      <c r="B10">
        <v>0.90687719047044579</v>
      </c>
      <c r="C10">
        <v>9.7385076229109284</v>
      </c>
      <c r="D10">
        <v>0.1026851380849555</v>
      </c>
      <c r="E10">
        <f t="shared" si="0"/>
        <v>-0.27070150992530323</v>
      </c>
      <c r="F10">
        <v>0.4068116346064492</v>
      </c>
      <c r="G10">
        <v>0</v>
      </c>
      <c r="T10">
        <v>350216</v>
      </c>
      <c r="U10">
        <v>860880</v>
      </c>
      <c r="V10">
        <v>31896125</v>
      </c>
      <c r="W10">
        <v>35171383</v>
      </c>
      <c r="X10">
        <v>3275258</v>
      </c>
      <c r="Y10">
        <v>-94804</v>
      </c>
      <c r="Z10">
        <v>0.4068116346064492</v>
      </c>
      <c r="AA10">
        <v>0.90687719047044579</v>
      </c>
      <c r="AB10">
        <v>9.7385076229109284</v>
      </c>
      <c r="AC10">
        <v>0.1026851380849555</v>
      </c>
    </row>
    <row r="11" spans="1:29" x14ac:dyDescent="0.25">
      <c r="A11">
        <v>2022</v>
      </c>
      <c r="B11">
        <v>0.91128865367352208</v>
      </c>
      <c r="C11">
        <v>10.272515201378781</v>
      </c>
      <c r="D11">
        <v>9.7347142388826011E-2</v>
      </c>
      <c r="E11">
        <f t="shared" si="0"/>
        <v>-0.28953738941607254</v>
      </c>
      <c r="F11">
        <v>0.42907108163258029</v>
      </c>
      <c r="G11">
        <v>0</v>
      </c>
      <c r="T11">
        <v>361038</v>
      </c>
      <c r="U11">
        <v>841441</v>
      </c>
      <c r="V11">
        <v>36095831</v>
      </c>
      <c r="W11">
        <v>39609657</v>
      </c>
      <c r="X11">
        <v>3513826</v>
      </c>
      <c r="Y11">
        <v>-104534</v>
      </c>
      <c r="Z11">
        <v>0.42907108163258029</v>
      </c>
      <c r="AA11">
        <v>0.91128865367352208</v>
      </c>
      <c r="AB11">
        <v>10.272515201378781</v>
      </c>
      <c r="AC11">
        <v>9.7347142388826011E-2</v>
      </c>
    </row>
    <row r="13" spans="1:29" x14ac:dyDescent="0.25">
      <c r="B13">
        <f>SUM(B2:B11)</f>
        <v>9.1694578328676215</v>
      </c>
      <c r="C13">
        <f t="shared" ref="C13:G13" si="1">SUM(C2:C11)</f>
        <v>111.37585119290469</v>
      </c>
      <c r="D13">
        <f t="shared" si="1"/>
        <v>0.90642904198096308</v>
      </c>
      <c r="E13">
        <f t="shared" si="1"/>
        <v>-2.9942000036469496</v>
      </c>
      <c r="F13">
        <f t="shared" si="1"/>
        <v>4.2138660283125935</v>
      </c>
      <c r="G13">
        <f t="shared" si="1"/>
        <v>0</v>
      </c>
    </row>
    <row r="19" spans="1:1" x14ac:dyDescent="0.25">
      <c r="A19" t="s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7126-9331-4EC8-AF34-80F285CFA188}">
  <dimension ref="A1:AC13"/>
  <sheetViews>
    <sheetView workbookViewId="0">
      <selection activeCell="G2" sqref="G2:G11"/>
    </sheetView>
  </sheetViews>
  <sheetFormatPr defaultRowHeight="15" x14ac:dyDescent="0.25"/>
  <cols>
    <col min="3" max="4" width="12" bestFit="1" customWidth="1"/>
    <col min="18" max="18" width="11.28515625" bestFit="1" customWidth="1"/>
    <col min="19" max="19" width="14.7109375" bestFit="1" customWidth="1"/>
    <col min="21" max="21" width="9.7109375" bestFit="1" customWidth="1"/>
    <col min="22" max="22" width="9.5703125" customWidth="1"/>
  </cols>
  <sheetData>
    <row r="1" spans="1:29" x14ac:dyDescent="0.25">
      <c r="A1" t="s">
        <v>7</v>
      </c>
      <c r="B1" s="1" t="s">
        <v>20</v>
      </c>
      <c r="C1" s="1" t="s">
        <v>21</v>
      </c>
      <c r="D1" s="1" t="s">
        <v>22</v>
      </c>
      <c r="E1" s="6" t="s">
        <v>13</v>
      </c>
      <c r="F1" s="6" t="s">
        <v>36</v>
      </c>
      <c r="G1" s="6" t="s">
        <v>37</v>
      </c>
      <c r="P1" s="1" t="s">
        <v>50</v>
      </c>
      <c r="Q1" s="1" t="s">
        <v>28</v>
      </c>
      <c r="R1" s="1" t="s">
        <v>25</v>
      </c>
      <c r="S1" s="1" t="s">
        <v>55</v>
      </c>
      <c r="T1" s="1" t="s">
        <v>51</v>
      </c>
      <c r="U1" s="1" t="s">
        <v>26</v>
      </c>
      <c r="V1" s="1" t="s">
        <v>52</v>
      </c>
      <c r="W1" s="1" t="s">
        <v>53</v>
      </c>
      <c r="X1" s="1" t="s">
        <v>54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29</v>
      </c>
    </row>
    <row r="2" spans="1:29" x14ac:dyDescent="0.25">
      <c r="A2">
        <v>2013</v>
      </c>
      <c r="B2">
        <f>+Z2</f>
        <v>0.92694378736909677</v>
      </c>
      <c r="C2">
        <v>13.688089814513511</v>
      </c>
      <c r="D2">
        <v>7.3056212630903283E-2</v>
      </c>
      <c r="E2">
        <f>+AC2</f>
        <v>-0.40827413288758879</v>
      </c>
      <c r="F2">
        <f>+Y2</f>
        <v>5.2449315068493152E-2</v>
      </c>
      <c r="G2">
        <v>0</v>
      </c>
      <c r="P2">
        <f t="shared" ref="P2:P11" si="0">+V2+W2+X2</f>
        <v>91250</v>
      </c>
      <c r="Q2">
        <v>-1954</v>
      </c>
      <c r="R2">
        <v>757143</v>
      </c>
      <c r="S2">
        <f>+R2-T2</f>
        <v>701829</v>
      </c>
      <c r="T2">
        <v>55314</v>
      </c>
      <c r="U2">
        <v>4786</v>
      </c>
      <c r="V2">
        <v>85832</v>
      </c>
      <c r="W2">
        <v>518</v>
      </c>
      <c r="X2">
        <v>4900</v>
      </c>
      <c r="Y2">
        <f>+U2/P2</f>
        <v>5.2449315068493152E-2</v>
      </c>
      <c r="Z2">
        <f>+S2/R2</f>
        <v>0.92694378736909677</v>
      </c>
      <c r="AA2">
        <v>13.688089814513511</v>
      </c>
      <c r="AB2">
        <v>7.3056212630903283E-2</v>
      </c>
      <c r="AC2">
        <f>+Q2/U2</f>
        <v>-0.40827413288758879</v>
      </c>
    </row>
    <row r="3" spans="1:29" x14ac:dyDescent="0.25">
      <c r="A3">
        <v>2014</v>
      </c>
      <c r="B3">
        <f t="shared" ref="B3:B11" si="1">+Z3</f>
        <v>0.9190137952953864</v>
      </c>
      <c r="C3">
        <v>12.347781991357261</v>
      </c>
      <c r="D3">
        <v>8.0986204704613554E-2</v>
      </c>
      <c r="E3">
        <f t="shared" ref="E3:E11" si="2">+AC3</f>
        <v>-0.41877459246767845</v>
      </c>
      <c r="F3">
        <f t="shared" ref="F3:F11" si="3">+Y3</f>
        <v>5.8018437187459235E-2</v>
      </c>
      <c r="G3">
        <v>0</v>
      </c>
      <c r="P3">
        <f t="shared" si="0"/>
        <v>91988</v>
      </c>
      <c r="Q3">
        <v>-2235</v>
      </c>
      <c r="R3">
        <v>840069</v>
      </c>
      <c r="S3">
        <f t="shared" ref="S3:S11" si="4">+R3-T3</f>
        <v>772035</v>
      </c>
      <c r="T3">
        <v>68034</v>
      </c>
      <c r="U3">
        <v>5337</v>
      </c>
      <c r="V3">
        <v>86595</v>
      </c>
      <c r="W3">
        <v>559</v>
      </c>
      <c r="X3">
        <v>4834</v>
      </c>
      <c r="Y3">
        <f t="shared" ref="Y3:Y11" si="5">+U3/P3</f>
        <v>5.8018437187459235E-2</v>
      </c>
      <c r="Z3">
        <f t="shared" ref="Z3:Z11" si="6">+S3/R3</f>
        <v>0.9190137952953864</v>
      </c>
      <c r="AA3">
        <v>12.347781991357261</v>
      </c>
      <c r="AB3">
        <v>8.0986204704613554E-2</v>
      </c>
      <c r="AC3">
        <f t="shared" ref="AC3:AC11" si="7">+Q3/U3</f>
        <v>-0.41877459246767845</v>
      </c>
    </row>
    <row r="4" spans="1:29" x14ac:dyDescent="0.25">
      <c r="A4">
        <v>2015</v>
      </c>
      <c r="B4">
        <f t="shared" si="1"/>
        <v>0.91811131026863724</v>
      </c>
      <c r="C4">
        <v>12.211698627496871</v>
      </c>
      <c r="D4">
        <v>8.1888689731362804E-2</v>
      </c>
      <c r="E4">
        <f t="shared" si="2"/>
        <v>-0.44045431768832471</v>
      </c>
      <c r="F4">
        <f t="shared" si="3"/>
        <v>6.0760752633608701E-2</v>
      </c>
      <c r="G4">
        <v>0</v>
      </c>
      <c r="P4">
        <f t="shared" si="0"/>
        <v>98534</v>
      </c>
      <c r="Q4">
        <v>-2637</v>
      </c>
      <c r="R4">
        <v>887070</v>
      </c>
      <c r="S4">
        <f t="shared" si="4"/>
        <v>814429</v>
      </c>
      <c r="T4">
        <v>72641</v>
      </c>
      <c r="U4">
        <v>5987</v>
      </c>
      <c r="V4">
        <v>92309</v>
      </c>
      <c r="W4">
        <v>616</v>
      </c>
      <c r="X4">
        <v>5609</v>
      </c>
      <c r="Y4">
        <f t="shared" si="5"/>
        <v>6.0760752633608701E-2</v>
      </c>
      <c r="Z4">
        <f t="shared" si="6"/>
        <v>0.91811131026863724</v>
      </c>
      <c r="AA4">
        <v>12.211698627496871</v>
      </c>
      <c r="AB4">
        <v>8.1888689731362804E-2</v>
      </c>
      <c r="AC4">
        <f t="shared" si="7"/>
        <v>-0.44045431768832471</v>
      </c>
    </row>
    <row r="5" spans="1:29" x14ac:dyDescent="0.25">
      <c r="A5">
        <v>2016</v>
      </c>
      <c r="B5">
        <f t="shared" si="1"/>
        <v>0.91500734220969704</v>
      </c>
      <c r="C5">
        <v>11.765722192936209</v>
      </c>
      <c r="D5">
        <v>8.4992657790302906E-2</v>
      </c>
      <c r="E5">
        <f t="shared" si="2"/>
        <v>-0.47198449862748265</v>
      </c>
      <c r="F5">
        <f t="shared" si="3"/>
        <v>6.1810705338696315E-2</v>
      </c>
      <c r="G5">
        <v>0</v>
      </c>
      <c r="P5">
        <f t="shared" si="0"/>
        <v>100193</v>
      </c>
      <c r="Q5">
        <v>-2923</v>
      </c>
      <c r="R5">
        <v>892783</v>
      </c>
      <c r="S5">
        <f t="shared" si="4"/>
        <v>816903</v>
      </c>
      <c r="T5">
        <v>75880</v>
      </c>
      <c r="U5">
        <v>6193</v>
      </c>
      <c r="V5">
        <v>94439</v>
      </c>
      <c r="W5">
        <v>590</v>
      </c>
      <c r="X5">
        <v>5164</v>
      </c>
      <c r="Y5">
        <f t="shared" si="5"/>
        <v>6.1810705338696315E-2</v>
      </c>
      <c r="Z5">
        <f t="shared" si="6"/>
        <v>0.91500734220969704</v>
      </c>
      <c r="AA5">
        <v>11.765722192936209</v>
      </c>
      <c r="AB5">
        <v>8.4992657790302906E-2</v>
      </c>
      <c r="AC5">
        <f t="shared" si="7"/>
        <v>-0.47198449862748265</v>
      </c>
    </row>
    <row r="6" spans="1:29" x14ac:dyDescent="0.25">
      <c r="A6">
        <v>2017</v>
      </c>
      <c r="B6">
        <f t="shared" si="1"/>
        <v>0.91349893349024514</v>
      </c>
      <c r="C6">
        <v>11.560551104733809</v>
      </c>
      <c r="D6">
        <v>8.6501066509754893E-2</v>
      </c>
      <c r="E6">
        <f t="shared" si="2"/>
        <v>-0.46918067545055275</v>
      </c>
      <c r="F6">
        <f t="shared" si="3"/>
        <v>6.7002201950298837E-2</v>
      </c>
      <c r="G6">
        <v>0</v>
      </c>
      <c r="P6">
        <f t="shared" si="0"/>
        <v>98549</v>
      </c>
      <c r="Q6">
        <v>-3098</v>
      </c>
      <c r="R6">
        <v>870128</v>
      </c>
      <c r="S6">
        <f t="shared" si="4"/>
        <v>794861</v>
      </c>
      <c r="T6">
        <v>75267</v>
      </c>
      <c r="U6">
        <v>6603</v>
      </c>
      <c r="V6">
        <v>92261</v>
      </c>
      <c r="W6">
        <v>496</v>
      </c>
      <c r="X6">
        <v>5792</v>
      </c>
      <c r="Y6">
        <f t="shared" si="5"/>
        <v>6.7002201950298837E-2</v>
      </c>
      <c r="Z6">
        <f t="shared" si="6"/>
        <v>0.91349893349024514</v>
      </c>
      <c r="AA6">
        <v>11.560551104733809</v>
      </c>
      <c r="AB6">
        <v>8.6501066509754893E-2</v>
      </c>
      <c r="AC6">
        <f t="shared" si="7"/>
        <v>-0.46918067545055275</v>
      </c>
    </row>
    <row r="7" spans="1:29" x14ac:dyDescent="0.25">
      <c r="A7">
        <v>2018</v>
      </c>
      <c r="B7">
        <f t="shared" si="1"/>
        <v>0.9212932271044757</v>
      </c>
      <c r="C7">
        <v>12.70538688363458</v>
      </c>
      <c r="D7">
        <v>7.8706772895524316E-2</v>
      </c>
      <c r="E7">
        <f t="shared" si="2"/>
        <v>9.1528150134048261</v>
      </c>
      <c r="F7">
        <f t="shared" si="3"/>
        <v>-3.625794661430488E-3</v>
      </c>
      <c r="G7">
        <v>0</v>
      </c>
      <c r="P7">
        <f t="shared" si="0"/>
        <v>102874</v>
      </c>
      <c r="Q7">
        <v>-3414</v>
      </c>
      <c r="R7">
        <v>930695</v>
      </c>
      <c r="S7">
        <f t="shared" si="4"/>
        <v>857443</v>
      </c>
      <c r="T7">
        <v>73252</v>
      </c>
      <c r="U7">
        <v>-373</v>
      </c>
      <c r="V7">
        <v>96558</v>
      </c>
      <c r="W7">
        <v>484</v>
      </c>
      <c r="X7">
        <v>5832</v>
      </c>
      <c r="Y7">
        <f t="shared" si="5"/>
        <v>-3.625794661430488E-3</v>
      </c>
      <c r="Z7">
        <f t="shared" si="6"/>
        <v>0.9212932271044757</v>
      </c>
      <c r="AA7">
        <v>12.70538688363458</v>
      </c>
      <c r="AB7">
        <v>7.8706772895524316E-2</v>
      </c>
      <c r="AC7">
        <f t="shared" si="7"/>
        <v>9.1528150134048261</v>
      </c>
    </row>
    <row r="8" spans="1:29" x14ac:dyDescent="0.25">
      <c r="A8">
        <v>2019</v>
      </c>
      <c r="B8">
        <f t="shared" si="1"/>
        <v>0.90443193430984092</v>
      </c>
      <c r="C8">
        <v>10.46374636525654</v>
      </c>
      <c r="D8">
        <v>9.5568065690159021E-2</v>
      </c>
      <c r="E8">
        <f t="shared" si="2"/>
        <v>-0.7816311887108347</v>
      </c>
      <c r="F8">
        <f t="shared" si="3"/>
        <v>4.0383649499671596E-2</v>
      </c>
      <c r="G8">
        <v>0</v>
      </c>
      <c r="P8">
        <f t="shared" si="0"/>
        <v>103532</v>
      </c>
      <c r="Q8">
        <v>-3268</v>
      </c>
      <c r="R8">
        <v>780878</v>
      </c>
      <c r="S8">
        <f t="shared" si="4"/>
        <v>706251</v>
      </c>
      <c r="T8">
        <v>74627</v>
      </c>
      <c r="U8">
        <v>4181</v>
      </c>
      <c r="V8">
        <v>100096</v>
      </c>
      <c r="W8">
        <v>512</v>
      </c>
      <c r="X8">
        <v>2924</v>
      </c>
      <c r="Y8">
        <f t="shared" si="5"/>
        <v>4.0383649499671596E-2</v>
      </c>
      <c r="Z8">
        <f t="shared" si="6"/>
        <v>0.90443193430984092</v>
      </c>
      <c r="AA8">
        <v>10.46374636525654</v>
      </c>
      <c r="AB8">
        <v>9.5568065690159021E-2</v>
      </c>
      <c r="AC8">
        <f t="shared" si="7"/>
        <v>-0.7816311887108347</v>
      </c>
    </row>
    <row r="9" spans="1:29" x14ac:dyDescent="0.25">
      <c r="A9">
        <v>2020</v>
      </c>
      <c r="B9">
        <f t="shared" si="1"/>
        <v>0.90532309042256354</v>
      </c>
      <c r="C9">
        <v>10.56223745011552</v>
      </c>
      <c r="D9">
        <v>9.4676909577436436E-2</v>
      </c>
      <c r="E9">
        <f t="shared" si="2"/>
        <v>-0.52326628640048034</v>
      </c>
      <c r="F9">
        <f t="shared" si="3"/>
        <v>3.4438195277283819E-2</v>
      </c>
      <c r="G9">
        <v>0</v>
      </c>
      <c r="P9">
        <f t="shared" si="0"/>
        <v>96724</v>
      </c>
      <c r="Q9">
        <v>-1743</v>
      </c>
      <c r="R9">
        <v>804589</v>
      </c>
      <c r="S9">
        <f t="shared" si="4"/>
        <v>728413</v>
      </c>
      <c r="T9">
        <v>76176</v>
      </c>
      <c r="U9">
        <v>3331</v>
      </c>
      <c r="V9">
        <v>94148</v>
      </c>
      <c r="W9">
        <v>486</v>
      </c>
      <c r="X9">
        <v>2090</v>
      </c>
      <c r="Y9">
        <f t="shared" si="5"/>
        <v>3.4438195277283819E-2</v>
      </c>
      <c r="Z9">
        <f t="shared" si="6"/>
        <v>0.90532309042256354</v>
      </c>
      <c r="AA9">
        <v>10.56223745011552</v>
      </c>
      <c r="AB9">
        <v>9.4676909577436436E-2</v>
      </c>
      <c r="AC9">
        <f t="shared" si="7"/>
        <v>-0.52326628640048034</v>
      </c>
    </row>
    <row r="10" spans="1:29" x14ac:dyDescent="0.25">
      <c r="A10">
        <v>2021</v>
      </c>
      <c r="B10">
        <f t="shared" si="1"/>
        <v>0.9029917819807064</v>
      </c>
      <c r="C10">
        <v>10.30840500338965</v>
      </c>
      <c r="D10">
        <v>9.7008218019293588E-2</v>
      </c>
      <c r="E10">
        <f t="shared" si="2"/>
        <v>-0.46476621819635006</v>
      </c>
      <c r="F10">
        <f t="shared" si="3"/>
        <v>7.5121834065505197E-2</v>
      </c>
      <c r="G10">
        <v>0</v>
      </c>
      <c r="P10">
        <f t="shared" si="0"/>
        <v>99931</v>
      </c>
      <c r="Q10">
        <v>-3489</v>
      </c>
      <c r="R10">
        <v>775491</v>
      </c>
      <c r="S10">
        <f t="shared" si="4"/>
        <v>700262</v>
      </c>
      <c r="T10">
        <v>75229</v>
      </c>
      <c r="U10">
        <v>7507</v>
      </c>
      <c r="V10">
        <v>97034</v>
      </c>
      <c r="W10">
        <v>535</v>
      </c>
      <c r="X10">
        <v>2362</v>
      </c>
      <c r="Y10">
        <f t="shared" si="5"/>
        <v>7.5121834065505197E-2</v>
      </c>
      <c r="Z10">
        <f t="shared" si="6"/>
        <v>0.9029917819807064</v>
      </c>
      <c r="AA10">
        <v>10.30840500338965</v>
      </c>
      <c r="AB10">
        <v>9.7008218019293588E-2</v>
      </c>
      <c r="AC10">
        <f t="shared" si="7"/>
        <v>-0.46476621819635006</v>
      </c>
    </row>
    <row r="11" spans="1:29" x14ac:dyDescent="0.25">
      <c r="A11">
        <v>2022</v>
      </c>
      <c r="B11">
        <f t="shared" si="1"/>
        <v>0.93056091816097963</v>
      </c>
      <c r="C11">
        <v>14.40111207573691</v>
      </c>
      <c r="D11">
        <v>6.9439081839020408E-2</v>
      </c>
      <c r="E11">
        <f t="shared" si="2"/>
        <v>-0.53617269544924151</v>
      </c>
      <c r="F11">
        <f t="shared" si="3"/>
        <v>6.6989105476574329E-2</v>
      </c>
      <c r="G11">
        <v>0</v>
      </c>
      <c r="P11">
        <f t="shared" si="0"/>
        <v>102345</v>
      </c>
      <c r="Q11">
        <v>-3676</v>
      </c>
      <c r="R11">
        <v>696697</v>
      </c>
      <c r="S11">
        <f t="shared" si="4"/>
        <v>648319</v>
      </c>
      <c r="T11">
        <v>48378</v>
      </c>
      <c r="U11">
        <v>6856</v>
      </c>
      <c r="V11">
        <v>99617</v>
      </c>
      <c r="W11">
        <v>237</v>
      </c>
      <c r="X11">
        <v>2491</v>
      </c>
      <c r="Y11">
        <f t="shared" si="5"/>
        <v>6.6989105476574329E-2</v>
      </c>
      <c r="Z11">
        <f t="shared" si="6"/>
        <v>0.93056091816097963</v>
      </c>
      <c r="AA11">
        <v>14.40111207573691</v>
      </c>
      <c r="AB11">
        <v>6.9439081839020408E-2</v>
      </c>
      <c r="AC11">
        <f t="shared" si="7"/>
        <v>-0.53617269544924151</v>
      </c>
    </row>
    <row r="13" spans="1:29" x14ac:dyDescent="0.25">
      <c r="B13">
        <f>SUM(B2:B11)</f>
        <v>9.1571761206116289</v>
      </c>
      <c r="C13">
        <f t="shared" ref="C13:G13" si="8">SUM(C2:C11)</f>
        <v>120.01473150917086</v>
      </c>
      <c r="D13">
        <f t="shared" si="8"/>
        <v>0.84282387938837111</v>
      </c>
      <c r="E13">
        <f t="shared" si="8"/>
        <v>4.6383104075262924</v>
      </c>
      <c r="F13">
        <f t="shared" si="8"/>
        <v>0.51334840183616071</v>
      </c>
      <c r="G13">
        <f t="shared" si="8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6765-22B7-47AA-893E-1AAEDEBCC3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8E69-6C0A-498E-B672-591B4B39FBDA}">
  <dimension ref="A1:O22"/>
  <sheetViews>
    <sheetView workbookViewId="0">
      <selection activeCell="K16" sqref="K16"/>
    </sheetView>
  </sheetViews>
  <sheetFormatPr defaultRowHeight="15" x14ac:dyDescent="0.25"/>
  <cols>
    <col min="10" max="10" width="11.42578125" bestFit="1" customWidth="1"/>
    <col min="11" max="11" width="14.28515625" bestFit="1" customWidth="1"/>
    <col min="12" max="12" width="11.28515625" bestFit="1" customWidth="1"/>
  </cols>
  <sheetData>
    <row r="1" spans="1:15" x14ac:dyDescent="0.25">
      <c r="A1" t="s">
        <v>7</v>
      </c>
      <c r="B1" s="1" t="s">
        <v>20</v>
      </c>
      <c r="C1" s="1" t="s">
        <v>21</v>
      </c>
      <c r="D1" s="1" t="s">
        <v>22</v>
      </c>
      <c r="E1" s="6" t="s">
        <v>13</v>
      </c>
      <c r="F1" s="1" t="s">
        <v>19</v>
      </c>
      <c r="G1" s="5" t="s">
        <v>4</v>
      </c>
      <c r="H1" s="5"/>
      <c r="J1" s="1" t="s">
        <v>23</v>
      </c>
      <c r="K1" s="1" t="s">
        <v>24</v>
      </c>
      <c r="L1" s="1" t="s">
        <v>25</v>
      </c>
      <c r="M1" s="5" t="s">
        <v>38</v>
      </c>
      <c r="N1" s="1" t="s">
        <v>26</v>
      </c>
      <c r="O1" s="1" t="s">
        <v>27</v>
      </c>
    </row>
    <row r="2" spans="1:15" x14ac:dyDescent="0.25">
      <c r="A2">
        <v>2014</v>
      </c>
      <c r="B2">
        <v>0.99236992945878333</v>
      </c>
      <c r="C2">
        <f>+K2/J2</f>
        <v>130.06038726616345</v>
      </c>
      <c r="D2">
        <f>+J2/L2</f>
        <v>7.630070541216654E-3</v>
      </c>
      <c r="E2">
        <v>0</v>
      </c>
      <c r="F2">
        <v>0</v>
      </c>
      <c r="G2">
        <v>0</v>
      </c>
      <c r="J2">
        <v>3047</v>
      </c>
      <c r="K2">
        <v>396294</v>
      </c>
      <c r="L2">
        <v>399341</v>
      </c>
      <c r="N2">
        <v>160</v>
      </c>
      <c r="O2">
        <v>0</v>
      </c>
    </row>
    <row r="3" spans="1:15" x14ac:dyDescent="0.25">
      <c r="A3">
        <v>2015</v>
      </c>
      <c r="B3">
        <f>+K3/L3</f>
        <v>0.98422232249188191</v>
      </c>
      <c r="C3">
        <f>+K3/J3</f>
        <v>117.43865842894969</v>
      </c>
      <c r="D3">
        <f>+J3/L3</f>
        <v>8.3807354039839924E-3</v>
      </c>
      <c r="E3">
        <v>0</v>
      </c>
      <c r="F3">
        <f>+N3/O3</f>
        <v>0.31458699472759227</v>
      </c>
      <c r="G3">
        <v>0</v>
      </c>
      <c r="J3">
        <v>3399</v>
      </c>
      <c r="K3">
        <v>399174</v>
      </c>
      <c r="L3">
        <v>405573</v>
      </c>
      <c r="M3">
        <v>0</v>
      </c>
      <c r="N3">
        <v>179</v>
      </c>
      <c r="O3">
        <v>569</v>
      </c>
    </row>
    <row r="4" spans="1:15" x14ac:dyDescent="0.25">
      <c r="A4">
        <v>2016</v>
      </c>
      <c r="B4">
        <v>0.9886878385638731</v>
      </c>
      <c r="C4">
        <f t="shared" ref="C4:C11" si="0">+K4/J4</f>
        <v>87.400435729847501</v>
      </c>
      <c r="D4">
        <f t="shared" ref="D4:D11" si="1">+J4/L4</f>
        <v>1.1312161436126952E-2</v>
      </c>
      <c r="E4">
        <v>0</v>
      </c>
      <c r="F4">
        <v>0.33386581469648557</v>
      </c>
      <c r="G4">
        <v>0</v>
      </c>
      <c r="J4">
        <v>4590</v>
      </c>
      <c r="K4">
        <v>401168</v>
      </c>
      <c r="L4">
        <v>405758</v>
      </c>
      <c r="N4">
        <v>209</v>
      </c>
      <c r="O4">
        <v>626</v>
      </c>
    </row>
    <row r="5" spans="1:15" x14ac:dyDescent="0.25">
      <c r="A5">
        <v>2017</v>
      </c>
      <c r="B5">
        <v>0.99081670301480262</v>
      </c>
      <c r="C5">
        <f t="shared" si="0"/>
        <v>107.89335296592343</v>
      </c>
      <c r="D5">
        <f t="shared" si="1"/>
        <v>9.1832969851973912E-3</v>
      </c>
      <c r="E5">
        <v>0</v>
      </c>
      <c r="F5">
        <v>0.31861198738170349</v>
      </c>
      <c r="G5">
        <v>0</v>
      </c>
      <c r="J5">
        <v>4754</v>
      </c>
      <c r="K5">
        <v>512925</v>
      </c>
      <c r="L5">
        <v>517679</v>
      </c>
      <c r="N5">
        <v>202</v>
      </c>
      <c r="O5">
        <v>634</v>
      </c>
    </row>
    <row r="6" spans="1:15" x14ac:dyDescent="0.25">
      <c r="A6">
        <v>2018</v>
      </c>
      <c r="B6">
        <v>0.99261551746584198</v>
      </c>
      <c r="C6">
        <f t="shared" si="0"/>
        <v>134.41910287882169</v>
      </c>
      <c r="D6">
        <f t="shared" si="1"/>
        <v>7.38448253415797E-3</v>
      </c>
      <c r="E6">
        <v>0</v>
      </c>
      <c r="F6">
        <v>0.16433121019108279</v>
      </c>
      <c r="G6">
        <v>0</v>
      </c>
      <c r="J6">
        <v>4481</v>
      </c>
      <c r="K6">
        <v>602332</v>
      </c>
      <c r="L6">
        <v>606813</v>
      </c>
      <c r="N6">
        <v>129</v>
      </c>
      <c r="O6">
        <v>785</v>
      </c>
    </row>
    <row r="7" spans="1:15" x14ac:dyDescent="0.25">
      <c r="A7">
        <v>2019</v>
      </c>
      <c r="B7">
        <v>0.99276907758364186</v>
      </c>
      <c r="C7">
        <f t="shared" si="0"/>
        <v>137.29494252873565</v>
      </c>
      <c r="D7">
        <f t="shared" si="1"/>
        <v>7.2309224163581752E-3</v>
      </c>
      <c r="E7">
        <v>0</v>
      </c>
      <c r="F7">
        <v>0.1426701570680628</v>
      </c>
      <c r="G7">
        <v>0</v>
      </c>
      <c r="J7">
        <v>4350</v>
      </c>
      <c r="K7">
        <v>597233</v>
      </c>
      <c r="L7">
        <v>601583</v>
      </c>
      <c r="N7">
        <v>109</v>
      </c>
      <c r="O7">
        <v>764</v>
      </c>
    </row>
    <row r="8" spans="1:15" x14ac:dyDescent="0.25">
      <c r="A8">
        <v>2020</v>
      </c>
      <c r="B8">
        <v>0.99008712953845579</v>
      </c>
      <c r="C8">
        <f t="shared" si="0"/>
        <v>99.878953667293558</v>
      </c>
      <c r="D8">
        <f t="shared" si="1"/>
        <v>9.9128704615441977E-3</v>
      </c>
      <c r="E8">
        <v>0</v>
      </c>
      <c r="F8">
        <v>0.15254237288135589</v>
      </c>
      <c r="G8">
        <v>0</v>
      </c>
      <c r="J8">
        <v>5849</v>
      </c>
      <c r="K8">
        <v>584192</v>
      </c>
      <c r="L8">
        <v>590041</v>
      </c>
      <c r="N8">
        <v>117</v>
      </c>
      <c r="O8">
        <v>767</v>
      </c>
    </row>
    <row r="9" spans="1:15" x14ac:dyDescent="0.25">
      <c r="A9">
        <v>2021</v>
      </c>
      <c r="B9">
        <v>0.99379703049332124</v>
      </c>
      <c r="C9">
        <f t="shared" si="0"/>
        <v>160.21310912834591</v>
      </c>
      <c r="D9">
        <f t="shared" si="1"/>
        <v>6.2029695066787294E-3</v>
      </c>
      <c r="E9">
        <v>0</v>
      </c>
      <c r="F9">
        <v>7.3548387096774193E-2</v>
      </c>
      <c r="G9">
        <v>0</v>
      </c>
      <c r="J9">
        <v>5828</v>
      </c>
      <c r="K9">
        <v>933722</v>
      </c>
      <c r="L9">
        <v>939550</v>
      </c>
      <c r="N9">
        <v>57</v>
      </c>
      <c r="O9">
        <v>775</v>
      </c>
    </row>
    <row r="10" spans="1:15" x14ac:dyDescent="0.25">
      <c r="A10">
        <v>2022</v>
      </c>
      <c r="B10">
        <v>0.99488922074107622</v>
      </c>
      <c r="C10">
        <f t="shared" si="0"/>
        <v>194.66487796434134</v>
      </c>
      <c r="D10">
        <f t="shared" si="1"/>
        <v>5.1107792589237377E-3</v>
      </c>
      <c r="E10">
        <v>0</v>
      </c>
      <c r="F10">
        <v>9.45945945945946E-3</v>
      </c>
      <c r="G10">
        <v>0</v>
      </c>
      <c r="J10">
        <v>5777</v>
      </c>
      <c r="K10">
        <v>1124579</v>
      </c>
      <c r="L10">
        <v>1130356</v>
      </c>
      <c r="N10">
        <v>7</v>
      </c>
      <c r="O10">
        <v>740</v>
      </c>
    </row>
    <row r="11" spans="1:15" x14ac:dyDescent="0.25">
      <c r="A11">
        <v>2023</v>
      </c>
      <c r="B11">
        <v>0.9949494197047124</v>
      </c>
      <c r="C11">
        <f t="shared" si="0"/>
        <v>196.99705014749262</v>
      </c>
      <c r="D11">
        <f t="shared" si="1"/>
        <v>5.0505802952876145E-3</v>
      </c>
      <c r="E11">
        <v>0</v>
      </c>
      <c r="F11">
        <v>4.8507462686567172E-2</v>
      </c>
      <c r="G11">
        <v>0</v>
      </c>
      <c r="J11">
        <v>5424</v>
      </c>
      <c r="K11">
        <v>1068512</v>
      </c>
      <c r="L11">
        <v>1073936</v>
      </c>
      <c r="N11">
        <v>39</v>
      </c>
      <c r="O11">
        <v>804</v>
      </c>
    </row>
    <row r="13" spans="1:15" x14ac:dyDescent="0.25">
      <c r="B13">
        <f>SUM(B2:B11)</f>
        <v>9.9152041890563893</v>
      </c>
      <c r="C13">
        <f t="shared" ref="C13:G13" si="2">SUM(C2:C11)</f>
        <v>1366.2608707059148</v>
      </c>
      <c r="D13">
        <f t="shared" si="2"/>
        <v>7.7398868839475415E-2</v>
      </c>
      <c r="E13">
        <f t="shared" si="2"/>
        <v>0</v>
      </c>
      <c r="F13">
        <f t="shared" si="2"/>
        <v>1.5581238461890836</v>
      </c>
      <c r="G13">
        <f t="shared" si="2"/>
        <v>0</v>
      </c>
    </row>
    <row r="15" spans="1:15" x14ac:dyDescent="0.25">
      <c r="K15">
        <f>+K2/J2</f>
        <v>130.06038726616345</v>
      </c>
    </row>
    <row r="22" spans="11:11" x14ac:dyDescent="0.25">
      <c r="K22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EE78-C8D8-4BC9-BBAD-B7CD3528BD46}">
  <dimension ref="A1:AB13"/>
  <sheetViews>
    <sheetView workbookViewId="0">
      <selection activeCell="G22" sqref="G22"/>
    </sheetView>
  </sheetViews>
  <sheetFormatPr defaultRowHeight="15" x14ac:dyDescent="0.25"/>
  <cols>
    <col min="18" max="18" width="14.28515625" bestFit="1" customWidth="1"/>
    <col min="19" max="19" width="11.42578125" bestFit="1" customWidth="1"/>
    <col min="20" max="20" width="11.28515625" bestFit="1" customWidth="1"/>
    <col min="21" max="21" width="9.7109375" bestFit="1" customWidth="1"/>
    <col min="22" max="22" width="17" bestFit="1" customWidth="1"/>
    <col min="23" max="23" width="14.28515625" bestFit="1" customWidth="1"/>
  </cols>
  <sheetData>
    <row r="1" spans="1:28" x14ac:dyDescent="0.25">
      <c r="A1" t="s">
        <v>41</v>
      </c>
      <c r="B1" s="1" t="s">
        <v>20</v>
      </c>
      <c r="C1" s="1" t="s">
        <v>21</v>
      </c>
      <c r="D1" s="1" t="s">
        <v>22</v>
      </c>
      <c r="E1" s="1" t="s">
        <v>29</v>
      </c>
      <c r="F1" s="1" t="s">
        <v>19</v>
      </c>
      <c r="G1" s="4" t="s">
        <v>4</v>
      </c>
      <c r="R1" s="1" t="s">
        <v>24</v>
      </c>
      <c r="S1" s="1" t="s">
        <v>23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29</v>
      </c>
    </row>
    <row r="2" spans="1:28" x14ac:dyDescent="0.25">
      <c r="A2">
        <v>2013</v>
      </c>
      <c r="B2">
        <v>0.92572484645763353</v>
      </c>
      <c r="C2">
        <f>+R2/S2</f>
        <v>13.151525437265395</v>
      </c>
      <c r="D2">
        <f>+S2/T2</f>
        <v>7.0389161384621868E-2</v>
      </c>
      <c r="E2">
        <f>+W2/U2</f>
        <v>-0.3630201765447667</v>
      </c>
      <c r="F2">
        <v>6.2554232073834509E-2</v>
      </c>
      <c r="G2">
        <v>0</v>
      </c>
      <c r="R2">
        <v>658681</v>
      </c>
      <c r="S2">
        <v>50084</v>
      </c>
      <c r="T2">
        <v>711530</v>
      </c>
      <c r="U2">
        <v>6344</v>
      </c>
      <c r="V2">
        <v>101416</v>
      </c>
      <c r="W2">
        <v>-2303</v>
      </c>
      <c r="X2">
        <v>6.2554232073834509E-2</v>
      </c>
      <c r="Y2">
        <v>0.92572484645763353</v>
      </c>
    </row>
    <row r="3" spans="1:28" x14ac:dyDescent="0.25">
      <c r="A3">
        <v>2014</v>
      </c>
      <c r="B3">
        <v>0.92094436867311091</v>
      </c>
      <c r="C3">
        <f t="shared" ref="C3:C11" si="0">+R3/S3</f>
        <v>12.215994205475168</v>
      </c>
      <c r="D3">
        <f t="shared" ref="D3:D11" si="1">+S3/T3</f>
        <v>7.5388409095703948E-2</v>
      </c>
      <c r="E3">
        <f t="shared" ref="E3:E11" si="2">+W3/U3</f>
        <v>-0.41132818415871575</v>
      </c>
      <c r="F3">
        <v>6.4006746735685002E-2</v>
      </c>
      <c r="G3">
        <v>0</v>
      </c>
      <c r="R3">
        <v>742085</v>
      </c>
      <c r="S3">
        <v>60747</v>
      </c>
      <c r="T3">
        <v>805787</v>
      </c>
      <c r="U3">
        <v>6603</v>
      </c>
      <c r="V3">
        <v>103161</v>
      </c>
      <c r="W3">
        <v>-2716</v>
      </c>
      <c r="X3">
        <v>6.4006746735685002E-2</v>
      </c>
      <c r="Y3">
        <v>0.92094436867311091</v>
      </c>
    </row>
    <row r="4" spans="1:28" x14ac:dyDescent="0.25">
      <c r="A4">
        <v>2015</v>
      </c>
      <c r="B4">
        <v>0.92213955723712571</v>
      </c>
      <c r="C4">
        <f t="shared" si="0"/>
        <v>12.39774166983403</v>
      </c>
      <c r="D4">
        <f t="shared" si="1"/>
        <v>7.4379639598464914E-2</v>
      </c>
      <c r="E4">
        <f t="shared" si="2"/>
        <v>-0.48404179189924146</v>
      </c>
      <c r="F4">
        <v>6.3039084773900175E-2</v>
      </c>
      <c r="G4">
        <v>0</v>
      </c>
      <c r="R4">
        <v>782843</v>
      </c>
      <c r="S4">
        <v>63144</v>
      </c>
      <c r="T4">
        <v>848942</v>
      </c>
      <c r="U4">
        <v>6987</v>
      </c>
      <c r="V4">
        <v>110836</v>
      </c>
      <c r="W4">
        <v>-3382</v>
      </c>
      <c r="X4">
        <v>6.3039084773900175E-2</v>
      </c>
      <c r="Y4">
        <v>0.92213955723712571</v>
      </c>
    </row>
    <row r="5" spans="1:28" x14ac:dyDescent="0.25">
      <c r="A5">
        <v>2016</v>
      </c>
      <c r="B5">
        <v>0.92035383210625821</v>
      </c>
      <c r="C5">
        <f t="shared" si="0"/>
        <v>12.079075154809106</v>
      </c>
      <c r="D5">
        <f t="shared" si="1"/>
        <v>7.6194064554671884E-2</v>
      </c>
      <c r="E5">
        <f t="shared" si="2"/>
        <v>-0.50289655172413794</v>
      </c>
      <c r="F5">
        <v>6.561085972850679E-2</v>
      </c>
      <c r="G5">
        <v>0</v>
      </c>
      <c r="R5">
        <v>813417</v>
      </c>
      <c r="S5">
        <v>67341</v>
      </c>
      <c r="T5">
        <v>883809</v>
      </c>
      <c r="U5">
        <v>7250</v>
      </c>
      <c r="V5">
        <v>110500</v>
      </c>
      <c r="W5">
        <v>-3646</v>
      </c>
      <c r="X5">
        <v>6.561085972850679E-2</v>
      </c>
      <c r="Y5">
        <v>0.92035383210625821</v>
      </c>
    </row>
    <row r="6" spans="1:28" x14ac:dyDescent="0.25">
      <c r="A6">
        <v>2017</v>
      </c>
      <c r="B6">
        <v>0.92388549872406522</v>
      </c>
      <c r="C6">
        <f t="shared" si="0"/>
        <v>12.702668070111208</v>
      </c>
      <c r="D6">
        <f t="shared" si="1"/>
        <v>7.2731609896815708E-2</v>
      </c>
      <c r="E6">
        <f t="shared" si="2"/>
        <v>-0.50797835437768835</v>
      </c>
      <c r="F6">
        <v>6.5763299571128753E-2</v>
      </c>
      <c r="G6">
        <v>0</v>
      </c>
      <c r="R6">
        <v>832698</v>
      </c>
      <c r="S6">
        <v>65553</v>
      </c>
      <c r="T6">
        <v>901300</v>
      </c>
      <c r="U6">
        <v>7207</v>
      </c>
      <c r="V6">
        <v>109590</v>
      </c>
      <c r="W6">
        <v>-3661</v>
      </c>
      <c r="X6">
        <v>6.5763299571128753E-2</v>
      </c>
      <c r="Y6">
        <v>0.92388549872406522</v>
      </c>
    </row>
    <row r="7" spans="1:28" x14ac:dyDescent="0.25">
      <c r="A7">
        <v>2018</v>
      </c>
      <c r="B7">
        <v>0.92905376423152808</v>
      </c>
      <c r="C7">
        <f t="shared" si="0"/>
        <v>13.61850013065064</v>
      </c>
      <c r="D7">
        <f t="shared" si="1"/>
        <v>6.8219976893089881E-2</v>
      </c>
      <c r="E7">
        <f t="shared" si="2"/>
        <v>-0.47682721017785279</v>
      </c>
      <c r="F7">
        <v>7.1694495634854152E-2</v>
      </c>
      <c r="G7">
        <v>0</v>
      </c>
      <c r="R7">
        <v>833888</v>
      </c>
      <c r="S7">
        <v>61232</v>
      </c>
      <c r="T7">
        <v>897567</v>
      </c>
      <c r="U7">
        <v>7703</v>
      </c>
      <c r="V7">
        <v>107442</v>
      </c>
      <c r="W7">
        <v>-3673</v>
      </c>
      <c r="X7">
        <v>7.1694495634854152E-2</v>
      </c>
      <c r="Y7">
        <v>0.92905376423152808</v>
      </c>
    </row>
    <row r="8" spans="1:28" x14ac:dyDescent="0.25">
      <c r="A8">
        <v>2019</v>
      </c>
      <c r="B8">
        <v>0.92349075589531093</v>
      </c>
      <c r="C8">
        <f t="shared" si="0"/>
        <v>12.61884813923948</v>
      </c>
      <c r="D8">
        <f t="shared" si="1"/>
        <v>7.3183443187942857E-2</v>
      </c>
      <c r="E8">
        <f t="shared" si="2"/>
        <v>-0.48927969164056856</v>
      </c>
      <c r="F8">
        <v>7.1280769990297851E-2</v>
      </c>
      <c r="G8">
        <v>0</v>
      </c>
      <c r="R8">
        <v>933820</v>
      </c>
      <c r="S8">
        <v>74002</v>
      </c>
      <c r="T8">
        <v>1011185</v>
      </c>
      <c r="U8">
        <v>8302</v>
      </c>
      <c r="V8">
        <v>116469</v>
      </c>
      <c r="W8">
        <v>-4062</v>
      </c>
      <c r="X8">
        <v>7.1280769990297851E-2</v>
      </c>
      <c r="Y8">
        <v>0.92349075589531093</v>
      </c>
    </row>
    <row r="9" spans="1:28" x14ac:dyDescent="0.25">
      <c r="A9">
        <v>2020</v>
      </c>
      <c r="B9">
        <v>0.92019429968717337</v>
      </c>
      <c r="C9">
        <f t="shared" si="0"/>
        <v>12.068855866668317</v>
      </c>
      <c r="D9">
        <f t="shared" si="1"/>
        <v>7.6245363260038571E-2</v>
      </c>
      <c r="E9">
        <f t="shared" si="2"/>
        <v>-0.58124211411748217</v>
      </c>
      <c r="F9">
        <v>5.9686380828061721E-2</v>
      </c>
      <c r="G9">
        <v>0</v>
      </c>
      <c r="R9">
        <v>975417</v>
      </c>
      <c r="S9">
        <v>80821</v>
      </c>
      <c r="T9">
        <v>1060012</v>
      </c>
      <c r="U9">
        <v>7133</v>
      </c>
      <c r="V9">
        <v>119508</v>
      </c>
      <c r="W9">
        <v>-4146</v>
      </c>
      <c r="X9">
        <v>5.9686380828061721E-2</v>
      </c>
      <c r="Y9">
        <v>0.92019429968717337</v>
      </c>
    </row>
    <row r="10" spans="1:28" x14ac:dyDescent="0.25">
      <c r="A10">
        <v>2021</v>
      </c>
      <c r="B10">
        <v>0.9260840298079126</v>
      </c>
      <c r="C10">
        <f t="shared" si="0"/>
        <v>13.19800630378227</v>
      </c>
      <c r="D10">
        <f t="shared" si="1"/>
        <v>7.0168479124192912E-2</v>
      </c>
      <c r="E10">
        <f t="shared" si="2"/>
        <v>-0.60098522167487689</v>
      </c>
      <c r="F10">
        <v>5.812811911969238E-2</v>
      </c>
      <c r="G10">
        <v>0</v>
      </c>
      <c r="R10">
        <v>1055207</v>
      </c>
      <c r="S10">
        <v>79952</v>
      </c>
      <c r="T10">
        <v>1139429</v>
      </c>
      <c r="U10">
        <v>7105</v>
      </c>
      <c r="V10">
        <v>122230</v>
      </c>
      <c r="W10">
        <v>-4270</v>
      </c>
      <c r="X10">
        <v>5.812811911969238E-2</v>
      </c>
      <c r="Y10">
        <v>0.9260840298079126</v>
      </c>
    </row>
    <row r="11" spans="1:28" x14ac:dyDescent="0.25">
      <c r="A11">
        <v>2022</v>
      </c>
      <c r="B11">
        <v>0.94592086366853545</v>
      </c>
      <c r="C11">
        <f t="shared" si="0"/>
        <v>18.77182655321133</v>
      </c>
      <c r="D11">
        <f t="shared" si="1"/>
        <v>5.0390454066214195E-2</v>
      </c>
      <c r="E11">
        <f t="shared" si="2"/>
        <v>-0.65162907268170422</v>
      </c>
      <c r="F11">
        <v>5.8529191250774187E-2</v>
      </c>
      <c r="G11">
        <v>0</v>
      </c>
      <c r="R11">
        <v>966261</v>
      </c>
      <c r="S11">
        <v>51474</v>
      </c>
      <c r="T11">
        <v>1021503</v>
      </c>
      <c r="U11">
        <v>7182</v>
      </c>
      <c r="V11">
        <v>122708</v>
      </c>
      <c r="W11">
        <v>-4680</v>
      </c>
      <c r="X11">
        <v>5.8529191250774187E-2</v>
      </c>
      <c r="Y11">
        <v>0.94592086366853545</v>
      </c>
    </row>
    <row r="13" spans="1:28" x14ac:dyDescent="0.25">
      <c r="B13">
        <f>SUM(B2:B11)</f>
        <v>9.2577918164886537</v>
      </c>
      <c r="C13">
        <f t="shared" ref="C13:G13" si="3">SUM(C2:C11)</f>
        <v>132.82304153104693</v>
      </c>
      <c r="D13">
        <f t="shared" si="3"/>
        <v>0.70729060106175679</v>
      </c>
      <c r="E13">
        <f t="shared" si="3"/>
        <v>-5.0692283689970354</v>
      </c>
      <c r="F13">
        <f t="shared" si="3"/>
        <v>0.64029317970673549</v>
      </c>
      <c r="G13">
        <f t="shared" si="3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C6CD-ED19-4D6F-9B1F-FCF7143D8289}">
  <dimension ref="A1:W16"/>
  <sheetViews>
    <sheetView workbookViewId="0">
      <selection activeCell="F31" sqref="F31"/>
    </sheetView>
  </sheetViews>
  <sheetFormatPr defaultRowHeight="15" x14ac:dyDescent="0.25"/>
  <cols>
    <col min="13" max="13" width="9.7109375" bestFit="1" customWidth="1"/>
    <col min="14" max="14" width="17" bestFit="1" customWidth="1"/>
    <col min="15" max="15" width="11.28515625" bestFit="1" customWidth="1"/>
    <col min="16" max="16" width="14.28515625" bestFit="1" customWidth="1"/>
    <col min="17" max="17" width="11.42578125" bestFit="1" customWidth="1"/>
    <col min="18" max="18" width="14.28515625" bestFit="1" customWidth="1"/>
  </cols>
  <sheetData>
    <row r="1" spans="1:23" x14ac:dyDescent="0.25">
      <c r="A1" t="s">
        <v>41</v>
      </c>
      <c r="B1" s="1" t="s">
        <v>20</v>
      </c>
      <c r="C1" s="1" t="s">
        <v>21</v>
      </c>
      <c r="D1" s="1" t="s">
        <v>22</v>
      </c>
      <c r="E1" s="1" t="s">
        <v>29</v>
      </c>
      <c r="F1" s="1" t="s">
        <v>19</v>
      </c>
      <c r="M1" s="1" t="s">
        <v>26</v>
      </c>
      <c r="N1" s="1" t="s">
        <v>27</v>
      </c>
      <c r="O1" s="1" t="s">
        <v>25</v>
      </c>
      <c r="P1" s="1" t="s">
        <v>24</v>
      </c>
      <c r="Q1" s="1" t="s">
        <v>23</v>
      </c>
      <c r="R1" s="1" t="s">
        <v>28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29</v>
      </c>
    </row>
    <row r="2" spans="1:23" x14ac:dyDescent="0.25">
      <c r="A2">
        <v>2014</v>
      </c>
      <c r="B2">
        <v>0.90940621702264779</v>
      </c>
      <c r="C2">
        <f>+P2/Q2</f>
        <v>10.643443212897653</v>
      </c>
      <c r="D2">
        <f>+Q2/O2</f>
        <v>8.5442858935032923E-2</v>
      </c>
      <c r="E2">
        <f>+R2/M2</f>
        <v>-0.69214183037853383</v>
      </c>
      <c r="F2">
        <f>+S2</f>
        <v>5.7517672835508273E-2</v>
      </c>
      <c r="M2">
        <v>4174</v>
      </c>
      <c r="N2">
        <v>72569</v>
      </c>
      <c r="O2">
        <v>406529</v>
      </c>
      <c r="P2">
        <v>369700</v>
      </c>
      <c r="Q2">
        <v>34735</v>
      </c>
      <c r="R2">
        <v>-2889</v>
      </c>
      <c r="S2">
        <v>5.7517672835508273E-2</v>
      </c>
      <c r="T2">
        <v>0.90940621702264779</v>
      </c>
    </row>
    <row r="3" spans="1:23" x14ac:dyDescent="0.25">
      <c r="A3">
        <v>2015</v>
      </c>
      <c r="B3">
        <v>0.91386017823295951</v>
      </c>
      <c r="C3">
        <f t="shared" ref="C3:C11" si="0">+P3/Q3</f>
        <v>11.196003592276606</v>
      </c>
      <c r="D3">
        <f t="shared" ref="D3:D11" si="1">+Q3/O3</f>
        <v>8.1623783942278497E-2</v>
      </c>
      <c r="E3">
        <f t="shared" ref="E3:E11" si="2">+R3/M3</f>
        <v>-1.4450415241817294</v>
      </c>
      <c r="F3">
        <f t="shared" ref="F3:F11" si="3">+S3</f>
        <v>3.379672434288733E-2</v>
      </c>
      <c r="M3">
        <v>2047</v>
      </c>
      <c r="N3">
        <v>60568</v>
      </c>
      <c r="O3">
        <v>381972</v>
      </c>
      <c r="P3">
        <v>349069</v>
      </c>
      <c r="Q3">
        <v>31178</v>
      </c>
      <c r="R3">
        <v>-2958</v>
      </c>
      <c r="S3">
        <v>3.379672434288733E-2</v>
      </c>
      <c r="T3">
        <v>0.91386017823295951</v>
      </c>
    </row>
    <row r="4" spans="1:23" x14ac:dyDescent="0.25">
      <c r="A4">
        <v>2016</v>
      </c>
      <c r="B4">
        <v>0.91514297884127427</v>
      </c>
      <c r="C4">
        <f t="shared" si="0"/>
        <v>11.422243966079582</v>
      </c>
      <c r="D4">
        <f t="shared" si="1"/>
        <v>8.0119368975041752E-2</v>
      </c>
      <c r="E4">
        <f t="shared" si="2"/>
        <v>-0.82489936745255898</v>
      </c>
      <c r="F4">
        <f t="shared" si="3"/>
        <v>5.1721317570079563E-2</v>
      </c>
      <c r="M4">
        <v>3478</v>
      </c>
      <c r="N4">
        <v>67245</v>
      </c>
      <c r="O4">
        <v>382679</v>
      </c>
      <c r="P4">
        <v>350206</v>
      </c>
      <c r="Q4">
        <v>30660</v>
      </c>
      <c r="R4">
        <v>-2869</v>
      </c>
      <c r="S4">
        <v>5.1721317570079563E-2</v>
      </c>
      <c r="T4">
        <v>0.91514297884127427</v>
      </c>
    </row>
    <row r="5" spans="1:23" x14ac:dyDescent="0.25">
      <c r="A5">
        <v>2017</v>
      </c>
      <c r="B5">
        <v>0.91732789973108408</v>
      </c>
      <c r="C5">
        <f t="shared" si="0"/>
        <v>11.710483334341539</v>
      </c>
      <c r="D5">
        <f t="shared" si="1"/>
        <v>7.833390591496571E-2</v>
      </c>
      <c r="E5">
        <f t="shared" si="2"/>
        <v>-0.83650649743124816</v>
      </c>
      <c r="F5">
        <f t="shared" si="3"/>
        <v>5.1734650802832967E-2</v>
      </c>
      <c r="M5">
        <v>3309</v>
      </c>
      <c r="N5">
        <v>63961</v>
      </c>
      <c r="O5">
        <v>422065</v>
      </c>
      <c r="P5">
        <v>387172</v>
      </c>
      <c r="Q5">
        <v>33062</v>
      </c>
      <c r="R5">
        <v>-2768</v>
      </c>
      <c r="S5">
        <v>5.1734650802832967E-2</v>
      </c>
      <c r="T5">
        <v>0.91732789973108408</v>
      </c>
    </row>
    <row r="6" spans="1:23" x14ac:dyDescent="0.25">
      <c r="A6">
        <v>2018</v>
      </c>
      <c r="B6">
        <v>0.91955825588983719</v>
      </c>
      <c r="C6">
        <f t="shared" si="0"/>
        <v>12.042134552320382</v>
      </c>
      <c r="D6">
        <f t="shared" si="1"/>
        <v>7.6361732373489283E-2</v>
      </c>
      <c r="E6">
        <f t="shared" si="2"/>
        <v>-0.72692984661805382</v>
      </c>
      <c r="F6">
        <f t="shared" si="3"/>
        <v>8.4294192454429845E-2</v>
      </c>
      <c r="M6">
        <v>3977</v>
      </c>
      <c r="N6">
        <v>47180</v>
      </c>
      <c r="O6">
        <v>395342</v>
      </c>
      <c r="P6">
        <v>363540</v>
      </c>
      <c r="Q6">
        <v>30189</v>
      </c>
      <c r="R6">
        <v>-2891</v>
      </c>
      <c r="S6">
        <v>8.4294192454429845E-2</v>
      </c>
      <c r="T6">
        <v>0.91955825588983719</v>
      </c>
    </row>
    <row r="7" spans="1:23" x14ac:dyDescent="0.25">
      <c r="A7">
        <v>2019</v>
      </c>
      <c r="B7">
        <v>0.90968598031075787</v>
      </c>
      <c r="C7">
        <f t="shared" si="0"/>
        <v>10.517055193692149</v>
      </c>
      <c r="D7">
        <f t="shared" si="1"/>
        <v>8.6496263788399946E-2</v>
      </c>
      <c r="E7">
        <f t="shared" si="2"/>
        <v>-0.68772810218978098</v>
      </c>
      <c r="F7">
        <f t="shared" si="3"/>
        <v>6.1065299754847327E-2</v>
      </c>
      <c r="M7">
        <v>4384</v>
      </c>
      <c r="N7">
        <v>71792</v>
      </c>
      <c r="O7">
        <v>404688</v>
      </c>
      <c r="P7">
        <v>368139</v>
      </c>
      <c r="Q7">
        <v>35004</v>
      </c>
      <c r="R7">
        <v>-3015</v>
      </c>
      <c r="S7">
        <v>6.1065299754847327E-2</v>
      </c>
      <c r="T7">
        <v>0.90968598031075787</v>
      </c>
    </row>
    <row r="8" spans="1:23" x14ac:dyDescent="0.25">
      <c r="A8">
        <v>2020</v>
      </c>
      <c r="B8">
        <v>0.90929640176736115</v>
      </c>
      <c r="C8">
        <f t="shared" si="0"/>
        <v>10.435576571398714</v>
      </c>
      <c r="D8">
        <f t="shared" si="1"/>
        <v>8.7134275288584764E-2</v>
      </c>
      <c r="E8">
        <f t="shared" si="2"/>
        <v>-0.74576271186440679</v>
      </c>
      <c r="F8">
        <f t="shared" si="3"/>
        <v>6.8998830528296126E-2</v>
      </c>
      <c r="M8">
        <v>4071</v>
      </c>
      <c r="N8">
        <v>59001</v>
      </c>
      <c r="O8">
        <v>439299</v>
      </c>
      <c r="P8">
        <v>399453</v>
      </c>
      <c r="Q8">
        <v>38278</v>
      </c>
      <c r="R8">
        <v>-3036</v>
      </c>
      <c r="S8">
        <v>6.8998830528296126E-2</v>
      </c>
      <c r="T8">
        <v>0.90929640176736115</v>
      </c>
    </row>
    <row r="9" spans="1:23" x14ac:dyDescent="0.25">
      <c r="A9">
        <v>2021</v>
      </c>
      <c r="B9">
        <v>0.91012468278624958</v>
      </c>
      <c r="C9">
        <f t="shared" si="0"/>
        <v>10.471106887357779</v>
      </c>
      <c r="D9">
        <f t="shared" si="1"/>
        <v>8.691771486786011E-2</v>
      </c>
      <c r="E9">
        <f t="shared" si="2"/>
        <v>-0.5957603686635945</v>
      </c>
      <c r="F9">
        <f t="shared" si="3"/>
        <v>7.7647530307584409E-2</v>
      </c>
      <c r="M9">
        <v>5425</v>
      </c>
      <c r="N9">
        <v>69867</v>
      </c>
      <c r="O9">
        <v>435826</v>
      </c>
      <c r="P9">
        <v>396656</v>
      </c>
      <c r="Q9">
        <v>37881</v>
      </c>
      <c r="R9">
        <v>-3232</v>
      </c>
      <c r="S9">
        <v>7.7647530307584409E-2</v>
      </c>
      <c r="T9">
        <v>0.91012468278624958</v>
      </c>
    </row>
    <row r="10" spans="1:23" x14ac:dyDescent="0.25">
      <c r="A10">
        <v>2022</v>
      </c>
      <c r="B10">
        <v>0.926110825820182</v>
      </c>
      <c r="C10">
        <f t="shared" si="0"/>
        <v>13.136141773672749</v>
      </c>
      <c r="D10">
        <f t="shared" si="1"/>
        <v>7.0500976753789218E-2</v>
      </c>
      <c r="E10">
        <f t="shared" si="2"/>
        <v>-0.71785496648385128</v>
      </c>
      <c r="F10">
        <f t="shared" si="3"/>
        <v>0.1179161676646707</v>
      </c>
      <c r="M10">
        <v>4923</v>
      </c>
      <c r="N10">
        <v>41750</v>
      </c>
      <c r="O10">
        <v>377782</v>
      </c>
      <c r="P10">
        <v>349868</v>
      </c>
      <c r="Q10">
        <v>26634</v>
      </c>
      <c r="R10">
        <v>-3534</v>
      </c>
      <c r="S10">
        <v>0.1179161676646707</v>
      </c>
      <c r="T10">
        <v>0.926110825820182</v>
      </c>
    </row>
    <row r="11" spans="1:23" x14ac:dyDescent="0.25">
      <c r="A11">
        <v>2023</v>
      </c>
      <c r="B11">
        <v>0.92727916719703807</v>
      </c>
      <c r="C11">
        <f t="shared" si="0"/>
        <v>13.479565567176186</v>
      </c>
      <c r="D11">
        <f t="shared" si="1"/>
        <v>6.8791472735222015E-2</v>
      </c>
      <c r="E11">
        <f t="shared" si="2"/>
        <v>-0.7986008055967776</v>
      </c>
      <c r="F11">
        <f t="shared" si="3"/>
        <v>8.4083495249469689E-2</v>
      </c>
      <c r="M11">
        <v>4717</v>
      </c>
      <c r="N11">
        <v>56099</v>
      </c>
      <c r="O11">
        <v>361382</v>
      </c>
      <c r="P11">
        <v>335102</v>
      </c>
      <c r="Q11">
        <v>24860</v>
      </c>
      <c r="R11">
        <v>-3767</v>
      </c>
      <c r="S11">
        <f>+M11/N11</f>
        <v>8.4083495249469689E-2</v>
      </c>
      <c r="T11">
        <v>0.92727916719703807</v>
      </c>
    </row>
    <row r="13" spans="1:23" x14ac:dyDescent="0.25">
      <c r="B13">
        <f>SUM(B2:B11)</f>
        <v>9.157792587599392</v>
      </c>
      <c r="C13">
        <f t="shared" ref="C13:F13" si="4">SUM(C2:C11)</f>
        <v>115.05375465121332</v>
      </c>
      <c r="D13">
        <f t="shared" si="4"/>
        <v>0.80172235357466415</v>
      </c>
      <c r="E13">
        <f t="shared" si="4"/>
        <v>-8.071226020860534</v>
      </c>
      <c r="F13">
        <f t="shared" si="4"/>
        <v>0.6887758815106062</v>
      </c>
    </row>
    <row r="15" spans="1:23" x14ac:dyDescent="0.25">
      <c r="N15" t="s">
        <v>57</v>
      </c>
    </row>
    <row r="16" spans="1:23" x14ac:dyDescent="0.25">
      <c r="N16" t="s">
        <v>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6016-BA21-49E1-B588-AB5B24987DBC}">
  <dimension ref="A1:P13"/>
  <sheetViews>
    <sheetView workbookViewId="0">
      <selection activeCell="B14" sqref="B14"/>
    </sheetView>
  </sheetViews>
  <sheetFormatPr defaultRowHeight="15" x14ac:dyDescent="0.25"/>
  <cols>
    <col min="11" max="11" width="14.28515625" bestFit="1" customWidth="1"/>
    <col min="12" max="12" width="11.42578125" bestFit="1" customWidth="1"/>
    <col min="13" max="13" width="11.28515625" bestFit="1" customWidth="1"/>
    <col min="14" max="14" width="14.28515625" bestFit="1" customWidth="1"/>
    <col min="15" max="15" width="9.7109375" bestFit="1" customWidth="1"/>
    <col min="16" max="16" width="17" bestFit="1" customWidth="1"/>
  </cols>
  <sheetData>
    <row r="1" spans="1:16" x14ac:dyDescent="0.25">
      <c r="A1" t="s">
        <v>41</v>
      </c>
      <c r="B1" s="1" t="s">
        <v>20</v>
      </c>
      <c r="C1" s="1" t="s">
        <v>21</v>
      </c>
      <c r="D1" s="1" t="s">
        <v>22</v>
      </c>
      <c r="E1" s="1" t="s">
        <v>29</v>
      </c>
      <c r="F1" s="1" t="s">
        <v>19</v>
      </c>
      <c r="G1" s="4" t="s">
        <v>42</v>
      </c>
      <c r="K1" s="1" t="s">
        <v>24</v>
      </c>
      <c r="L1" s="1" t="s">
        <v>23</v>
      </c>
      <c r="M1" s="1" t="s">
        <v>25</v>
      </c>
      <c r="N1" s="1" t="s">
        <v>28</v>
      </c>
      <c r="O1" s="1" t="s">
        <v>26</v>
      </c>
      <c r="P1" s="1" t="s">
        <v>27</v>
      </c>
    </row>
    <row r="2" spans="1:16" x14ac:dyDescent="0.25">
      <c r="A2">
        <v>2014</v>
      </c>
      <c r="B2">
        <v>0.92032717630668281</v>
      </c>
      <c r="C2">
        <f>+K2/L2</f>
        <v>11.55198285101822</v>
      </c>
      <c r="D2">
        <f>+L2/M2</f>
        <v>7.9668329513280303E-2</v>
      </c>
      <c r="E2">
        <f>+N2/O2</f>
        <v>-0.41927021225852612</v>
      </c>
      <c r="F2">
        <f>+O2/P2</f>
        <v>0.74661680911680905</v>
      </c>
      <c r="G2">
        <v>0</v>
      </c>
      <c r="K2">
        <v>204782</v>
      </c>
      <c r="L2">
        <v>17727</v>
      </c>
      <c r="M2">
        <v>222510</v>
      </c>
      <c r="N2">
        <v>-175.8</v>
      </c>
      <c r="O2">
        <v>419.3</v>
      </c>
      <c r="P2">
        <v>561.6</v>
      </c>
    </row>
    <row r="3" spans="1:16" x14ac:dyDescent="0.25">
      <c r="A3">
        <v>2015</v>
      </c>
      <c r="B3">
        <v>0.91572393755620629</v>
      </c>
      <c r="C3">
        <f t="shared" ref="C3:C11" si="0">+K3/L3</f>
        <v>10.866360203579051</v>
      </c>
      <c r="D3">
        <f t="shared" ref="D3:D11" si="1">+L3/M3</f>
        <v>8.427145064219338E-2</v>
      </c>
      <c r="E3">
        <f t="shared" ref="E3:E11" si="2">+N3/O3</f>
        <v>-0.22103518143304476</v>
      </c>
      <c r="F3">
        <f t="shared" ref="F3:F11" si="3">+O3/P3</f>
        <v>0.77568224032004573</v>
      </c>
      <c r="G3">
        <v>0</v>
      </c>
      <c r="K3">
        <v>198561</v>
      </c>
      <c r="L3">
        <v>18273</v>
      </c>
      <c r="M3">
        <v>216835</v>
      </c>
      <c r="N3">
        <v>-120</v>
      </c>
      <c r="O3">
        <v>542.9</v>
      </c>
      <c r="P3">
        <v>699.9</v>
      </c>
    </row>
    <row r="4" spans="1:16" x14ac:dyDescent="0.25">
      <c r="A4">
        <v>2016</v>
      </c>
      <c r="B4">
        <v>0.92056927013103762</v>
      </c>
      <c r="C4">
        <f t="shared" si="0"/>
        <v>11.590216563282185</v>
      </c>
      <c r="D4">
        <f t="shared" si="1"/>
        <v>7.9426408048957578E-2</v>
      </c>
      <c r="E4">
        <f t="shared" si="2"/>
        <v>-0.30418987648341</v>
      </c>
      <c r="F4">
        <f t="shared" si="3"/>
        <v>0.77935069837674598</v>
      </c>
      <c r="G4">
        <v>0</v>
      </c>
      <c r="K4">
        <v>213005</v>
      </c>
      <c r="L4">
        <v>18378</v>
      </c>
      <c r="M4">
        <v>231384</v>
      </c>
      <c r="N4">
        <v>-125.6</v>
      </c>
      <c r="O4">
        <v>412.9</v>
      </c>
      <c r="P4">
        <v>529.79999999999995</v>
      </c>
    </row>
    <row r="5" spans="1:16" x14ac:dyDescent="0.25">
      <c r="A5">
        <v>2017</v>
      </c>
      <c r="B5">
        <v>0.92116756381889631</v>
      </c>
      <c r="C5">
        <f t="shared" si="0"/>
        <v>11.685133790647745</v>
      </c>
      <c r="D5">
        <f t="shared" si="1"/>
        <v>7.8832436181103666E-2</v>
      </c>
      <c r="E5">
        <f t="shared" si="2"/>
        <v>-0.14499758337361043</v>
      </c>
      <c r="F5">
        <f t="shared" si="3"/>
        <v>0.79037341228153957</v>
      </c>
      <c r="G5">
        <v>0</v>
      </c>
      <c r="K5">
        <v>223151</v>
      </c>
      <c r="L5">
        <v>19097</v>
      </c>
      <c r="M5">
        <v>242248</v>
      </c>
      <c r="N5">
        <v>-120</v>
      </c>
      <c r="O5">
        <v>827.6</v>
      </c>
      <c r="P5">
        <v>1047.0999999999999</v>
      </c>
    </row>
    <row r="6" spans="1:16" x14ac:dyDescent="0.25">
      <c r="A6">
        <v>2018</v>
      </c>
      <c r="B6">
        <v>0.92453477537048367</v>
      </c>
      <c r="C6">
        <f t="shared" si="0"/>
        <v>12.251769568586928</v>
      </c>
      <c r="D6">
        <f t="shared" si="1"/>
        <v>7.5461325826838579E-2</v>
      </c>
      <c r="E6">
        <f t="shared" si="2"/>
        <v>-0.32946270419208817</v>
      </c>
      <c r="F6">
        <f t="shared" si="3"/>
        <v>0.631023348236463</v>
      </c>
      <c r="G6">
        <v>0</v>
      </c>
      <c r="K6">
        <v>237133</v>
      </c>
      <c r="L6">
        <v>19355</v>
      </c>
      <c r="M6">
        <v>256489</v>
      </c>
      <c r="N6">
        <v>-167.4</v>
      </c>
      <c r="O6">
        <v>508.1</v>
      </c>
      <c r="P6">
        <v>805.2</v>
      </c>
    </row>
    <row r="7" spans="1:16" x14ac:dyDescent="0.25">
      <c r="A7">
        <v>2019</v>
      </c>
      <c r="B7">
        <v>0.93146910802315397</v>
      </c>
      <c r="C7">
        <f t="shared" si="0"/>
        <v>13.591959496716628</v>
      </c>
      <c r="D7">
        <f t="shared" si="1"/>
        <v>6.8530891976846045E-2</v>
      </c>
      <c r="E7">
        <f t="shared" si="2"/>
        <v>-0.28453697679462153</v>
      </c>
      <c r="F7">
        <f t="shared" si="3"/>
        <v>0.60408751473863498</v>
      </c>
      <c r="G7">
        <v>0</v>
      </c>
      <c r="K7">
        <v>271146</v>
      </c>
      <c r="L7">
        <v>19949</v>
      </c>
      <c r="M7">
        <v>291095</v>
      </c>
      <c r="N7">
        <v>-131.19999999999999</v>
      </c>
      <c r="O7">
        <v>461.1</v>
      </c>
      <c r="P7">
        <v>763.3</v>
      </c>
    </row>
    <row r="8" spans="1:16" x14ac:dyDescent="0.25">
      <c r="A8">
        <v>2020</v>
      </c>
      <c r="B8">
        <v>0.92985345076289239</v>
      </c>
      <c r="C8">
        <f t="shared" si="0"/>
        <v>13.256481353112436</v>
      </c>
      <c r="D8">
        <f t="shared" si="1"/>
        <v>7.0143307714499656E-2</v>
      </c>
      <c r="E8">
        <f t="shared" si="2"/>
        <v>-0.82598187311178239</v>
      </c>
      <c r="F8">
        <f t="shared" si="3"/>
        <v>0.32688129567450125</v>
      </c>
      <c r="G8">
        <v>0</v>
      </c>
      <c r="K8">
        <v>286857</v>
      </c>
      <c r="L8">
        <v>21639</v>
      </c>
      <c r="M8">
        <v>308497</v>
      </c>
      <c r="N8">
        <v>-136.69999999999999</v>
      </c>
      <c r="O8">
        <v>165.5</v>
      </c>
      <c r="P8">
        <v>506.3</v>
      </c>
    </row>
    <row r="9" spans="1:16" x14ac:dyDescent="0.25">
      <c r="A9">
        <v>2021</v>
      </c>
      <c r="B9">
        <v>0.93591817022973212</v>
      </c>
      <c r="C9">
        <f t="shared" si="0"/>
        <v>14.60504753976252</v>
      </c>
      <c r="D9">
        <f t="shared" si="1"/>
        <v>6.4081829770267912E-2</v>
      </c>
      <c r="E9">
        <f t="shared" si="2"/>
        <v>0</v>
      </c>
      <c r="F9">
        <f t="shared" si="3"/>
        <v>0.79630583086626339</v>
      </c>
      <c r="G9">
        <v>0</v>
      </c>
      <c r="K9">
        <v>333331</v>
      </c>
      <c r="L9">
        <v>22823</v>
      </c>
      <c r="M9">
        <v>356154</v>
      </c>
      <c r="N9">
        <v>0</v>
      </c>
      <c r="O9">
        <v>1237.3</v>
      </c>
      <c r="P9">
        <v>1553.8</v>
      </c>
    </row>
    <row r="10" spans="1:16" x14ac:dyDescent="0.25">
      <c r="A10">
        <v>2022</v>
      </c>
      <c r="B10">
        <v>0.93254971678763243</v>
      </c>
      <c r="C10">
        <f t="shared" si="0"/>
        <v>13.825734635561053</v>
      </c>
      <c r="D10">
        <f t="shared" si="1"/>
        <v>6.7450283212367568E-2</v>
      </c>
      <c r="E10">
        <f t="shared" si="2"/>
        <v>-0.86246334310850448</v>
      </c>
      <c r="F10">
        <f t="shared" si="3"/>
        <v>0.51934206518428261</v>
      </c>
      <c r="G10">
        <v>0</v>
      </c>
      <c r="K10">
        <v>324172</v>
      </c>
      <c r="L10">
        <v>23447</v>
      </c>
      <c r="M10">
        <v>347619</v>
      </c>
      <c r="N10">
        <v>-294.10000000000002</v>
      </c>
      <c r="O10">
        <v>341</v>
      </c>
      <c r="P10">
        <v>656.6</v>
      </c>
    </row>
    <row r="11" spans="1:16" x14ac:dyDescent="0.25">
      <c r="A11">
        <v>2023</v>
      </c>
      <c r="B11">
        <v>0.93233117048091829</v>
      </c>
      <c r="C11">
        <f t="shared" si="0"/>
        <v>13.77785277367644</v>
      </c>
      <c r="D11">
        <f t="shared" si="1"/>
        <v>6.7668829519081722E-2</v>
      </c>
      <c r="E11">
        <f t="shared" si="2"/>
        <v>-0.22985118609105643</v>
      </c>
      <c r="F11">
        <f t="shared" si="3"/>
        <v>0.66840653929485927</v>
      </c>
      <c r="G11">
        <v>0</v>
      </c>
      <c r="K11">
        <v>326604</v>
      </c>
      <c r="L11">
        <v>23705</v>
      </c>
      <c r="M11">
        <v>350309</v>
      </c>
      <c r="N11">
        <v>-156</v>
      </c>
      <c r="O11">
        <v>678.7</v>
      </c>
      <c r="P11">
        <v>1015.4</v>
      </c>
    </row>
    <row r="13" spans="1:16" x14ac:dyDescent="0.25">
      <c r="B13">
        <f>SUM(B2:B11)</f>
        <v>9.2644443394676355</v>
      </c>
      <c r="C13">
        <f t="shared" ref="C13:G13" si="4">SUM(C2:C11)</f>
        <v>127.00253877594321</v>
      </c>
      <c r="D13">
        <f t="shared" si="4"/>
        <v>0.73553509240543635</v>
      </c>
      <c r="E13">
        <f t="shared" si="4"/>
        <v>-3.6217889368466443</v>
      </c>
      <c r="F13">
        <f t="shared" si="4"/>
        <v>6.6380697540901448</v>
      </c>
      <c r="G13">
        <f t="shared" si="4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943E-F6D7-4580-B497-EDEEED873D8F}">
  <dimension ref="A1:G9"/>
  <sheetViews>
    <sheetView workbookViewId="0">
      <selection activeCell="I29" sqref="I29"/>
    </sheetView>
  </sheetViews>
  <sheetFormatPr defaultRowHeight="15" x14ac:dyDescent="0.25"/>
  <cols>
    <col min="2" max="7" width="16.5703125" style="8" bestFit="1" customWidth="1"/>
  </cols>
  <sheetData>
    <row r="1" spans="1:7" x14ac:dyDescent="0.25">
      <c r="B1" s="8" t="s">
        <v>0</v>
      </c>
      <c r="C1" s="8" t="s">
        <v>2</v>
      </c>
      <c r="D1" s="8" t="s">
        <v>8</v>
      </c>
      <c r="E1" s="8" t="s">
        <v>1</v>
      </c>
      <c r="F1" s="8" t="s">
        <v>9</v>
      </c>
      <c r="G1" s="8" t="s">
        <v>10</v>
      </c>
    </row>
    <row r="2" spans="1:7" x14ac:dyDescent="0.25">
      <c r="A2" t="s">
        <v>43</v>
      </c>
      <c r="B2" s="8">
        <v>13</v>
      </c>
      <c r="C2" s="8">
        <v>13</v>
      </c>
      <c r="D2" s="8">
        <v>13</v>
      </c>
      <c r="E2" s="8">
        <v>13</v>
      </c>
      <c r="F2" s="8">
        <v>13</v>
      </c>
      <c r="G2" s="8">
        <v>13</v>
      </c>
    </row>
    <row r="3" spans="1:7" x14ac:dyDescent="0.25">
      <c r="A3" t="s">
        <v>44</v>
      </c>
      <c r="B3" s="8">
        <v>8.3029174260000005</v>
      </c>
      <c r="C3" s="8">
        <v>180.7660693</v>
      </c>
      <c r="D3" s="8">
        <v>1.2573957790000001</v>
      </c>
      <c r="E3" s="8">
        <v>0.83289127699999999</v>
      </c>
      <c r="F3" s="8">
        <v>2.699791018</v>
      </c>
      <c r="G3" s="8">
        <v>4.967758388</v>
      </c>
    </row>
    <row r="4" spans="1:7" x14ac:dyDescent="0.25">
      <c r="A4" t="s">
        <v>45</v>
      </c>
      <c r="B4" s="8">
        <v>1.675999335</v>
      </c>
      <c r="C4" s="8">
        <v>358.91664559999998</v>
      </c>
      <c r="D4" s="8">
        <v>3.2112729880000002</v>
      </c>
      <c r="E4" s="8">
        <v>3.882708118</v>
      </c>
      <c r="F4" s="8">
        <v>2.7652212390000002</v>
      </c>
      <c r="G4" s="8">
        <v>6.5739605350000003</v>
      </c>
    </row>
    <row r="5" spans="1:7" x14ac:dyDescent="0.25">
      <c r="A5" t="s">
        <v>46</v>
      </c>
      <c r="B5" s="8">
        <v>4.5181445179999997</v>
      </c>
      <c r="C5" s="8">
        <v>9.0851917130000004</v>
      </c>
      <c r="D5" s="8">
        <v>-2.8377755580000001</v>
      </c>
      <c r="E5" s="8">
        <v>-4.5615871989999999</v>
      </c>
      <c r="F5" s="8">
        <v>0</v>
      </c>
      <c r="G5" s="8">
        <v>0</v>
      </c>
    </row>
    <row r="6" spans="1:7" x14ac:dyDescent="0.25">
      <c r="A6" s="7">
        <v>0.25</v>
      </c>
      <c r="B6" s="8">
        <v>7.9270772059999999</v>
      </c>
      <c r="C6" s="8">
        <v>46.121908869999999</v>
      </c>
      <c r="D6" s="8">
        <v>7.7398868999999995E-2</v>
      </c>
      <c r="E6" s="8">
        <v>-2.374612441</v>
      </c>
      <c r="F6" s="8">
        <v>0.64029318000000002</v>
      </c>
      <c r="G6" s="8">
        <v>0</v>
      </c>
    </row>
    <row r="7" spans="1:7" x14ac:dyDescent="0.25">
      <c r="A7" s="7">
        <v>0.5</v>
      </c>
      <c r="B7" s="8">
        <v>9.0992640960000006</v>
      </c>
      <c r="C7" s="8">
        <v>102.01354499999999</v>
      </c>
      <c r="D7" s="8">
        <v>0.80172235400000003</v>
      </c>
      <c r="E7" s="8">
        <v>0</v>
      </c>
      <c r="F7" s="8">
        <v>1.558123846</v>
      </c>
      <c r="G7" s="8">
        <v>0</v>
      </c>
    </row>
    <row r="8" spans="1:7" x14ac:dyDescent="0.25">
      <c r="A8" s="7">
        <v>0.75</v>
      </c>
      <c r="B8" s="8">
        <v>9.2577918159999992</v>
      </c>
      <c r="C8" s="8">
        <v>120.0147315</v>
      </c>
      <c r="D8" s="8">
        <v>0.90642904199999996</v>
      </c>
      <c r="E8" s="8">
        <v>3.428535551</v>
      </c>
      <c r="F8" s="8">
        <v>3.79216395</v>
      </c>
      <c r="G8" s="8">
        <v>9.4202493409999999</v>
      </c>
    </row>
    <row r="9" spans="1:7" x14ac:dyDescent="0.25">
      <c r="A9" t="s">
        <v>47</v>
      </c>
      <c r="B9" s="8">
        <v>10</v>
      </c>
      <c r="C9" s="8">
        <v>1366.260871</v>
      </c>
      <c r="D9" s="8">
        <v>11.284606610000001</v>
      </c>
      <c r="E9" s="8">
        <v>8.0712260209999993</v>
      </c>
      <c r="F9" s="8">
        <v>9.4522934210000003</v>
      </c>
      <c r="G9" s="8">
        <v>17.387850449999998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0EDD-AE65-4460-9927-4EFB5C6A735E}">
  <dimension ref="A1:G12"/>
  <sheetViews>
    <sheetView workbookViewId="0">
      <selection activeCell="B12" sqref="B12"/>
    </sheetView>
  </sheetViews>
  <sheetFormatPr defaultRowHeight="15" x14ac:dyDescent="0.25"/>
  <cols>
    <col min="2" max="3" width="12" bestFit="1" customWidth="1"/>
    <col min="4" max="4" width="5.28515625" bestFit="1" customWidth="1"/>
    <col min="5" max="7" width="12" bestFit="1" customWidth="1"/>
  </cols>
  <sheetData>
    <row r="1" spans="1:7" x14ac:dyDescent="0.25">
      <c r="A1" t="s">
        <v>12</v>
      </c>
      <c r="B1" s="1" t="s">
        <v>11</v>
      </c>
      <c r="C1" s="1" t="s">
        <v>6</v>
      </c>
      <c r="D1" s="1" t="s">
        <v>14</v>
      </c>
      <c r="E1" s="1" t="s">
        <v>5</v>
      </c>
      <c r="F1" s="1" t="s">
        <v>3</v>
      </c>
      <c r="G1" s="1" t="s">
        <v>4</v>
      </c>
    </row>
    <row r="2" spans="1:7" x14ac:dyDescent="0.25">
      <c r="A2">
        <v>2015</v>
      </c>
      <c r="B2">
        <v>0.52359682836466803</v>
      </c>
      <c r="C2">
        <v>1.09906243186278</v>
      </c>
      <c r="D2">
        <v>0</v>
      </c>
      <c r="E2">
        <v>0.47640317163533102</v>
      </c>
      <c r="F2">
        <v>0.132785467128027</v>
      </c>
      <c r="G2">
        <v>1.5163398692810399</v>
      </c>
    </row>
    <row r="3" spans="1:7" x14ac:dyDescent="0.25">
      <c r="A3">
        <v>2016</v>
      </c>
      <c r="B3">
        <v>0.55556898166329305</v>
      </c>
      <c r="C3">
        <v>1.2500679717237599</v>
      </c>
      <c r="D3">
        <v>0</v>
      </c>
      <c r="E3">
        <v>0.44443101833670601</v>
      </c>
      <c r="F3">
        <v>0.12921970116214701</v>
      </c>
      <c r="G3">
        <v>1.5246474700793899</v>
      </c>
    </row>
    <row r="4" spans="1:7" x14ac:dyDescent="0.25">
      <c r="A4">
        <v>2017</v>
      </c>
      <c r="B4">
        <v>0.60774022661499905</v>
      </c>
      <c r="C4">
        <v>1.54933099912467</v>
      </c>
      <c r="D4">
        <v>0</v>
      </c>
      <c r="E4">
        <v>0.39225977338500001</v>
      </c>
      <c r="F4">
        <v>0.13708568810141999</v>
      </c>
      <c r="G4">
        <v>1.42785286270393</v>
      </c>
    </row>
    <row r="5" spans="1:7" x14ac:dyDescent="0.25">
      <c r="A5">
        <v>2018</v>
      </c>
      <c r="B5">
        <v>0.64492753623188404</v>
      </c>
      <c r="C5">
        <v>1.81632653061224</v>
      </c>
      <c r="D5">
        <v>0</v>
      </c>
      <c r="E5">
        <v>0.35507246376811502</v>
      </c>
      <c r="F5">
        <v>0.13313054171250999</v>
      </c>
      <c r="G5">
        <v>1.2725061766522501</v>
      </c>
    </row>
    <row r="6" spans="1:7" x14ac:dyDescent="0.25">
      <c r="A6">
        <v>2019</v>
      </c>
      <c r="B6">
        <v>0.67021214423470199</v>
      </c>
      <c r="C6">
        <v>2.03225234804182</v>
      </c>
      <c r="D6">
        <v>0</v>
      </c>
      <c r="E6">
        <v>0.32978785576529701</v>
      </c>
      <c r="F6">
        <v>0.138363718208417</v>
      </c>
      <c r="G6">
        <v>1.4300308332404601</v>
      </c>
    </row>
    <row r="7" spans="1:7" x14ac:dyDescent="0.25">
      <c r="A7">
        <v>2020</v>
      </c>
      <c r="B7">
        <v>0.71492916921240701</v>
      </c>
      <c r="C7">
        <v>2.50790011463888</v>
      </c>
      <c r="D7">
        <v>0</v>
      </c>
      <c r="E7">
        <v>0.28507083078759199</v>
      </c>
      <c r="F7">
        <v>0.195860911718094</v>
      </c>
      <c r="G7">
        <v>1.32637136837724</v>
      </c>
    </row>
    <row r="8" spans="1:7" x14ac:dyDescent="0.25">
      <c r="A8">
        <v>2021</v>
      </c>
      <c r="B8">
        <v>0.71337546007413899</v>
      </c>
      <c r="C8">
        <v>2.48888479771712</v>
      </c>
      <c r="D8">
        <v>0</v>
      </c>
      <c r="E8">
        <v>0.28662453992586001</v>
      </c>
      <c r="F8">
        <v>0.16432146939419001</v>
      </c>
      <c r="G8">
        <v>1.22182713983592</v>
      </c>
    </row>
    <row r="9" spans="1:7" x14ac:dyDescent="0.25">
      <c r="A9">
        <v>2022</v>
      </c>
      <c r="B9">
        <v>0.74244445291360095</v>
      </c>
      <c r="C9">
        <v>2.8826575910032499</v>
      </c>
      <c r="D9">
        <v>0</v>
      </c>
      <c r="E9">
        <v>0.257555547086398</v>
      </c>
      <c r="F9">
        <v>8.7906097826876903E-2</v>
      </c>
      <c r="G9">
        <v>1.2752932307487601</v>
      </c>
    </row>
    <row r="10" spans="1:7" x14ac:dyDescent="0.25">
      <c r="A10">
        <v>2023</v>
      </c>
      <c r="B10">
        <v>0.743799138329722</v>
      </c>
      <c r="C10">
        <v>2.9031874970310199</v>
      </c>
      <c r="D10">
        <v>0</v>
      </c>
      <c r="E10">
        <v>0.256200861670277</v>
      </c>
      <c r="F10">
        <v>0.14262201471230301</v>
      </c>
      <c r="G10">
        <v>1.2909874963892201</v>
      </c>
    </row>
    <row r="12" spans="1:7" x14ac:dyDescent="0.25">
      <c r="B12">
        <f>SUM(B1:B10)</f>
        <v>5.9165939376394148</v>
      </c>
      <c r="C12">
        <f t="shared" ref="C12:G12" si="0">SUM(C1:C10)</f>
        <v>18.529670281755539</v>
      </c>
      <c r="D12">
        <f t="shared" si="0"/>
        <v>0</v>
      </c>
      <c r="E12">
        <f t="shared" si="0"/>
        <v>3.0834060623605768</v>
      </c>
      <c r="F12">
        <f t="shared" si="0"/>
        <v>1.2612956099639847</v>
      </c>
      <c r="G12">
        <f t="shared" si="0"/>
        <v>12.285856447308211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7D10-7A66-479C-B624-0ADD929A99A8}">
  <dimension ref="A1:G13"/>
  <sheetViews>
    <sheetView workbookViewId="0">
      <selection activeCell="G20" sqref="G20"/>
    </sheetView>
  </sheetViews>
  <sheetFormatPr defaultRowHeight="15" x14ac:dyDescent="0.25"/>
  <cols>
    <col min="1" max="1" width="9.140625" style="9"/>
    <col min="2" max="2" width="16.5703125" bestFit="1" customWidth="1"/>
    <col min="3" max="3" width="16.7109375" bestFit="1" customWidth="1"/>
    <col min="4" max="4" width="14.140625" bestFit="1" customWidth="1"/>
    <col min="5" max="5" width="12.140625" bestFit="1" customWidth="1"/>
    <col min="6" max="6" width="14.85546875" bestFit="1" customWidth="1"/>
    <col min="7" max="7" width="12.7109375" bestFit="1" customWidth="1"/>
  </cols>
  <sheetData>
    <row r="1" spans="1:7" x14ac:dyDescent="0.25">
      <c r="A1" s="9" t="s">
        <v>12</v>
      </c>
      <c r="B1" s="1" t="s">
        <v>0</v>
      </c>
      <c r="C1" s="1" t="s">
        <v>2</v>
      </c>
      <c r="D1" s="1" t="s">
        <v>8</v>
      </c>
      <c r="E1" s="1" t="s">
        <v>1</v>
      </c>
      <c r="F1" s="1" t="s">
        <v>9</v>
      </c>
      <c r="G1" s="1" t="s">
        <v>10</v>
      </c>
    </row>
    <row r="2" spans="1:7" x14ac:dyDescent="0.25">
      <c r="A2" s="9">
        <v>2013</v>
      </c>
      <c r="B2" s="9">
        <v>0.9822953611149603</v>
      </c>
      <c r="C2" s="9">
        <v>82.040558857262013</v>
      </c>
      <c r="D2" s="9">
        <v>1.1973289489946108E-2</v>
      </c>
      <c r="F2" s="9">
        <v>0.76072908036454023</v>
      </c>
    </row>
    <row r="3" spans="1:7" x14ac:dyDescent="0.25">
      <c r="A3" s="9">
        <v>2014</v>
      </c>
      <c r="B3" s="9">
        <v>0.98584924018151576</v>
      </c>
      <c r="C3" s="9">
        <v>95.541111390495345</v>
      </c>
      <c r="D3" s="9">
        <v>1.031858668832264E-2</v>
      </c>
      <c r="F3" s="9">
        <v>0.66396943133288377</v>
      </c>
    </row>
    <row r="4" spans="1:7" x14ac:dyDescent="0.25">
      <c r="A4" s="9">
        <v>2015</v>
      </c>
      <c r="B4" s="9">
        <v>0.98875657258275695</v>
      </c>
      <c r="C4" s="9">
        <v>122.18720234460862</v>
      </c>
      <c r="D4" s="9">
        <v>8.0921451151171626E-3</v>
      </c>
      <c r="F4" s="9">
        <v>0.68921547438945319</v>
      </c>
    </row>
    <row r="5" spans="1:7" x14ac:dyDescent="0.25">
      <c r="A5" s="9">
        <v>2016</v>
      </c>
      <c r="B5" s="9">
        <v>0.99502804709787551</v>
      </c>
      <c r="C5" s="9">
        <v>232.44809659567332</v>
      </c>
      <c r="D5" s="9">
        <v>4.280646138516914E-3</v>
      </c>
      <c r="F5" s="9">
        <v>0.34727731698521458</v>
      </c>
    </row>
    <row r="6" spans="1:7" x14ac:dyDescent="0.25">
      <c r="A6" s="9">
        <v>2017</v>
      </c>
      <c r="B6" s="9">
        <v>0.99446177391094959</v>
      </c>
      <c r="C6" s="9">
        <v>227.0765265662173</v>
      </c>
      <c r="D6" s="9">
        <v>4.3794124780262428E-3</v>
      </c>
      <c r="F6" s="9">
        <v>0.57183661810911168</v>
      </c>
    </row>
    <row r="7" spans="1:7" x14ac:dyDescent="0.25">
      <c r="A7" s="9">
        <v>2018</v>
      </c>
      <c r="B7" s="9">
        <v>0.99419312068047183</v>
      </c>
      <c r="C7" s="9">
        <v>223.87651302115174</v>
      </c>
      <c r="D7" s="9">
        <v>4.4408102809183067E-3</v>
      </c>
      <c r="F7" s="9">
        <v>0.63327460357412535</v>
      </c>
    </row>
    <row r="8" spans="1:7" x14ac:dyDescent="0.25">
      <c r="A8" s="9">
        <v>2019</v>
      </c>
      <c r="B8" s="9">
        <v>0.9902261206868459</v>
      </c>
      <c r="C8" s="9">
        <v>152.31613516549996</v>
      </c>
      <c r="D8" s="9">
        <v>6.5011242545703393E-3</v>
      </c>
      <c r="F8" s="9">
        <v>0.77614923384410395</v>
      </c>
    </row>
    <row r="9" spans="1:7" x14ac:dyDescent="0.25">
      <c r="A9" s="9">
        <v>2020</v>
      </c>
      <c r="B9" s="9">
        <v>0.99773605038950219</v>
      </c>
      <c r="C9" s="9">
        <v>440.70594405594403</v>
      </c>
      <c r="D9" s="9">
        <v>2.2639496104977603E-3</v>
      </c>
      <c r="F9" s="9">
        <v>0</v>
      </c>
    </row>
    <row r="10" spans="1:7" x14ac:dyDescent="0.25">
      <c r="A10" s="9">
        <v>2021</v>
      </c>
      <c r="B10" s="9">
        <v>0.9981050265615099</v>
      </c>
      <c r="C10" s="9">
        <v>526.06651496586733</v>
      </c>
      <c r="D10" s="9">
        <v>1.8972981517865089E-3</v>
      </c>
      <c r="F10" s="9">
        <v>-3.5714285714285713E-3</v>
      </c>
    </row>
    <row r="11" spans="1:7" x14ac:dyDescent="0.25">
      <c r="A11" s="9">
        <v>2022</v>
      </c>
      <c r="B11" s="9">
        <v>0.99815091037270742</v>
      </c>
      <c r="C11" s="9">
        <v>523.0503519220357</v>
      </c>
      <c r="D11" s="9">
        <v>1.9083266203814518E-3</v>
      </c>
      <c r="F11" s="9">
        <v>-8.5487077534791248E-2</v>
      </c>
    </row>
    <row r="13" spans="1:7" x14ac:dyDescent="0.25">
      <c r="B13">
        <f>SUM(B2:B11)</f>
        <v>9.9248022235790962</v>
      </c>
      <c r="C13">
        <f t="shared" ref="C13:F13" si="0">SUM(C2:C11)</f>
        <v>2625.3089548847552</v>
      </c>
      <c r="D13">
        <f t="shared" si="0"/>
        <v>5.6055588828083425E-2</v>
      </c>
      <c r="E13">
        <f t="shared" si="0"/>
        <v>0</v>
      </c>
      <c r="F13">
        <f t="shared" si="0"/>
        <v>4.3533932524932126</v>
      </c>
      <c r="G13">
        <f>SUM(G2:G11)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7699-BC7A-4712-BEA3-55BF26354A73}">
  <dimension ref="A1:G13"/>
  <sheetViews>
    <sheetView workbookViewId="0">
      <selection activeCell="B13" sqref="B13"/>
    </sheetView>
  </sheetViews>
  <sheetFormatPr defaultRowHeight="15" x14ac:dyDescent="0.25"/>
  <cols>
    <col min="2" max="3" width="12" bestFit="1" customWidth="1"/>
    <col min="5" max="7" width="12" bestFit="1" customWidth="1"/>
  </cols>
  <sheetData>
    <row r="1" spans="1:7" x14ac:dyDescent="0.25">
      <c r="A1" t="s">
        <v>12</v>
      </c>
      <c r="B1" s="1" t="s">
        <v>11</v>
      </c>
      <c r="C1" s="1" t="s">
        <v>6</v>
      </c>
      <c r="D1" t="s">
        <v>13</v>
      </c>
      <c r="E1" s="1" t="s">
        <v>5</v>
      </c>
      <c r="F1" s="1" t="s">
        <v>3</v>
      </c>
      <c r="G1" s="1" t="s">
        <v>4</v>
      </c>
    </row>
    <row r="2" spans="1:7" x14ac:dyDescent="0.25">
      <c r="A2" s="3">
        <v>41547</v>
      </c>
      <c r="B2">
        <v>0.25269774168428</v>
      </c>
      <c r="C2">
        <v>0.338146631931522</v>
      </c>
      <c r="E2">
        <v>0.74730225831571895</v>
      </c>
      <c r="F2">
        <v>0.42282221090168098</v>
      </c>
      <c r="G2">
        <v>1.8043829296424401</v>
      </c>
    </row>
    <row r="3" spans="1:7" x14ac:dyDescent="0.25">
      <c r="A3" s="3">
        <v>41912</v>
      </c>
      <c r="B3">
        <v>0.28924784153076299</v>
      </c>
      <c r="C3">
        <v>0.40696020136431599</v>
      </c>
      <c r="E3">
        <v>0.71075215846923701</v>
      </c>
      <c r="F3">
        <v>0.42812155566052501</v>
      </c>
      <c r="G3">
        <v>1.59207459207459</v>
      </c>
    </row>
    <row r="4" spans="1:7" x14ac:dyDescent="0.25">
      <c r="A4" s="3">
        <v>42277</v>
      </c>
      <c r="B4">
        <v>0.25832587732378898</v>
      </c>
      <c r="C4">
        <v>0.34830105220829699</v>
      </c>
      <c r="E4">
        <v>0.74167412267621002</v>
      </c>
      <c r="F4">
        <v>0</v>
      </c>
      <c r="G4">
        <v>2.0267956829177498</v>
      </c>
    </row>
    <row r="5" spans="1:7" x14ac:dyDescent="0.25">
      <c r="A5" s="3">
        <v>42643</v>
      </c>
      <c r="B5">
        <v>0.48603107675489898</v>
      </c>
      <c r="C5">
        <v>0.94564292659212401</v>
      </c>
      <c r="E5">
        <v>0.51396892324510002</v>
      </c>
      <c r="F5">
        <v>0.39722848428590302</v>
      </c>
      <c r="G5">
        <v>1.7788963460104299</v>
      </c>
    </row>
    <row r="6" spans="1:7" x14ac:dyDescent="0.25">
      <c r="A6" s="3">
        <v>43008</v>
      </c>
      <c r="B6">
        <v>0.51807228999999999</v>
      </c>
      <c r="C6">
        <v>1.075</v>
      </c>
      <c r="E6">
        <v>0.48192771000000001</v>
      </c>
      <c r="F6">
        <v>0</v>
      </c>
      <c r="G6">
        <v>1.9034420700000001</v>
      </c>
    </row>
    <row r="7" spans="1:7" x14ac:dyDescent="0.25">
      <c r="A7" s="3">
        <v>43373</v>
      </c>
      <c r="B7">
        <v>0.50876128566269396</v>
      </c>
      <c r="C7">
        <v>1.03567017585132</v>
      </c>
      <c r="E7">
        <v>0.49123871433730498</v>
      </c>
      <c r="F7">
        <v>0.49983017128439</v>
      </c>
      <c r="G7">
        <v>1.61132242370632</v>
      </c>
    </row>
    <row r="8" spans="1:7" x14ac:dyDescent="0.25">
      <c r="A8" s="3">
        <v>43738</v>
      </c>
      <c r="B8">
        <v>0.52208779999999999</v>
      </c>
      <c r="C8">
        <v>1.0924345499999999</v>
      </c>
      <c r="E8">
        <v>0.47791220000000001</v>
      </c>
      <c r="F8">
        <v>0.52574313443878595</v>
      </c>
      <c r="G8">
        <v>1.56317555</v>
      </c>
    </row>
    <row r="9" spans="1:7" x14ac:dyDescent="0.25">
      <c r="A9" s="3">
        <v>44104</v>
      </c>
      <c r="B9">
        <v>0.55251547844140403</v>
      </c>
      <c r="C9">
        <v>1.2347141673570801</v>
      </c>
      <c r="E9">
        <v>0.44748452155859503</v>
      </c>
      <c r="F9">
        <v>0.49739082669596202</v>
      </c>
      <c r="G9">
        <v>1.9052377670572</v>
      </c>
    </row>
    <row r="10" spans="1:7" x14ac:dyDescent="0.25">
      <c r="A10" s="3">
        <v>44469</v>
      </c>
      <c r="B10">
        <v>0.54655230650453501</v>
      </c>
      <c r="C10">
        <v>1.2053260262310701</v>
      </c>
      <c r="E10">
        <v>0.45344769349546399</v>
      </c>
      <c r="F10">
        <v>0.51072391619995805</v>
      </c>
      <c r="G10">
        <v>1.7540504479318799</v>
      </c>
    </row>
    <row r="11" spans="1:7" x14ac:dyDescent="0.25">
      <c r="A11" s="3">
        <v>44834</v>
      </c>
      <c r="B11">
        <v>0.58385282043484799</v>
      </c>
      <c r="C11">
        <v>1.4029959810010899</v>
      </c>
      <c r="E11">
        <v>0.41614717956515102</v>
      </c>
      <c r="F11">
        <v>0.51030365063118299</v>
      </c>
      <c r="G11">
        <v>1.44847264182611</v>
      </c>
    </row>
    <row r="13" spans="1:7" x14ac:dyDescent="0.25">
      <c r="B13">
        <f>SUM(B2:B11)</f>
        <v>4.5181445183372118</v>
      </c>
      <c r="C13">
        <f t="shared" ref="C13:G13" si="0">SUM(C2:C11)</f>
        <v>9.0851917125368189</v>
      </c>
      <c r="D13">
        <f t="shared" si="0"/>
        <v>0</v>
      </c>
      <c r="E13">
        <f t="shared" si="0"/>
        <v>5.4818554816627802</v>
      </c>
      <c r="F13">
        <f t="shared" si="0"/>
        <v>3.7921639500983884</v>
      </c>
      <c r="G13">
        <f t="shared" si="0"/>
        <v>17.38785045116672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8281-0F6A-471B-9724-B9A13162E88F}">
  <dimension ref="A1:G13"/>
  <sheetViews>
    <sheetView workbookViewId="0">
      <selection activeCell="F17" sqref="F17"/>
    </sheetView>
  </sheetViews>
  <sheetFormatPr defaultRowHeight="15" x14ac:dyDescent="0.25"/>
  <cols>
    <col min="1" max="1" width="10.7109375" bestFit="1" customWidth="1"/>
    <col min="2" max="2" width="12" style="9" bestFit="1" customWidth="1"/>
    <col min="3" max="4" width="11" style="9" bestFit="1" customWidth="1"/>
    <col min="5" max="5" width="12.140625" style="9" bestFit="1" customWidth="1"/>
    <col min="6" max="6" width="12.7109375" style="9" bestFit="1" customWidth="1"/>
  </cols>
  <sheetData>
    <row r="1" spans="1:7" x14ac:dyDescent="0.25">
      <c r="A1" t="s">
        <v>7</v>
      </c>
      <c r="B1" s="1" t="s">
        <v>20</v>
      </c>
      <c r="C1" s="4" t="s">
        <v>21</v>
      </c>
      <c r="D1" s="4" t="s">
        <v>22</v>
      </c>
      <c r="E1" s="4" t="s">
        <v>1</v>
      </c>
      <c r="F1" s="1" t="s">
        <v>19</v>
      </c>
      <c r="G1" s="10" t="s">
        <v>10</v>
      </c>
    </row>
    <row r="2" spans="1:7" x14ac:dyDescent="0.25">
      <c r="A2" s="2">
        <v>41729</v>
      </c>
      <c r="B2" s="9">
        <v>0.93645733972773593</v>
      </c>
      <c r="C2" s="9">
        <v>3006.0226050201918</v>
      </c>
      <c r="D2" s="9">
        <v>3209.9941743146119</v>
      </c>
      <c r="E2" s="9">
        <v>-0.31114845500387134</v>
      </c>
      <c r="F2" s="9">
        <v>6.3845869631712848E-2</v>
      </c>
    </row>
    <row r="3" spans="1:7" x14ac:dyDescent="0.25">
      <c r="A3" s="2">
        <v>42094</v>
      </c>
      <c r="B3" s="9">
        <v>0.93819338516595352</v>
      </c>
      <c r="C3" s="9">
        <v>3393.137744046765</v>
      </c>
      <c r="D3" s="9">
        <v>3616.6719971560724</v>
      </c>
      <c r="E3" s="9">
        <v>-7.0577641100702068E-2</v>
      </c>
      <c r="F3" s="9">
        <v>6.8084256974733387E-2</v>
      </c>
    </row>
    <row r="4" spans="1:7" x14ac:dyDescent="0.25">
      <c r="A4" s="2">
        <v>42460</v>
      </c>
      <c r="B4" s="9">
        <v>0.9392026044751749</v>
      </c>
      <c r="C4" s="9">
        <v>3718.5447651014579</v>
      </c>
      <c r="D4" s="9">
        <v>3959.2572969698858</v>
      </c>
      <c r="E4" s="9">
        <v>-0.24002109596385493</v>
      </c>
      <c r="F4" s="9">
        <v>4.6600007109383279E-2</v>
      </c>
    </row>
    <row r="5" spans="1:7" x14ac:dyDescent="0.25">
      <c r="A5" s="2">
        <v>42825</v>
      </c>
      <c r="B5" s="9">
        <v>0.92201355159601317</v>
      </c>
      <c r="C5" s="9">
        <v>3983.7551538194502</v>
      </c>
      <c r="D5" s="9">
        <v>4320.7121488871144</v>
      </c>
      <c r="E5" s="9">
        <v>5.9831736473146719</v>
      </c>
      <c r="F5" s="9">
        <v>-1.3081713986158466E-3</v>
      </c>
    </row>
    <row r="6" spans="1:7" x14ac:dyDescent="0.25">
      <c r="A6" s="2">
        <v>43190</v>
      </c>
      <c r="B6" s="9">
        <v>0.93503641863995179</v>
      </c>
      <c r="C6" s="9">
        <v>3788.9786887641199</v>
      </c>
      <c r="D6" s="9">
        <v>4052.2257884621677</v>
      </c>
      <c r="E6" s="9">
        <v>0.57703088717909845</v>
      </c>
      <c r="F6" s="9">
        <v>-1.3660802109585755E-2</v>
      </c>
    </row>
    <row r="7" spans="1:7" x14ac:dyDescent="0.25">
      <c r="A7" s="2">
        <v>43555</v>
      </c>
      <c r="B7" s="9">
        <v>0.93814203697838694</v>
      </c>
      <c r="C7" s="9">
        <v>4087.4991666864621</v>
      </c>
      <c r="D7" s="9">
        <v>4357.0152552290228</v>
      </c>
      <c r="E7" s="9">
        <v>0</v>
      </c>
      <c r="F7" s="9">
        <v>9.2808933052915474E-3</v>
      </c>
    </row>
    <row r="8" spans="1:7" x14ac:dyDescent="0.25">
      <c r="A8" s="2">
        <v>43921</v>
      </c>
      <c r="B8" s="9">
        <v>0.93829555245009189</v>
      </c>
      <c r="C8" s="9">
        <v>4413.0640055836602</v>
      </c>
      <c r="D8" s="9">
        <v>4703.2771220754466</v>
      </c>
      <c r="E8" s="9">
        <v>0</v>
      </c>
      <c r="F8" s="9">
        <v>4.9392126395020636E-2</v>
      </c>
    </row>
    <row r="9" spans="1:7" x14ac:dyDescent="0.25">
      <c r="A9" s="2">
        <v>44286</v>
      </c>
      <c r="B9" s="9">
        <v>0.94114528953047871</v>
      </c>
      <c r="C9" s="9">
        <v>5109.9488357589107</v>
      </c>
      <c r="D9" s="9">
        <v>5429.5005166611163</v>
      </c>
      <c r="E9" s="9">
        <v>0</v>
      </c>
      <c r="F9" s="9">
        <v>6.3008907243706419E-2</v>
      </c>
    </row>
    <row r="10" spans="1:7" x14ac:dyDescent="0.25">
      <c r="A10" s="2">
        <v>44651</v>
      </c>
      <c r="B10" s="9">
        <v>0.94090610882280135</v>
      </c>
      <c r="C10" s="9">
        <v>5651.8849911906536</v>
      </c>
      <c r="D10" s="9">
        <v>6006.8533280774564</v>
      </c>
      <c r="E10" s="9">
        <v>-9.8190883762859588E-2</v>
      </c>
      <c r="F10" s="9">
        <v>8.9333109043646927E-2</v>
      </c>
    </row>
    <row r="11" spans="1:7" x14ac:dyDescent="0.25">
      <c r="A11" s="2">
        <v>45016</v>
      </c>
      <c r="B11" s="9">
        <v>0.93756435680063088</v>
      </c>
      <c r="C11" s="9">
        <v>6255.3423941567435</v>
      </c>
      <c r="D11" s="9">
        <v>6671.9072123247488</v>
      </c>
      <c r="E11" s="9">
        <v>-0.11203849914511152</v>
      </c>
      <c r="F11" s="9">
        <v>0.11947933986555495</v>
      </c>
    </row>
    <row r="13" spans="1:7" x14ac:dyDescent="0.25">
      <c r="B13" s="9">
        <f t="shared" ref="B13:G13" si="0">SUM(B2:B11)</f>
        <v>9.3669566441872192</v>
      </c>
      <c r="C13" s="9">
        <f t="shared" si="0"/>
        <v>43408.178350128415</v>
      </c>
      <c r="D13" s="9">
        <f t="shared" si="0"/>
        <v>46327.414840157646</v>
      </c>
      <c r="E13" s="9">
        <f t="shared" si="0"/>
        <v>5.7282279595173717</v>
      </c>
      <c r="F13" s="9">
        <f t="shared" si="0"/>
        <v>0.4940555360608484</v>
      </c>
      <c r="G13" s="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AB46-61E3-4EAF-A8A3-9537E0BA9552}">
  <dimension ref="A1:G13"/>
  <sheetViews>
    <sheetView workbookViewId="0">
      <selection activeCell="F27" sqref="F27"/>
    </sheetView>
  </sheetViews>
  <sheetFormatPr defaultRowHeight="15" x14ac:dyDescent="0.25"/>
  <cols>
    <col min="2" max="2" width="12" style="9" bestFit="1" customWidth="1"/>
    <col min="3" max="4" width="9.140625" style="9"/>
    <col min="6" max="6" width="12" style="9" bestFit="1" customWidth="1"/>
  </cols>
  <sheetData>
    <row r="1" spans="1:7" x14ac:dyDescent="0.25">
      <c r="A1" t="s">
        <v>7</v>
      </c>
      <c r="B1" s="1" t="s">
        <v>20</v>
      </c>
      <c r="C1" s="4" t="s">
        <v>72</v>
      </c>
      <c r="D1" s="4" t="s">
        <v>73</v>
      </c>
      <c r="E1" s="11" t="s">
        <v>1</v>
      </c>
      <c r="F1" s="1" t="s">
        <v>19</v>
      </c>
      <c r="G1" s="12" t="s">
        <v>78</v>
      </c>
    </row>
    <row r="2" spans="1:7" x14ac:dyDescent="0.25">
      <c r="A2">
        <v>2014</v>
      </c>
      <c r="B2" s="9">
        <v>0.74374773040508435</v>
      </c>
      <c r="C2" s="9">
        <v>2.9024044609665425</v>
      </c>
      <c r="D2" s="9">
        <v>0.25625226959491565</v>
      </c>
      <c r="F2" s="9">
        <v>0.8152498568488169</v>
      </c>
    </row>
    <row r="3" spans="1:7" x14ac:dyDescent="0.25">
      <c r="A3">
        <v>2015</v>
      </c>
      <c r="B3" s="9">
        <v>0.76716407785102858</v>
      </c>
      <c r="C3" s="9">
        <v>3.2948699271592092</v>
      </c>
      <c r="D3" s="9">
        <v>0.23283592214897139</v>
      </c>
      <c r="F3" s="9">
        <v>0.83143232058140715</v>
      </c>
    </row>
    <row r="4" spans="1:7" x14ac:dyDescent="0.25">
      <c r="A4">
        <v>2016</v>
      </c>
      <c r="B4" s="9">
        <v>0.79250764181805122</v>
      </c>
      <c r="C4" s="9">
        <v>3.8194545994947244</v>
      </c>
      <c r="D4" s="9">
        <v>0.2074923581819488</v>
      </c>
      <c r="F4" s="9">
        <v>0.81459131940150853</v>
      </c>
    </row>
    <row r="5" spans="1:7" x14ac:dyDescent="0.25">
      <c r="A5">
        <v>2017</v>
      </c>
      <c r="B5" s="9">
        <v>0.79628303553107149</v>
      </c>
      <c r="C5" s="9">
        <v>3.9087713564106377</v>
      </c>
      <c r="D5" s="9">
        <v>0.20371696446892854</v>
      </c>
      <c r="F5" s="9">
        <v>0.49595587045844253</v>
      </c>
    </row>
    <row r="6" spans="1:7" x14ac:dyDescent="0.25">
      <c r="A6">
        <v>2018</v>
      </c>
      <c r="B6" s="9">
        <v>0.81388182311226742</v>
      </c>
      <c r="C6" s="9">
        <v>4.372930343086292</v>
      </c>
      <c r="D6" s="9">
        <v>0.18611817688773255</v>
      </c>
      <c r="F6" s="9">
        <v>0.51097967578339576</v>
      </c>
    </row>
    <row r="7" spans="1:7" x14ac:dyDescent="0.25">
      <c r="A7">
        <v>2019</v>
      </c>
      <c r="B7" s="9">
        <v>0.8358480150040033</v>
      </c>
      <c r="C7" s="9">
        <v>5.0919153674832964</v>
      </c>
      <c r="D7" s="9">
        <v>0.16415198499599673</v>
      </c>
      <c r="F7" s="9">
        <v>0.76662902256573906</v>
      </c>
    </row>
    <row r="8" spans="1:7" x14ac:dyDescent="0.25">
      <c r="A8">
        <v>2020</v>
      </c>
      <c r="B8" s="9">
        <v>0.99873715805302055</v>
      </c>
      <c r="C8" s="9">
        <v>790.86473207659196</v>
      </c>
      <c r="D8" s="9">
        <v>1.2628419469794955E-3</v>
      </c>
      <c r="F8" s="9">
        <v>0.3817103694293526</v>
      </c>
    </row>
    <row r="9" spans="1:7" x14ac:dyDescent="0.25">
      <c r="A9">
        <v>2021</v>
      </c>
      <c r="B9" s="9">
        <v>0.9988193078739307</v>
      </c>
      <c r="C9" s="9">
        <v>845.9608443389227</v>
      </c>
      <c r="D9" s="9">
        <v>1.180692126069333E-3</v>
      </c>
      <c r="F9" s="9">
        <v>0.74378295638080549</v>
      </c>
    </row>
    <row r="10" spans="1:7" x14ac:dyDescent="0.25">
      <c r="A10">
        <v>2022</v>
      </c>
      <c r="B10" s="9">
        <v>0.9989107155505671</v>
      </c>
      <c r="C10" s="9">
        <v>917.03385288447271</v>
      </c>
      <c r="D10" s="9">
        <v>1.0892844494328707E-3</v>
      </c>
      <c r="F10" s="9">
        <v>0.18928890646823573</v>
      </c>
    </row>
    <row r="11" spans="1:7" x14ac:dyDescent="0.25">
      <c r="A11">
        <v>2023</v>
      </c>
      <c r="B11" s="9">
        <v>0.9989375478355651</v>
      </c>
      <c r="C11" s="9">
        <v>940.2188458685655</v>
      </c>
      <c r="D11" s="9">
        <v>1.0624521644349255E-3</v>
      </c>
      <c r="F11" s="9">
        <v>0.37126151896951487</v>
      </c>
    </row>
    <row r="13" spans="1:7" x14ac:dyDescent="0.25">
      <c r="B13" s="9">
        <f t="shared" ref="B13:G13" si="0">SUM(B2:B11)</f>
        <v>8.7448370530345905</v>
      </c>
      <c r="C13" s="9">
        <f t="shared" si="0"/>
        <v>3517.4686212231536</v>
      </c>
      <c r="D13" s="9">
        <f t="shared" si="0"/>
        <v>1.2551629469654102</v>
      </c>
      <c r="E13" s="9">
        <f t="shared" si="0"/>
        <v>0</v>
      </c>
      <c r="F13" s="9">
        <f t="shared" si="0"/>
        <v>5.9208818168872188</v>
      </c>
      <c r="G13" s="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EA67-B541-48B4-93C7-C66B3DDCE50F}">
  <dimension ref="A1:G13"/>
  <sheetViews>
    <sheetView workbookViewId="0">
      <selection activeCell="B13" sqref="B13:G13"/>
    </sheetView>
  </sheetViews>
  <sheetFormatPr defaultRowHeight="15" x14ac:dyDescent="0.25"/>
  <cols>
    <col min="2" max="4" width="9.140625" style="9"/>
    <col min="6" max="7" width="12" style="9" bestFit="1" customWidth="1"/>
  </cols>
  <sheetData>
    <row r="1" spans="1:7" x14ac:dyDescent="0.25">
      <c r="A1" t="s">
        <v>7</v>
      </c>
      <c r="B1" s="1" t="s">
        <v>20</v>
      </c>
      <c r="C1" s="1" t="s">
        <v>59</v>
      </c>
      <c r="D1" s="1" t="s">
        <v>60</v>
      </c>
      <c r="E1" s="11" t="s">
        <v>79</v>
      </c>
      <c r="F1" s="1" t="s">
        <v>19</v>
      </c>
      <c r="G1" s="1" t="s">
        <v>61</v>
      </c>
    </row>
    <row r="2" spans="1:7" x14ac:dyDescent="0.25">
      <c r="A2" t="s">
        <v>62</v>
      </c>
      <c r="B2" s="9">
        <v>0.83731013903303475</v>
      </c>
      <c r="C2" s="9">
        <v>5.1466645435455467</v>
      </c>
      <c r="D2" s="9">
        <v>0.19430059828828444</v>
      </c>
      <c r="F2" s="9">
        <v>0.54563805511672814</v>
      </c>
      <c r="G2" s="9">
        <v>1.2091171354172294</v>
      </c>
    </row>
    <row r="3" spans="1:7" x14ac:dyDescent="0.25">
      <c r="A3" t="s">
        <v>63</v>
      </c>
      <c r="B3" s="9">
        <v>0.83850349235680655</v>
      </c>
      <c r="C3" s="9">
        <v>5.1920843651268047</v>
      </c>
      <c r="D3" s="9">
        <v>0.19260087657985836</v>
      </c>
      <c r="F3" s="9">
        <v>0.54414324794827162</v>
      </c>
      <c r="G3" s="9">
        <v>1.5741302747893391</v>
      </c>
    </row>
    <row r="4" spans="1:7" x14ac:dyDescent="0.25">
      <c r="A4" t="s">
        <v>64</v>
      </c>
      <c r="B4" s="9">
        <v>0.85105644858074236</v>
      </c>
      <c r="C4" s="9">
        <v>5.7139529739365784</v>
      </c>
      <c r="D4" s="9">
        <v>0.17501019076659616</v>
      </c>
      <c r="F4" s="9">
        <v>0.50676424281299204</v>
      </c>
      <c r="G4" s="9">
        <v>1.1055737007790305</v>
      </c>
    </row>
    <row r="5" spans="1:7" x14ac:dyDescent="0.25">
      <c r="A5" t="s">
        <v>65</v>
      </c>
      <c r="B5" s="9">
        <v>0.93409120747433116</v>
      </c>
      <c r="C5" s="9">
        <v>14.172482481916818</v>
      </c>
      <c r="D5" s="9">
        <v>7.0559268729097818E-2</v>
      </c>
      <c r="F5" s="9">
        <v>0.43367477229520757</v>
      </c>
      <c r="G5" s="9">
        <v>1.0210553185981657</v>
      </c>
    </row>
    <row r="6" spans="1:7" x14ac:dyDescent="0.25">
      <c r="A6" t="s">
        <v>66</v>
      </c>
      <c r="B6" s="9">
        <v>0.93454711343551533</v>
      </c>
      <c r="C6" s="9">
        <v>14.278164989939636</v>
      </c>
      <c r="D6" s="9">
        <v>7.0037011107841787E-2</v>
      </c>
      <c r="F6" s="9">
        <v>0.40860215053763443</v>
      </c>
      <c r="G6" s="9">
        <v>1.0510295434198746</v>
      </c>
    </row>
    <row r="7" spans="1:7" x14ac:dyDescent="0.25">
      <c r="A7" t="s">
        <v>67</v>
      </c>
      <c r="B7" s="9">
        <v>0.95356883706970885</v>
      </c>
      <c r="C7" s="9">
        <v>20.537259394112954</v>
      </c>
      <c r="D7" s="9">
        <v>4.8691988585714219E-2</v>
      </c>
      <c r="F7" s="9">
        <v>0.41578947368421054</v>
      </c>
      <c r="G7" s="9">
        <v>1.0350168938015991</v>
      </c>
    </row>
    <row r="8" spans="1:7" x14ac:dyDescent="0.25">
      <c r="A8" t="s">
        <v>68</v>
      </c>
      <c r="B8" s="9">
        <v>0.95760734401287406</v>
      </c>
      <c r="C8" s="9">
        <v>22.588991458890522</v>
      </c>
      <c r="D8" s="9">
        <v>4.4269351370551005E-2</v>
      </c>
      <c r="F8" s="9">
        <v>0.47907741472338655</v>
      </c>
      <c r="G8" s="9">
        <v>1.0348757370261679</v>
      </c>
    </row>
    <row r="9" spans="1:7" x14ac:dyDescent="0.25">
      <c r="A9" t="s">
        <v>69</v>
      </c>
      <c r="B9" s="9">
        <v>0.95241313208708012</v>
      </c>
      <c r="C9" s="9">
        <v>20.014200846963053</v>
      </c>
      <c r="D9" s="9">
        <v>4.9964523072713124E-2</v>
      </c>
      <c r="F9" s="9">
        <v>0.36218559965456437</v>
      </c>
      <c r="G9" s="9">
        <v>1.044600889928764</v>
      </c>
    </row>
    <row r="10" spans="1:7" x14ac:dyDescent="0.25">
      <c r="A10" t="s">
        <v>70</v>
      </c>
      <c r="B10" s="9">
        <v>0.9305921224611774</v>
      </c>
      <c r="C10" s="9">
        <v>13.407586508327677</v>
      </c>
      <c r="D10" s="9">
        <v>7.4584639030960811E-2</v>
      </c>
      <c r="F10" s="9">
        <v>0.61757608993693447</v>
      </c>
      <c r="G10" s="9">
        <v>1.0717353723796543</v>
      </c>
    </row>
    <row r="11" spans="1:7" x14ac:dyDescent="0.25">
      <c r="A11" t="s">
        <v>71</v>
      </c>
      <c r="B11" s="9">
        <v>0.90210963331975236</v>
      </c>
      <c r="C11" s="9">
        <v>9.2155097984915368</v>
      </c>
      <c r="D11" s="9">
        <v>0.1085127162648872</v>
      </c>
      <c r="F11" s="9">
        <v>0.52141246442744182</v>
      </c>
      <c r="G11" s="9">
        <v>1.0658591149669887</v>
      </c>
    </row>
    <row r="13" spans="1:7" x14ac:dyDescent="0.25">
      <c r="B13" s="9">
        <f t="shared" ref="B13:G13" si="0">SUM(B2:B11)</f>
        <v>9.0917994698310221</v>
      </c>
      <c r="C13" s="9">
        <f t="shared" si="0"/>
        <v>130.26689736125113</v>
      </c>
      <c r="D13" s="9">
        <f t="shared" si="0"/>
        <v>1.0285311637965049</v>
      </c>
      <c r="E13" s="9">
        <f t="shared" si="0"/>
        <v>0</v>
      </c>
      <c r="F13" s="9">
        <f t="shared" si="0"/>
        <v>4.8348635111373719</v>
      </c>
      <c r="G13" s="9">
        <f t="shared" si="0"/>
        <v>11.212993981106813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16.7109375" bestFit="1" customWidth="1"/>
    <col min="4" max="4" width="12" bestFit="1" customWidth="1"/>
    <col min="5" max="5" width="12.7109375" bestFit="1" customWidth="1"/>
    <col min="6" max="6" width="14.85546875" bestFit="1" customWidth="1"/>
    <col min="7" max="7" width="12.7109375" bestFit="1" customWidth="1"/>
  </cols>
  <sheetData>
    <row r="1" spans="1:7" x14ac:dyDescent="0.25">
      <c r="A1" t="s">
        <v>7</v>
      </c>
      <c r="B1" s="1" t="s">
        <v>0</v>
      </c>
      <c r="C1" s="1" t="s">
        <v>2</v>
      </c>
      <c r="D1" s="1" t="s">
        <v>8</v>
      </c>
      <c r="E1" s="1" t="s">
        <v>1</v>
      </c>
      <c r="F1" s="1" t="s">
        <v>9</v>
      </c>
      <c r="G1" s="1" t="s">
        <v>10</v>
      </c>
    </row>
    <row r="2" spans="1:7" x14ac:dyDescent="0.25">
      <c r="A2" s="2">
        <v>41639</v>
      </c>
      <c r="B2">
        <v>0.91391508787096498</v>
      </c>
      <c r="C2">
        <v>10.6164374832732</v>
      </c>
      <c r="D2">
        <v>8.6084912129034602E-2</v>
      </c>
      <c r="E2">
        <f>-0.161940298507462</f>
        <v>-0.161940298507462</v>
      </c>
      <c r="F2">
        <v>0.225866806992925</v>
      </c>
      <c r="G2">
        <v>1.0003673069179699</v>
      </c>
    </row>
    <row r="3" spans="1:7" x14ac:dyDescent="0.25">
      <c r="A3" s="2">
        <v>42004</v>
      </c>
      <c r="B3">
        <v>0.90330164439876603</v>
      </c>
      <c r="C3">
        <v>9.3414374916965599</v>
      </c>
      <c r="D3">
        <v>9.6698355601233299E-2</v>
      </c>
      <c r="E3">
        <f>-0.17152294443789</f>
        <v>-0.17152294443789001</v>
      </c>
      <c r="F3">
        <v>0.23392608897126899</v>
      </c>
      <c r="G3">
        <v>0.52979365904098497</v>
      </c>
    </row>
    <row r="4" spans="1:7" x14ac:dyDescent="0.25">
      <c r="A4" s="2">
        <v>42369</v>
      </c>
      <c r="B4">
        <v>0.89931680999999997</v>
      </c>
      <c r="C4">
        <v>8.9321441700000008</v>
      </c>
      <c r="D4">
        <v>0.10068319000000001</v>
      </c>
      <c r="E4">
        <f>-0.276343909255301</f>
        <v>-0.276343909255301</v>
      </c>
      <c r="F4">
        <v>0.16463630987581299</v>
      </c>
      <c r="G4">
        <v>0.54492074000000001</v>
      </c>
    </row>
    <row r="5" spans="1:7" x14ac:dyDescent="0.25">
      <c r="A5" s="2">
        <v>42735</v>
      </c>
      <c r="B5">
        <v>0.89898100945748705</v>
      </c>
      <c r="C5">
        <v>8.8991288135983293</v>
      </c>
      <c r="D5">
        <v>0.101018990542512</v>
      </c>
      <c r="E5">
        <f>-0.230602865639362</f>
        <v>-0.230602865639362</v>
      </c>
      <c r="F5">
        <v>0.23154077365394601</v>
      </c>
      <c r="G5">
        <v>1.1177883339994801</v>
      </c>
    </row>
    <row r="6" spans="1:7" x14ac:dyDescent="0.25">
      <c r="A6" s="2">
        <v>43100</v>
      </c>
      <c r="B6">
        <v>0.91029106346588395</v>
      </c>
      <c r="C6">
        <v>10.1471614605498</v>
      </c>
      <c r="D6">
        <v>8.97089365341152E-2</v>
      </c>
      <c r="E6">
        <f>-0.412739150723285</f>
        <v>-0.41273915072328499</v>
      </c>
      <c r="F6">
        <v>0.11489414772550099</v>
      </c>
      <c r="G6">
        <v>0.64322412735228796</v>
      </c>
    </row>
    <row r="7" spans="1:7" x14ac:dyDescent="0.25">
      <c r="A7" s="2">
        <v>43465</v>
      </c>
      <c r="B7">
        <v>0.90321379357713405</v>
      </c>
      <c r="C7">
        <v>9.3320507844985308</v>
      </c>
      <c r="D7">
        <v>9.6786206422865007E-2</v>
      </c>
      <c r="E7">
        <f>-0.17305669758103</f>
        <v>-0.17305669758103001</v>
      </c>
      <c r="F7">
        <v>0.269281188551452</v>
      </c>
      <c r="G7">
        <v>1.2767602170524499</v>
      </c>
    </row>
    <row r="8" spans="1:7" x14ac:dyDescent="0.25">
      <c r="A8" s="2">
        <v>43830</v>
      </c>
      <c r="B8">
        <v>0.90909576139412296</v>
      </c>
      <c r="C8">
        <v>10.0005871600288</v>
      </c>
      <c r="D8">
        <v>9.09042386058765E-2</v>
      </c>
      <c r="E8">
        <f>-0.248523505787857</f>
        <v>-0.24852350578785701</v>
      </c>
      <c r="F8">
        <v>0.21608383954468299</v>
      </c>
      <c r="G8">
        <v>1.12478485880802</v>
      </c>
    </row>
    <row r="9" spans="1:7" x14ac:dyDescent="0.25">
      <c r="A9" s="2">
        <v>44196</v>
      </c>
      <c r="B9">
        <v>0.91751531347482596</v>
      </c>
      <c r="C9">
        <v>11.1234624525705</v>
      </c>
      <c r="D9">
        <v>8.2484686525173906E-2</v>
      </c>
      <c r="E9">
        <f>-0.246960566656094</f>
        <v>-0.246960566656094</v>
      </c>
      <c r="F9">
        <v>0.200067324955116</v>
      </c>
      <c r="G9">
        <v>1.07677666501436</v>
      </c>
    </row>
    <row r="10" spans="1:7" x14ac:dyDescent="0.25">
      <c r="A10" s="2">
        <v>44561</v>
      </c>
      <c r="B10">
        <v>0.92491331896162998</v>
      </c>
      <c r="C10">
        <v>12.317941160417</v>
      </c>
      <c r="D10">
        <v>7.5086681038369102E-2</v>
      </c>
      <c r="E10">
        <f>-0.125953316385486</f>
        <v>-0.12595331638548601</v>
      </c>
      <c r="F10">
        <v>0.35644348573450801</v>
      </c>
      <c r="G10">
        <v>1.0803565700173501</v>
      </c>
    </row>
    <row r="11" spans="1:7" x14ac:dyDescent="0.25">
      <c r="A11" s="2">
        <v>44926</v>
      </c>
      <c r="B11">
        <v>0.91872029318927195</v>
      </c>
      <c r="C11">
        <v>11.303193985783601</v>
      </c>
      <c r="D11">
        <v>8.1279706810727395E-2</v>
      </c>
      <c r="E11">
        <f>-0.326969185685107</f>
        <v>-0.32696918568510702</v>
      </c>
      <c r="F11">
        <v>0.22725641296315799</v>
      </c>
      <c r="G11">
        <v>1.0254768625883799</v>
      </c>
    </row>
    <row r="13" spans="1:7" x14ac:dyDescent="0.25">
      <c r="B13">
        <f>SUM(B2:B11)</f>
        <v>9.0992640957900868</v>
      </c>
      <c r="C13">
        <f t="shared" ref="C13:G13" si="0">SUM(C2:C11)</f>
        <v>102.01354496241632</v>
      </c>
      <c r="D13">
        <f t="shared" si="0"/>
        <v>0.90073590420990701</v>
      </c>
      <c r="E13">
        <f t="shared" si="0"/>
        <v>-2.3746124406588733</v>
      </c>
      <c r="F13">
        <f t="shared" si="0"/>
        <v>2.2399963789683706</v>
      </c>
      <c r="G13">
        <f t="shared" si="0"/>
        <v>9.4202493407912833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1243-D159-4135-998B-5503749DB3D2}">
  <dimension ref="A1:G13"/>
  <sheetViews>
    <sheetView workbookViewId="0">
      <selection activeCell="D14" sqref="D14"/>
    </sheetView>
  </sheetViews>
  <sheetFormatPr defaultRowHeight="15" x14ac:dyDescent="0.25"/>
  <cols>
    <col min="2" max="4" width="12" bestFit="1" customWidth="1"/>
    <col min="5" max="5" width="12.7109375" bestFit="1" customWidth="1"/>
    <col min="6" max="7" width="12" bestFit="1" customWidth="1"/>
  </cols>
  <sheetData>
    <row r="1" spans="1:7" x14ac:dyDescent="0.25">
      <c r="A1" t="s">
        <v>12</v>
      </c>
      <c r="B1" s="1" t="s">
        <v>11</v>
      </c>
      <c r="C1" s="1" t="s">
        <v>6</v>
      </c>
      <c r="D1" s="1" t="s">
        <v>5</v>
      </c>
      <c r="E1" s="1" t="s">
        <v>13</v>
      </c>
      <c r="F1" s="1" t="s">
        <v>3</v>
      </c>
      <c r="G1" s="1" t="s">
        <v>4</v>
      </c>
    </row>
    <row r="2" spans="1:7" x14ac:dyDescent="0.25">
      <c r="A2">
        <v>2014</v>
      </c>
      <c r="B2">
        <v>0.60822856613646303</v>
      </c>
      <c r="C2">
        <v>1.6189067603377001</v>
      </c>
      <c r="D2">
        <v>0.37570327151489802</v>
      </c>
      <c r="E2">
        <v>-0.242391884676988</v>
      </c>
      <c r="F2">
        <v>4.3066051473856802E-2</v>
      </c>
      <c r="G2">
        <v>0.76922574535479804</v>
      </c>
    </row>
    <row r="3" spans="1:7" x14ac:dyDescent="0.25">
      <c r="A3">
        <v>2015</v>
      </c>
      <c r="B3">
        <v>0.681630051264555</v>
      </c>
      <c r="C3">
        <v>2.2512083024462499</v>
      </c>
      <c r="D3">
        <v>0.30278408733828299</v>
      </c>
      <c r="E3">
        <v>-0.304362644853442</v>
      </c>
      <c r="F3">
        <v>3.7350340850503101E-2</v>
      </c>
      <c r="G3">
        <v>0.73754021166487904</v>
      </c>
    </row>
    <row r="4" spans="1:7" x14ac:dyDescent="0.25">
      <c r="A4">
        <v>2016</v>
      </c>
      <c r="B4">
        <v>0.67275466167250197</v>
      </c>
      <c r="C4">
        <v>2.1641564292636901</v>
      </c>
      <c r="D4">
        <v>0.31086230762967099</v>
      </c>
      <c r="E4">
        <v>-0.31966633677364598</v>
      </c>
      <c r="F4">
        <v>3.8265526942220199E-2</v>
      </c>
      <c r="G4">
        <v>0.68787054332818898</v>
      </c>
    </row>
    <row r="5" spans="1:7" x14ac:dyDescent="0.25">
      <c r="A5">
        <v>2017</v>
      </c>
      <c r="B5">
        <v>0.62589710768168605</v>
      </c>
      <c r="C5">
        <v>1.7465534886520899</v>
      </c>
      <c r="D5">
        <v>0.358361259330639</v>
      </c>
      <c r="E5">
        <v>-0.25621361914441398</v>
      </c>
      <c r="F5">
        <v>5.3803210395756501E-2</v>
      </c>
      <c r="G5">
        <v>0.73487505697243505</v>
      </c>
    </row>
    <row r="6" spans="1:7" x14ac:dyDescent="0.25">
      <c r="A6">
        <v>2018</v>
      </c>
      <c r="B6">
        <v>0.63062258164116602</v>
      </c>
      <c r="C6">
        <v>1.76722693716747</v>
      </c>
      <c r="D6">
        <v>0.356843011148264</v>
      </c>
      <c r="E6">
        <v>-0.268131158132773</v>
      </c>
      <c r="F6">
        <v>5.4727797495657399E-2</v>
      </c>
      <c r="G6">
        <v>0.72717021556503603</v>
      </c>
    </row>
    <row r="7" spans="1:7" x14ac:dyDescent="0.25">
      <c r="A7">
        <v>2019</v>
      </c>
      <c r="B7">
        <v>0.64251907826256904</v>
      </c>
      <c r="C7">
        <v>1.8486829042292601</v>
      </c>
      <c r="D7">
        <v>0.34755504948559102</v>
      </c>
      <c r="E7">
        <v>-0.27614298756935102</v>
      </c>
      <c r="F7">
        <v>5.8801181061716598E-2</v>
      </c>
      <c r="G7">
        <v>0.69007154187303699</v>
      </c>
    </row>
    <row r="8" spans="1:7" x14ac:dyDescent="0.25">
      <c r="A8">
        <v>2020</v>
      </c>
      <c r="B8">
        <v>0.642458525310585</v>
      </c>
      <c r="C8">
        <v>1.8550228310502199</v>
      </c>
      <c r="D8">
        <v>0.34633456502896698</v>
      </c>
      <c r="E8">
        <v>-0.29069693702834598</v>
      </c>
      <c r="F8">
        <v>6.1324331786840602E-2</v>
      </c>
      <c r="G8">
        <v>0.74175642087821003</v>
      </c>
    </row>
    <row r="9" spans="1:7" x14ac:dyDescent="0.25">
      <c r="A9">
        <v>2021</v>
      </c>
      <c r="B9">
        <v>0.63960019980584903</v>
      </c>
      <c r="C9">
        <v>1.8086081684322699</v>
      </c>
      <c r="D9">
        <v>0.35364221558297099</v>
      </c>
      <c r="E9">
        <v>-0.29776674937965197</v>
      </c>
      <c r="F9">
        <v>6.1655719635462097E-2</v>
      </c>
      <c r="G9">
        <v>0.78881622643437299</v>
      </c>
    </row>
    <row r="10" spans="1:7" x14ac:dyDescent="0.25">
      <c r="A10">
        <v>2022</v>
      </c>
      <c r="B10">
        <v>0.64857451008322897</v>
      </c>
      <c r="C10">
        <v>1.9565131982811499</v>
      </c>
      <c r="D10">
        <v>0.33149508557009399</v>
      </c>
      <c r="E10">
        <v>-0.29027569165172701</v>
      </c>
      <c r="F10">
        <v>6.36687828925043E-2</v>
      </c>
      <c r="G10">
        <v>0.77399509172204295</v>
      </c>
    </row>
    <row r="11" spans="1:7" x14ac:dyDescent="0.25">
      <c r="A11">
        <v>2023</v>
      </c>
      <c r="B11">
        <v>0.63861245067952599</v>
      </c>
      <c r="C11">
        <v>1.8512936740767401</v>
      </c>
      <c r="D11">
        <v>0.344954698231769</v>
      </c>
      <c r="E11">
        <v>-0.29212754925682599</v>
      </c>
      <c r="F11">
        <v>6.2278336589329998E-2</v>
      </c>
      <c r="G11">
        <v>0.79186100510832402</v>
      </c>
    </row>
    <row r="13" spans="1:7" x14ac:dyDescent="0.25">
      <c r="B13">
        <f>SUM(B2:B11)</f>
        <v>6.4308977325381296</v>
      </c>
      <c r="C13">
        <f t="shared" ref="C13:G13" si="0">SUM(C2:C11)</f>
        <v>18.868172693936842</v>
      </c>
      <c r="D13">
        <f>SUM(D2:D11)</f>
        <v>3.4285355508611466</v>
      </c>
      <c r="E13">
        <f>SUM(E2:E11)</f>
        <v>-2.8377755584671647</v>
      </c>
      <c r="F13">
        <f t="shared" si="0"/>
        <v>0.53494127912384759</v>
      </c>
      <c r="G13">
        <f t="shared" si="0"/>
        <v>7.443182058901324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924C-03F6-4218-954C-4923A6A2C479}">
  <dimension ref="A1:G13"/>
  <sheetViews>
    <sheetView zoomScale="120" zoomScaleNormal="120" workbookViewId="0">
      <selection activeCell="C13" sqref="C13:G13"/>
    </sheetView>
  </sheetViews>
  <sheetFormatPr defaultRowHeight="15" x14ac:dyDescent="0.25"/>
  <cols>
    <col min="1" max="1" width="11.28515625" bestFit="1" customWidth="1"/>
    <col min="2" max="2" width="20.85546875" bestFit="1" customWidth="1"/>
    <col min="3" max="3" width="19.5703125" bestFit="1" customWidth="1"/>
    <col min="4" max="4" width="20.5703125" bestFit="1" customWidth="1"/>
    <col min="5" max="5" width="21.42578125" bestFit="1" customWidth="1"/>
    <col min="6" max="6" width="19.5703125" bestFit="1" customWidth="1"/>
    <col min="7" max="7" width="20.5703125" bestFit="1" customWidth="1"/>
  </cols>
  <sheetData>
    <row r="1" spans="1:7" x14ac:dyDescent="0.25">
      <c r="A1" t="s">
        <v>7</v>
      </c>
      <c r="B1" s="1" t="s">
        <v>11</v>
      </c>
      <c r="C1" s="1" t="s">
        <v>6</v>
      </c>
      <c r="D1" s="1" t="s">
        <v>5</v>
      </c>
      <c r="E1" s="1" t="s">
        <v>13</v>
      </c>
      <c r="F1" s="1" t="s">
        <v>4</v>
      </c>
      <c r="G1" s="1" t="s">
        <v>3</v>
      </c>
    </row>
    <row r="2" spans="1:7" x14ac:dyDescent="0.25">
      <c r="A2" s="2">
        <v>41639</v>
      </c>
      <c r="B2">
        <v>0.912580634344901</v>
      </c>
      <c r="C2">
        <v>10.4391129757834</v>
      </c>
      <c r="D2">
        <v>8.7419365655098794E-2</v>
      </c>
      <c r="E2">
        <v>-0.33788986218824901</v>
      </c>
      <c r="F2">
        <v>0.96542614986028996</v>
      </c>
      <c r="G2">
        <v>0.18552677887501801</v>
      </c>
    </row>
    <row r="3" spans="1:7" x14ac:dyDescent="0.25">
      <c r="A3" s="2">
        <v>42004</v>
      </c>
      <c r="B3">
        <v>0.90981203407839295</v>
      </c>
      <c r="C3">
        <v>10.0879538060457</v>
      </c>
      <c r="D3">
        <v>9.0187965921606605E-2</v>
      </c>
      <c r="E3">
        <v>-0.32120209539564298</v>
      </c>
      <c r="F3">
        <v>0.99733233137275901</v>
      </c>
      <c r="G3">
        <v>0.231006846770341</v>
      </c>
    </row>
    <row r="4" spans="1:7" x14ac:dyDescent="0.25">
      <c r="A4" s="2">
        <v>42369</v>
      </c>
      <c r="B4">
        <v>0.89472585340464605</v>
      </c>
      <c r="C4">
        <v>8.4990083732878698</v>
      </c>
      <c r="D4">
        <v>0.105274146595353</v>
      </c>
      <c r="E4">
        <v>-0.32210948367564002</v>
      </c>
      <c r="F4">
        <v>1.01662938067715</v>
      </c>
      <c r="G4">
        <v>0.26129159851618999</v>
      </c>
    </row>
    <row r="5" spans="1:7" x14ac:dyDescent="0.25">
      <c r="A5" s="2">
        <v>42735</v>
      </c>
      <c r="B5">
        <v>0.89795549689037002</v>
      </c>
      <c r="C5">
        <v>8.7996459341437507</v>
      </c>
      <c r="D5">
        <v>0.102044503109629</v>
      </c>
      <c r="E5">
        <v>-0.34270003638863</v>
      </c>
      <c r="F5">
        <v>1.0181404012794899</v>
      </c>
      <c r="G5">
        <v>0.25852949784671903</v>
      </c>
    </row>
    <row r="6" spans="1:7" x14ac:dyDescent="0.25">
      <c r="A6" s="2">
        <v>43100</v>
      </c>
      <c r="B6">
        <v>0.89907917587622299</v>
      </c>
      <c r="C6">
        <v>8.9087577681047101</v>
      </c>
      <c r="D6">
        <v>0.100920824123776</v>
      </c>
      <c r="E6">
        <v>-0.36794730166523398</v>
      </c>
      <c r="F6">
        <v>1.01395657772903</v>
      </c>
      <c r="G6">
        <v>0.24533245001204501</v>
      </c>
    </row>
    <row r="7" spans="1:7" x14ac:dyDescent="0.25">
      <c r="A7" s="2">
        <v>43465</v>
      </c>
      <c r="B7">
        <v>0.90218803812498705</v>
      </c>
      <c r="C7">
        <v>9.2236984191957507</v>
      </c>
      <c r="D7">
        <v>9.7811961875012399E-2</v>
      </c>
      <c r="E7">
        <v>-0.31129518999815198</v>
      </c>
      <c r="F7">
        <v>0.99741198646150497</v>
      </c>
      <c r="G7">
        <v>0.29784736171110399</v>
      </c>
    </row>
    <row r="8" spans="1:7" x14ac:dyDescent="0.25">
      <c r="A8" s="2">
        <v>43830</v>
      </c>
      <c r="B8">
        <v>0.90275655201592298</v>
      </c>
      <c r="C8">
        <v>9.2834691769027593</v>
      </c>
      <c r="D8">
        <v>9.7243447984076595E-2</v>
      </c>
      <c r="E8">
        <v>-0.33880486398945903</v>
      </c>
      <c r="F8">
        <v>0.91812199120332905</v>
      </c>
      <c r="G8">
        <v>0.31507346899945499</v>
      </c>
    </row>
    <row r="9" spans="1:7" x14ac:dyDescent="0.25">
      <c r="A9" s="2">
        <v>44196</v>
      </c>
      <c r="B9">
        <v>0.917499071933222</v>
      </c>
      <c r="C9">
        <v>11.1210757676639</v>
      </c>
      <c r="D9">
        <v>8.2500928066777099E-2</v>
      </c>
      <c r="E9">
        <v>-0.43561841337406798</v>
      </c>
      <c r="F9">
        <v>0.85559620923441604</v>
      </c>
      <c r="G9">
        <v>0.243686372267719</v>
      </c>
    </row>
    <row r="10" spans="1:7" x14ac:dyDescent="0.25">
      <c r="A10" s="2">
        <v>44561</v>
      </c>
      <c r="B10">
        <v>0.921431351435676</v>
      </c>
      <c r="C10">
        <v>11.727723058406699</v>
      </c>
      <c r="D10">
        <v>7.8568648564323801E-2</v>
      </c>
      <c r="E10">
        <v>-0.26602391691149002</v>
      </c>
      <c r="F10">
        <v>0.828637992660193</v>
      </c>
      <c r="G10">
        <v>0.39732344696627098</v>
      </c>
    </row>
    <row r="11" spans="1:7" x14ac:dyDescent="0.25">
      <c r="A11" s="2">
        <v>44926</v>
      </c>
      <c r="B11">
        <v>0.92025300191530002</v>
      </c>
      <c r="C11">
        <v>11.539656965368099</v>
      </c>
      <c r="D11">
        <v>7.9746998084699303E-2</v>
      </c>
      <c r="E11">
        <v>-0.35996390274976098</v>
      </c>
      <c r="F11">
        <v>0.84104040019106396</v>
      </c>
      <c r="G11">
        <v>0.29275418625432198</v>
      </c>
    </row>
    <row r="13" spans="1:7" x14ac:dyDescent="0.25">
      <c r="B13">
        <f>SUM(B2:B11)</f>
        <v>9.0782812100196431</v>
      </c>
      <c r="C13">
        <f t="shared" ref="C13:G13" si="0">SUM(C2:C11)</f>
        <v>99.630102244902631</v>
      </c>
      <c r="D13">
        <f t="shared" si="0"/>
        <v>0.92171878998035262</v>
      </c>
      <c r="E13">
        <f t="shared" si="0"/>
        <v>-3.4035550663363265</v>
      </c>
      <c r="F13">
        <f t="shared" si="0"/>
        <v>9.4522934206692266</v>
      </c>
      <c r="G13">
        <f t="shared" si="0"/>
        <v>2.7283720082191842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00C4-1075-4D6A-9DD7-5F407E2A1E5D}">
  <dimension ref="A1:Q13"/>
  <sheetViews>
    <sheetView workbookViewId="0">
      <selection activeCell="C13" sqref="C13:G13"/>
    </sheetView>
  </sheetViews>
  <sheetFormatPr defaultRowHeight="15" x14ac:dyDescent="0.25"/>
  <cols>
    <col min="2" max="3" width="19.5703125" bestFit="1" customWidth="1"/>
    <col min="4" max="4" width="20.5703125" bestFit="1" customWidth="1"/>
    <col min="5" max="5" width="21.42578125" bestFit="1" customWidth="1"/>
    <col min="6" max="6" width="20.5703125" bestFit="1" customWidth="1"/>
    <col min="7" max="7" width="19.5703125" bestFit="1" customWidth="1"/>
  </cols>
  <sheetData>
    <row r="1" spans="1:17" x14ac:dyDescent="0.25">
      <c r="A1" t="s">
        <v>7</v>
      </c>
      <c r="B1" s="1" t="s">
        <v>11</v>
      </c>
      <c r="C1" s="1" t="s">
        <v>6</v>
      </c>
      <c r="D1" s="1" t="s">
        <v>5</v>
      </c>
      <c r="E1" s="1" t="s">
        <v>13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>
        <v>2014</v>
      </c>
      <c r="B2">
        <v>0.885241526554577</v>
      </c>
      <c r="C2">
        <v>7.7573631513556904</v>
      </c>
      <c r="D2">
        <v>0.114116293034427</v>
      </c>
      <c r="E2">
        <v>-0.409926470588235</v>
      </c>
      <c r="F2">
        <v>0.29455825286526399</v>
      </c>
      <c r="G2">
        <v>1.24572595049757</v>
      </c>
    </row>
    <row r="3" spans="1:17" x14ac:dyDescent="0.25">
      <c r="A3">
        <v>2015</v>
      </c>
      <c r="B3">
        <v>0.87106512001633596</v>
      </c>
      <c r="C3">
        <v>6.8840823772936099</v>
      </c>
      <c r="D3">
        <v>0.126533221463102</v>
      </c>
      <c r="E3">
        <v>-0.44033412887828099</v>
      </c>
      <c r="F3">
        <v>0.29400929743005</v>
      </c>
      <c r="G3">
        <v>1.2420629941021399</v>
      </c>
    </row>
    <row r="4" spans="1:17" x14ac:dyDescent="0.25">
      <c r="A4">
        <v>2016</v>
      </c>
      <c r="B4">
        <v>0.86672540728595604</v>
      </c>
      <c r="C4">
        <v>6.5582857928379896</v>
      </c>
      <c r="D4">
        <v>0.13215730980075099</v>
      </c>
      <c r="E4">
        <v>-0.48738170347003101</v>
      </c>
      <c r="F4">
        <v>0.284177498879426</v>
      </c>
      <c r="G4">
        <v>1.2721510964634299</v>
      </c>
    </row>
    <row r="5" spans="1:17" x14ac:dyDescent="0.25">
      <c r="A5">
        <v>2017</v>
      </c>
      <c r="B5">
        <v>0.85336736037635597</v>
      </c>
      <c r="C5">
        <v>5.9049803613511296</v>
      </c>
      <c r="D5">
        <v>0.144516545044206</v>
      </c>
      <c r="E5">
        <v>-0.33193529059316901</v>
      </c>
      <c r="F5">
        <v>0.40084861099991898</v>
      </c>
      <c r="G5">
        <v>1.3897694524495601</v>
      </c>
    </row>
    <row r="6" spans="1:17" x14ac:dyDescent="0.25">
      <c r="A6">
        <v>2018</v>
      </c>
      <c r="B6">
        <v>0.78981406628940898</v>
      </c>
      <c r="C6">
        <v>3.8930314449867098</v>
      </c>
      <c r="D6">
        <v>0.20287893315285099</v>
      </c>
      <c r="E6">
        <v>-0.45746164574616399</v>
      </c>
      <c r="F6">
        <v>0.30300042259473098</v>
      </c>
      <c r="G6">
        <v>1.30221576462041</v>
      </c>
    </row>
    <row r="7" spans="1:17" x14ac:dyDescent="0.25">
      <c r="A7">
        <v>2019</v>
      </c>
      <c r="B7">
        <v>0.79285621093333003</v>
      </c>
      <c r="C7">
        <v>3.9852445822279101</v>
      </c>
      <c r="D7">
        <v>0.198947942735823</v>
      </c>
      <c r="E7">
        <v>-0.463102076889085</v>
      </c>
      <c r="F7">
        <v>0.31130063965884802</v>
      </c>
      <c r="G7">
        <v>1.6502017361535599</v>
      </c>
    </row>
    <row r="8" spans="1:17" x14ac:dyDescent="0.25">
      <c r="A8">
        <v>2020</v>
      </c>
      <c r="B8">
        <v>0.78723259992541605</v>
      </c>
      <c r="C8">
        <v>3.9488138763710499</v>
      </c>
      <c r="D8">
        <v>0.19935925687358</v>
      </c>
      <c r="E8">
        <v>-0.427544457056375</v>
      </c>
      <c r="F8">
        <v>0.32619561863622298</v>
      </c>
      <c r="G8">
        <v>1.7716615698267</v>
      </c>
    </row>
    <row r="9" spans="1:17" x14ac:dyDescent="0.25">
      <c r="A9">
        <v>2021</v>
      </c>
      <c r="B9">
        <v>0.74521120486347603</v>
      </c>
      <c r="C9">
        <v>3.0179343644708498</v>
      </c>
      <c r="D9">
        <v>0.24692757193019199</v>
      </c>
      <c r="E9">
        <v>-0.41047542304592999</v>
      </c>
      <c r="F9">
        <v>0.32027459481779702</v>
      </c>
      <c r="G9">
        <v>1.7274885535017801</v>
      </c>
    </row>
    <row r="10" spans="1:17" x14ac:dyDescent="0.25">
      <c r="A10">
        <v>2022</v>
      </c>
      <c r="B10">
        <v>0.67027408440167302</v>
      </c>
      <c r="C10">
        <v>2.0888883001271701</v>
      </c>
      <c r="D10">
        <v>0.32087598190906902</v>
      </c>
      <c r="E10">
        <v>-0.59871846215458502</v>
      </c>
      <c r="F10">
        <v>0.27941587869971402</v>
      </c>
      <c r="G10">
        <v>1.7755381604696601</v>
      </c>
    </row>
    <row r="11" spans="1:17" x14ac:dyDescent="0.25">
      <c r="A11">
        <v>2023</v>
      </c>
      <c r="B11">
        <v>0.66528962511463996</v>
      </c>
      <c r="C11">
        <v>2.08328462144509</v>
      </c>
      <c r="D11">
        <v>0.31934648692081002</v>
      </c>
      <c r="E11">
        <v>-0.53470754052149405</v>
      </c>
      <c r="F11">
        <v>0.317822946413573</v>
      </c>
      <c r="G11">
        <v>1.9385334603064599</v>
      </c>
    </row>
    <row r="13" spans="1:17" x14ac:dyDescent="0.25">
      <c r="B13">
        <f>SUM(B2:B11)</f>
        <v>7.9270772057611687</v>
      </c>
      <c r="C13">
        <f t="shared" ref="C13:G13" si="0">SUM(C2:C11)</f>
        <v>46.121908872467188</v>
      </c>
      <c r="D13">
        <f t="shared" si="0"/>
        <v>2.005659542864811</v>
      </c>
      <c r="E13">
        <f t="shared" si="0"/>
        <v>-4.5615871989433492</v>
      </c>
      <c r="F13">
        <f t="shared" si="0"/>
        <v>3.1316037609955449</v>
      </c>
      <c r="G13">
        <f t="shared" si="0"/>
        <v>15.315348738391268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</vt:lpstr>
      <vt:lpstr>BB</vt:lpstr>
      <vt:lpstr>SBI</vt:lpstr>
      <vt:lpstr>RBI</vt:lpstr>
      <vt:lpstr>NSEI</vt:lpstr>
      <vt:lpstr>GS</vt:lpstr>
      <vt:lpstr>UHG</vt:lpstr>
      <vt:lpstr>JPM</vt:lpstr>
      <vt:lpstr>BR</vt:lpstr>
      <vt:lpstr>Ping</vt:lpstr>
      <vt:lpstr>ICBC</vt:lpstr>
      <vt:lpstr>AXA</vt:lpstr>
      <vt:lpstr>Sheet1</vt:lpstr>
      <vt:lpstr>BOE</vt:lpstr>
      <vt:lpstr>Allz</vt:lpstr>
      <vt:lpstr>Zurich</vt:lpstr>
      <vt:lpstr>BIS</vt:lpstr>
      <vt:lpstr>Sum_Stats</vt:lpstr>
      <vt:lpstr>PayPal</vt:lpstr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Hetal Patel</dc:creator>
  <cp:lastModifiedBy>Hetal Patel</cp:lastModifiedBy>
  <dcterms:created xsi:type="dcterms:W3CDTF">2015-06-05T18:19:34Z</dcterms:created>
  <dcterms:modified xsi:type="dcterms:W3CDTF">2024-05-05T12:59:58Z</dcterms:modified>
</cp:coreProperties>
</file>