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VBA\"/>
    </mc:Choice>
  </mc:AlternateContent>
  <xr:revisionPtr revIDLastSave="0" documentId="13_ncr:1_{93E71DFC-A23D-47EF-A3ED-7C612813501E}" xr6:coauthVersionLast="47" xr6:coauthVersionMax="47" xr10:uidLastSave="{00000000-0000-0000-0000-000000000000}"/>
  <bookViews>
    <workbookView xWindow="-108" yWindow="-108" windowWidth="23256" windowHeight="12456" xr2:uid="{609F880C-EDD0-41AC-83E0-F2A0EC4AFEE6}"/>
  </bookViews>
  <sheets>
    <sheet name="SMS" sheetId="1" r:id="rId1"/>
    <sheet name="Orders" sheetId="7" r:id="rId2"/>
    <sheet name="Products" sheetId="6" r:id="rId3"/>
    <sheet name="Order Items" sheetId="8" r:id="rId4"/>
    <sheet name="Users" sheetId="9" r:id="rId5"/>
    <sheet name="Chart Data" sheetId="10" r:id="rId6"/>
  </sheets>
  <definedNames>
    <definedName name="_xlnm._FilterDatabase" localSheetId="3" hidden="1">'Order Items'!$A$3:$K$166</definedName>
    <definedName name="_xlnm._FilterDatabase" localSheetId="2" hidden="1">Products!$A$3:$J$69</definedName>
    <definedName name="_xlnm._FilterDatabase" localSheetId="0" hidden="1">SMS!$A$3:$H$69</definedName>
    <definedName name="_xlnm._FilterDatabase" localSheetId="4" hidden="1">Users!$A$3:$F$15</definedName>
    <definedName name="ChargeSTOpt">SMS!$BI$11</definedName>
    <definedName name="ChargeSTRt">SMS!$BJ$11</definedName>
    <definedName name="_xlnm.Criteria" localSheetId="3">'Order Items'!$Y$2:$Y$3</definedName>
    <definedName name="_xlnm.Criteria" localSheetId="2">Products!$M$2:$M$3</definedName>
    <definedName name="_xlnm.Criteria" localSheetId="0">SMS!$M$2:$M$3</definedName>
    <definedName name="_xlnm.Criteria" localSheetId="4">Users!$K$2:$K$3</definedName>
    <definedName name="DateRange">SMS!$BM$11:$BM$17</definedName>
    <definedName name="_xlnm.Extract" localSheetId="3">'Order Items'!$AB$2:$AJ$2</definedName>
    <definedName name="_xlnm.Extract" localSheetId="2">Products!$P$2:$Y$2</definedName>
    <definedName name="_xlnm.Extract" localSheetId="4">Users!$N$2:$R$2</definedName>
    <definedName name="FromDt">SMS!$J$4</definedName>
    <definedName name="Order_Date">OFFSET(Orders!$D$3,1,,COUNTA(Orders!$A$3:$A$9994)-1,1)</definedName>
    <definedName name="Order_ID">OFFSET(Orders!$A$3,1,,COUNTA(Orders!$A$3:$A$9994)-1,1)</definedName>
    <definedName name="Order_Payment">OFFSET(Orders!$F$3,1,,COUNTA(Orders!$A$3:$A$9994)-1,1)</definedName>
    <definedName name="Order_Total">OFFSET(Orders!$E$3,1,,COUNTA(Orders!$A$3:$A$9994)-1,1)</definedName>
    <definedName name="Order_Type">OFFSET(Orders!$B$3,1,,COUNTA(Orders!$A$3:$A$9994)-1,1)</definedName>
    <definedName name="OrdItem_ProdID">OFFSET('Order Items'!$C$3,1,,COUNTA('Order Items'!$A$3:$A$9999)-1,1)</definedName>
    <definedName name="OrdItem_ProdNm">OFFSET('Order Items'!$D$3,1,,COUNTA('Order Items'!$A$3:$A$9999)-1,1)</definedName>
    <definedName name="OrdItem_Qty">OFFSET('Order Items'!$G$3,1,,COUNTA('Order Items'!$A$3:$A$9999)-1,1)</definedName>
    <definedName name="OrdItem_Total">OFFSET('Order Items'!$I$3,1,,COUNTA('Order Items'!$A$3:$A$9999)-1,1)</definedName>
    <definedName name="OrdItem_Type">OFFSET('Order Items'!$B$3,1,,COUNTA('Order Items'!$A$3:$A$9999)-1,1)</definedName>
    <definedName name="PaySTOpt">SMS!$BI$12</definedName>
    <definedName name="PaySTRate">SMS!$BJ$12</definedName>
    <definedName name="_xlnm.Print_Area" localSheetId="0">SMS!$R$5:$U$21</definedName>
    <definedName name="Prod_ID">OFFSET(Products!$A$3,1,,COUNTA(Products!$A$3:$A$9998)-1,1)</definedName>
    <definedName name="Prod_Name">OFFSET(Products!$C$3,1,,COUNTA(Products!$A$3:$A$9998)-1,1)</definedName>
    <definedName name="Prod_UPC">OFFSET(Products!$B$3,1,,COUNTA(Products!$A$3:$A$9998)-1,1)</definedName>
    <definedName name="ProductFolder">SMS!$BI$6</definedName>
    <definedName name="SharedFolder">SMS!$BI$5</definedName>
    <definedName name="SOFooter">SMS!$BH$15</definedName>
    <definedName name="ToDt">SMS!$L$4</definedName>
    <definedName name="TotalRange">SMS!$A$29:$B$33</definedName>
    <definedName name="User_ID">OFFSET(Users!$A$3,1,,COUNTA(Users!$A$3:$A$999)-1,1)</definedName>
    <definedName name="User_Name">OFFSET(Users!$B$3,1,,COUNTA(Users!$A$3:$A$999)-1,1)</definedName>
    <definedName name="UserFolder">SMS!$BI$7</definedName>
    <definedName name="UserTypes">OFFSET(SMS!$BQ$10,,,COUNTA(SMS!$BQ$10:$BQ$17),1)</definedName>
  </definedNames>
  <calcPr calcId="191029"/>
  <pivotCaches>
    <pivotCache cacheId="22" r:id="rId7"/>
    <pivotCache cacheId="23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9" l="1"/>
  <c r="U20" i="1"/>
  <c r="T18" i="1"/>
  <c r="U17" i="1"/>
  <c r="U16" i="1"/>
  <c r="U12" i="1"/>
  <c r="U13" i="1"/>
  <c r="U14" i="1"/>
  <c r="U15" i="1"/>
  <c r="B29" i="1"/>
  <c r="A30" i="1"/>
  <c r="B8" i="1"/>
  <c r="B5" i="1"/>
  <c r="R10" i="1"/>
  <c r="B17" i="1"/>
  <c r="K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U18" i="1" l="1"/>
  <c r="U19" i="1" s="1"/>
  <c r="U21" i="1" s="1"/>
  <c r="G5" i="10" a="1"/>
  <c r="G5" i="10" s="1"/>
  <c r="G4" i="10" a="1"/>
  <c r="G4" i="10" s="1"/>
  <c r="C5" i="10" a="1"/>
  <c r="C5" i="10" s="1"/>
  <c r="C4" i="10" a="1"/>
  <c r="C4" i="10" s="1"/>
  <c r="B3" i="1"/>
  <c r="F15" i="9"/>
  <c r="B27" i="1"/>
  <c r="F14" i="9"/>
  <c r="F13" i="9"/>
  <c r="F12" i="9"/>
  <c r="F11" i="9"/>
  <c r="F10" i="9"/>
  <c r="F9" i="9"/>
  <c r="F8" i="9"/>
  <c r="F7" i="9"/>
  <c r="F6" i="9"/>
  <c r="F4" i="9"/>
  <c r="B19" i="1"/>
  <c r="C6" i="10" l="1"/>
  <c r="G6" i="10"/>
  <c r="K11" i="8"/>
  <c r="K10" i="8"/>
  <c r="B14" i="1"/>
  <c r="K140" i="8"/>
  <c r="K139" i="8"/>
  <c r="U4" i="1" l="1"/>
  <c r="B7" i="1"/>
  <c r="B32" i="1"/>
  <c r="AE7" i="1"/>
  <c r="B6" i="1"/>
  <c r="K138" i="8"/>
  <c r="K137" i="8"/>
  <c r="K136" i="8"/>
  <c r="K135" i="8"/>
  <c r="AB7" i="1"/>
  <c r="AF177" i="1"/>
  <c r="AF176" i="1"/>
  <c r="AF175" i="1"/>
  <c r="AF174" i="1"/>
  <c r="AF173" i="1"/>
  <c r="AF172" i="1"/>
  <c r="AF171" i="1"/>
  <c r="AF170" i="1"/>
  <c r="AF169" i="1"/>
  <c r="AF168" i="1"/>
  <c r="AF167" i="1"/>
  <c r="AF166" i="1"/>
  <c r="AF165" i="1"/>
  <c r="AF164" i="1"/>
  <c r="AF163" i="1"/>
  <c r="AF162" i="1"/>
  <c r="AF161" i="1"/>
  <c r="AF160" i="1"/>
  <c r="AF159" i="1"/>
  <c r="AF158" i="1"/>
  <c r="AF157" i="1"/>
  <c r="AF156" i="1"/>
  <c r="AF155" i="1"/>
  <c r="AF154" i="1"/>
  <c r="AF153" i="1"/>
  <c r="AF152" i="1"/>
  <c r="AF151" i="1"/>
  <c r="AF150" i="1"/>
  <c r="AF149" i="1"/>
  <c r="AF148" i="1"/>
  <c r="AF147" i="1"/>
  <c r="AF146" i="1"/>
  <c r="AF145" i="1"/>
  <c r="AF144" i="1"/>
  <c r="AF143" i="1"/>
  <c r="AF142" i="1"/>
  <c r="AF141" i="1"/>
  <c r="AF140" i="1"/>
  <c r="AF139" i="1"/>
  <c r="AF138" i="1"/>
  <c r="AF137" i="1"/>
  <c r="AF136" i="1"/>
  <c r="AF135" i="1"/>
  <c r="AF134" i="1"/>
  <c r="AF133" i="1"/>
  <c r="AF132" i="1"/>
  <c r="AF131" i="1"/>
  <c r="AF130" i="1"/>
  <c r="AF129" i="1"/>
  <c r="AF128" i="1"/>
  <c r="AF127" i="1"/>
  <c r="AF126" i="1"/>
  <c r="AF125" i="1"/>
  <c r="AF124" i="1"/>
  <c r="AF123" i="1"/>
  <c r="AF122" i="1"/>
  <c r="AF121" i="1"/>
  <c r="AF120" i="1"/>
  <c r="AF119" i="1"/>
  <c r="AF118" i="1"/>
  <c r="AF117" i="1"/>
  <c r="AF116" i="1"/>
  <c r="AF115" i="1"/>
  <c r="AF114" i="1"/>
  <c r="AF113" i="1"/>
  <c r="AF112" i="1"/>
  <c r="AF111" i="1"/>
  <c r="AF110" i="1"/>
  <c r="AF109" i="1"/>
  <c r="AF108" i="1"/>
  <c r="AF107" i="1"/>
  <c r="AF106" i="1"/>
  <c r="AF105" i="1"/>
  <c r="AF104" i="1"/>
  <c r="AF103" i="1"/>
  <c r="AF102" i="1"/>
  <c r="AF101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4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B13" i="1"/>
  <c r="K134" i="8"/>
  <c r="K133" i="8"/>
  <c r="K132" i="8"/>
  <c r="K131" i="8"/>
  <c r="K130" i="8"/>
  <c r="K129" i="8"/>
  <c r="K128" i="8"/>
  <c r="K127" i="8"/>
  <c r="K126" i="8"/>
  <c r="K125" i="8"/>
  <c r="K124" i="8"/>
  <c r="Y3" i="8"/>
  <c r="N3" i="8"/>
  <c r="BO17" i="1"/>
  <c r="BN17" i="1"/>
  <c r="BO16" i="1"/>
  <c r="BN16" i="1"/>
  <c r="BO15" i="1"/>
  <c r="BN15" i="1"/>
  <c r="BO14" i="1"/>
  <c r="BN14" i="1"/>
  <c r="BO13" i="1"/>
  <c r="BN13" i="1"/>
  <c r="BO12" i="1"/>
  <c r="BN12" i="1"/>
  <c r="BO11" i="1"/>
  <c r="BN11" i="1"/>
  <c r="B30" i="1" l="1"/>
  <c r="B31" i="1" s="1"/>
  <c r="B33" i="1" s="1"/>
  <c r="R9" i="1"/>
  <c r="AF6" i="1" l="1"/>
  <c r="AF8" i="1" s="1"/>
  <c r="B25" i="1"/>
  <c r="B24" i="1"/>
  <c r="K123" i="8" l="1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9" i="8"/>
  <c r="K8" i="8"/>
  <c r="K7" i="8"/>
  <c r="K6" i="8"/>
  <c r="K5" i="8"/>
  <c r="K4" i="8"/>
  <c r="J68" i="6"/>
  <c r="H68" i="6" a="1"/>
  <c r="H68" i="6" s="1"/>
  <c r="I68" i="6" s="1"/>
  <c r="J67" i="6"/>
  <c r="H67" i="6" a="1"/>
  <c r="H67" i="6" s="1"/>
  <c r="I67" i="6" s="1"/>
  <c r="J66" i="6"/>
  <c r="H66" i="6" a="1"/>
  <c r="H66" i="6" s="1"/>
  <c r="I66" i="6" s="1"/>
  <c r="J65" i="6"/>
  <c r="H65" i="6" a="1"/>
  <c r="H65" i="6" s="1"/>
  <c r="I65" i="6" s="1"/>
  <c r="J64" i="6"/>
  <c r="H64" i="6" a="1"/>
  <c r="H64" i="6" s="1"/>
  <c r="I64" i="6" s="1"/>
  <c r="J63" i="6"/>
  <c r="H63" i="6" a="1"/>
  <c r="H63" i="6" s="1"/>
  <c r="I63" i="6" s="1"/>
  <c r="J62" i="6"/>
  <c r="H62" i="6" a="1"/>
  <c r="H62" i="6" s="1"/>
  <c r="I62" i="6" s="1"/>
  <c r="J61" i="6"/>
  <c r="H61" i="6" a="1"/>
  <c r="H61" i="6" s="1"/>
  <c r="I61" i="6" s="1"/>
  <c r="J60" i="6"/>
  <c r="H60" i="6" a="1"/>
  <c r="H60" i="6" s="1"/>
  <c r="I60" i="6" s="1"/>
  <c r="J59" i="6"/>
  <c r="H59" i="6" a="1"/>
  <c r="H59" i="6" s="1"/>
  <c r="I59" i="6" s="1"/>
  <c r="J58" i="6"/>
  <c r="H58" i="6" a="1"/>
  <c r="H58" i="6" s="1"/>
  <c r="I58" i="6" s="1"/>
  <c r="J57" i="6"/>
  <c r="H57" i="6" a="1"/>
  <c r="H57" i="6" s="1"/>
  <c r="I57" i="6" s="1"/>
  <c r="J56" i="6"/>
  <c r="H56" i="6" a="1"/>
  <c r="H56" i="6" s="1"/>
  <c r="I56" i="6" s="1"/>
  <c r="J55" i="6"/>
  <c r="H55" i="6" a="1"/>
  <c r="H55" i="6" s="1"/>
  <c r="I55" i="6" s="1"/>
  <c r="J54" i="6"/>
  <c r="H54" i="6" a="1"/>
  <c r="H54" i="6" s="1"/>
  <c r="I54" i="6" s="1"/>
  <c r="J53" i="6"/>
  <c r="H53" i="6" a="1"/>
  <c r="H53" i="6" s="1"/>
  <c r="I53" i="6" s="1"/>
  <c r="J52" i="6"/>
  <c r="H52" i="6" a="1"/>
  <c r="H52" i="6" s="1"/>
  <c r="I52" i="6" s="1"/>
  <c r="J51" i="6"/>
  <c r="H51" i="6" a="1"/>
  <c r="H51" i="6" s="1"/>
  <c r="I51" i="6" s="1"/>
  <c r="J50" i="6"/>
  <c r="H50" i="6" a="1"/>
  <c r="H50" i="6" s="1"/>
  <c r="I50" i="6" s="1"/>
  <c r="J49" i="6"/>
  <c r="H49" i="6" a="1"/>
  <c r="H49" i="6" s="1"/>
  <c r="I49" i="6" s="1"/>
  <c r="J48" i="6"/>
  <c r="H48" i="6" a="1"/>
  <c r="H48" i="6" s="1"/>
  <c r="I48" i="6" s="1"/>
  <c r="J47" i="6"/>
  <c r="H47" i="6" a="1"/>
  <c r="H47" i="6" s="1"/>
  <c r="I47" i="6" s="1"/>
  <c r="J46" i="6"/>
  <c r="H46" i="6" a="1"/>
  <c r="H46" i="6" s="1"/>
  <c r="I46" i="6" s="1"/>
  <c r="J45" i="6"/>
  <c r="H45" i="6" a="1"/>
  <c r="H45" i="6" s="1"/>
  <c r="I45" i="6" s="1"/>
  <c r="J44" i="6"/>
  <c r="H44" i="6" a="1"/>
  <c r="H44" i="6" s="1"/>
  <c r="I44" i="6" s="1"/>
  <c r="J43" i="6"/>
  <c r="H43" i="6" a="1"/>
  <c r="H43" i="6" s="1"/>
  <c r="I43" i="6" s="1"/>
  <c r="J42" i="6"/>
  <c r="H42" i="6" a="1"/>
  <c r="H42" i="6" s="1"/>
  <c r="I42" i="6" s="1"/>
  <c r="J41" i="6"/>
  <c r="H41" i="6" a="1"/>
  <c r="H41" i="6" s="1"/>
  <c r="I41" i="6" s="1"/>
  <c r="J40" i="6"/>
  <c r="H40" i="6" a="1"/>
  <c r="H40" i="6" s="1"/>
  <c r="I40" i="6" s="1"/>
  <c r="J39" i="6"/>
  <c r="H39" i="6" a="1"/>
  <c r="H39" i="6" s="1"/>
  <c r="I39" i="6" s="1"/>
  <c r="J38" i="6"/>
  <c r="H38" i="6" a="1"/>
  <c r="H38" i="6" s="1"/>
  <c r="I38" i="6" s="1"/>
  <c r="J37" i="6"/>
  <c r="H37" i="6" a="1"/>
  <c r="H37" i="6" s="1"/>
  <c r="I37" i="6" s="1"/>
  <c r="J36" i="6"/>
  <c r="H36" i="6" a="1"/>
  <c r="H36" i="6" s="1"/>
  <c r="I36" i="6" s="1"/>
  <c r="J35" i="6"/>
  <c r="H35" i="6" a="1"/>
  <c r="H35" i="6" s="1"/>
  <c r="I35" i="6" s="1"/>
  <c r="J34" i="6"/>
  <c r="H34" i="6" a="1"/>
  <c r="H34" i="6" s="1"/>
  <c r="I34" i="6" s="1"/>
  <c r="J33" i="6"/>
  <c r="H33" i="6" a="1"/>
  <c r="H33" i="6" s="1"/>
  <c r="I33" i="6" s="1"/>
  <c r="J32" i="6"/>
  <c r="H32" i="6" a="1"/>
  <c r="H32" i="6" s="1"/>
  <c r="I32" i="6" s="1"/>
  <c r="J31" i="6"/>
  <c r="H31" i="6" a="1"/>
  <c r="H31" i="6" s="1"/>
  <c r="I31" i="6" s="1"/>
  <c r="J30" i="6"/>
  <c r="H30" i="6" a="1"/>
  <c r="H30" i="6" s="1"/>
  <c r="I30" i="6" s="1"/>
  <c r="J29" i="6"/>
  <c r="H29" i="6" a="1"/>
  <c r="H29" i="6" s="1"/>
  <c r="I29" i="6" s="1"/>
  <c r="J28" i="6"/>
  <c r="H28" i="6" a="1"/>
  <c r="H28" i="6" s="1"/>
  <c r="I28" i="6" s="1"/>
  <c r="J27" i="6"/>
  <c r="H27" i="6" a="1"/>
  <c r="H27" i="6" s="1"/>
  <c r="I27" i="6" s="1"/>
  <c r="J26" i="6"/>
  <c r="H26" i="6" a="1"/>
  <c r="H26" i="6" s="1"/>
  <c r="I26" i="6" s="1"/>
  <c r="J25" i="6"/>
  <c r="H25" i="6" a="1"/>
  <c r="H25" i="6" s="1"/>
  <c r="I25" i="6" s="1"/>
  <c r="J24" i="6"/>
  <c r="H24" i="6" a="1"/>
  <c r="H24" i="6" s="1"/>
  <c r="I24" i="6" s="1"/>
  <c r="J23" i="6"/>
  <c r="H23" i="6" a="1"/>
  <c r="H23" i="6" s="1"/>
  <c r="I23" i="6" s="1"/>
  <c r="J22" i="6"/>
  <c r="H22" i="6" a="1"/>
  <c r="H22" i="6" s="1"/>
  <c r="I22" i="6" s="1"/>
  <c r="J21" i="6"/>
  <c r="H21" i="6" a="1"/>
  <c r="H21" i="6" s="1"/>
  <c r="I21" i="6" s="1"/>
  <c r="J20" i="6"/>
  <c r="H20" i="6" a="1"/>
  <c r="H20" i="6" s="1"/>
  <c r="I20" i="6" s="1"/>
  <c r="J19" i="6"/>
  <c r="H19" i="6" a="1"/>
  <c r="H19" i="6" s="1"/>
  <c r="I19" i="6" s="1"/>
  <c r="J18" i="6"/>
  <c r="H18" i="6" a="1"/>
  <c r="H18" i="6" s="1"/>
  <c r="I18" i="6" s="1"/>
  <c r="J17" i="6"/>
  <c r="H17" i="6" a="1"/>
  <c r="H17" i="6" s="1"/>
  <c r="I17" i="6" s="1"/>
  <c r="J16" i="6"/>
  <c r="H16" i="6" a="1"/>
  <c r="H16" i="6" s="1"/>
  <c r="I16" i="6" s="1"/>
  <c r="J15" i="6"/>
  <c r="H15" i="6" a="1"/>
  <c r="H15" i="6" s="1"/>
  <c r="I15" i="6" s="1"/>
  <c r="J14" i="6"/>
  <c r="H14" i="6" a="1"/>
  <c r="H14" i="6" s="1"/>
  <c r="I14" i="6" s="1"/>
  <c r="J13" i="6"/>
  <c r="H13" i="6" a="1"/>
  <c r="H13" i="6" s="1"/>
  <c r="I13" i="6" s="1"/>
  <c r="J12" i="6"/>
  <c r="H12" i="6" a="1"/>
  <c r="H12" i="6" s="1"/>
  <c r="I12" i="6" s="1"/>
  <c r="J11" i="6"/>
  <c r="H11" i="6" a="1"/>
  <c r="H11" i="6" s="1"/>
  <c r="I11" i="6" s="1"/>
  <c r="J10" i="6"/>
  <c r="H10" i="6" a="1"/>
  <c r="H10" i="6" s="1"/>
  <c r="I10" i="6" s="1"/>
  <c r="J9" i="6"/>
  <c r="H9" i="6" a="1"/>
  <c r="H9" i="6" s="1"/>
  <c r="I9" i="6" s="1"/>
  <c r="J8" i="6"/>
  <c r="H8" i="6" a="1"/>
  <c r="H8" i="6" s="1"/>
  <c r="I8" i="6" s="1"/>
  <c r="J6" i="6"/>
  <c r="H6" i="6" a="1"/>
  <c r="H6" i="6" s="1"/>
  <c r="I6" i="6" s="1"/>
  <c r="J5" i="6"/>
  <c r="H5" i="6" a="1"/>
  <c r="H5" i="6" s="1"/>
  <c r="I5" i="6" s="1"/>
  <c r="J4" i="6"/>
  <c r="H4" i="6" a="1"/>
  <c r="H4" i="6" s="1"/>
  <c r="I4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<sst xmlns="http://schemas.openxmlformats.org/spreadsheetml/2006/main" count="1721" uniqueCount="379">
  <si>
    <t>PRODUCTS</t>
  </si>
  <si>
    <t>USERS</t>
  </si>
  <si>
    <t>Order ID</t>
  </si>
  <si>
    <t>PRODUCT LIST</t>
  </si>
  <si>
    <t>CRITERIA</t>
  </si>
  <si>
    <t>RESULTS</t>
  </si>
  <si>
    <t>Product Name</t>
  </si>
  <si>
    <t>Prod. ID</t>
  </si>
  <si>
    <t>Description</t>
  </si>
  <si>
    <t>Picture</t>
  </si>
  <si>
    <t>Purchase Price</t>
  </si>
  <si>
    <t>Sales Price</t>
  </si>
  <si>
    <t>In Stock</t>
  </si>
  <si>
    <t>Value On Hand</t>
  </si>
  <si>
    <t>Row</t>
  </si>
  <si>
    <t>Arla Apetina Cubes 200G</t>
  </si>
  <si>
    <t>Apetina White Cheese Cubes 200G</t>
  </si>
  <si>
    <t>arla_apetina_cubes_200g.png</t>
  </si>
  <si>
    <t>Arla Mildcheddar 2.5Kg</t>
  </si>
  <si>
    <t>Arla Mild Color Cheddar Cheese ~2.5Kg</t>
  </si>
  <si>
    <t>Arla_MildCheddar_2.5kg.png</t>
  </si>
  <si>
    <t>Arla Mozzarella 2.3Kg</t>
  </si>
  <si>
    <t>Arla Pro Mozzarella Cheese 2.3Kg</t>
  </si>
  <si>
    <t>arla_mozzarella_2.3kg.png</t>
  </si>
  <si>
    <t>Bottega Shreddedmozza 1Kg</t>
  </si>
  <si>
    <t>Bottega Zelachi Shredded Mozza. Cheese 1Kg</t>
  </si>
  <si>
    <t>Cdf Semiskimmed 1L</t>
  </si>
  <si>
    <t>Cremiere De France UHT Semi-Skimmed Milk 1L</t>
  </si>
  <si>
    <t>cdf_semiskimmed_1L.png</t>
  </si>
  <si>
    <t>Cr Evoo 1L</t>
  </si>
  <si>
    <t>Casa Rinaldi Extra Vergine Olive Oil 1L</t>
  </si>
  <si>
    <t>CR_EVOO_1L.png</t>
  </si>
  <si>
    <t>Cr Evoo 5L</t>
  </si>
  <si>
    <t>Casa Rinaldi Extra Virgin Olive Oil 5L</t>
  </si>
  <si>
    <t>CR_EVOO_5L.png</t>
  </si>
  <si>
    <t>Cr Mortadella</t>
  </si>
  <si>
    <t>Casa Rinaldi Mortadella ~2.5kg</t>
  </si>
  <si>
    <t>CR_Mortadella.png</t>
  </si>
  <si>
    <t>Cr Proscrudo 1.5Kg</t>
  </si>
  <si>
    <t>Casa Rinaldi Prosciutto Crudo - 1/4 ~1.5Kg</t>
  </si>
  <si>
    <t>CR_ProsCrudo_1.5kg.png</t>
  </si>
  <si>
    <t>Cr Sansadioliva 5L</t>
  </si>
  <si>
    <t>Casa Rinaldi Olio Di Sansa Di Oliva 5L</t>
  </si>
  <si>
    <t>CR_SansaDiOliva_5L.png</t>
  </si>
  <si>
    <t>Dr Cl Cheese 1Kg</t>
  </si>
  <si>
    <t>Dairymont Colored Slices Cheese 1Kg</t>
  </si>
  <si>
    <t>dr_cl_cheese_1kg.png</t>
  </si>
  <si>
    <t>Heinz Acvinegar .946L</t>
  </si>
  <si>
    <t>Heinz Apple Cider Vinegar 0.946L</t>
  </si>
  <si>
    <t>Heinz_ACVinegar_.946L.png</t>
  </si>
  <si>
    <t>Heinz Acvinegar 3.78L</t>
  </si>
  <si>
    <t>Heinz Apple Cider Vinegar 3.78L</t>
  </si>
  <si>
    <t>Heinz_ACVinegar_3.78L.png</t>
  </si>
  <si>
    <t>Heinz Bakedbeans 2.95G</t>
  </si>
  <si>
    <t>Heinz Baked Beans 2.95Kg</t>
  </si>
  <si>
    <t>Heinz_BakedBeans_2.95g.png</t>
  </si>
  <si>
    <t>Heinz Bakedbeans 415G</t>
  </si>
  <si>
    <t xml:space="preserve">Heinz Baked Beans In Tomato Sauce 415G </t>
  </si>
  <si>
    <t>heinz_bakedbeans_415g.png</t>
  </si>
  <si>
    <t>Heinz Bbqsauce 480G</t>
  </si>
  <si>
    <t>Heinz Classic Bbq Sauce 480G</t>
  </si>
  <si>
    <t>heinz_bbqsauce_480g.png</t>
  </si>
  <si>
    <t>Heinz Chilisauce 3.3Kg</t>
  </si>
  <si>
    <t>Heinz Chilli Sauce 3.3Kg</t>
  </si>
  <si>
    <t>Heinz_ChiliSauce_3.3kg.png</t>
  </si>
  <si>
    <t>Heinz Chilisauce 300G</t>
  </si>
  <si>
    <t>Heinz Chilli Sauce 300G</t>
  </si>
  <si>
    <t>Heinz_ChiliSauce_300g.png</t>
  </si>
  <si>
    <t>Heinz Chilisauce 9G</t>
  </si>
  <si>
    <t>Heinz Chilli Sauce 9G</t>
  </si>
  <si>
    <t>Heinz_ChiliSauce_9g.png</t>
  </si>
  <si>
    <t>Heinz Dwvinegar</t>
  </si>
  <si>
    <t>Heinz Distilled White Vinegar 3.78L</t>
  </si>
  <si>
    <t>Heinz_DWVinegar.png</t>
  </si>
  <si>
    <t>Heinz Ketchup 54Ml</t>
  </si>
  <si>
    <t>Heinz Ketchup Roomservice 64G</t>
  </si>
  <si>
    <t>Heinz_Ketchup_54ml.png</t>
  </si>
  <si>
    <t>Heinz Mayo 3Kg</t>
  </si>
  <si>
    <t>Heinz Mayonnaise 3Kg</t>
  </si>
  <si>
    <t>Heinz_Mayo_3kg.png</t>
  </si>
  <si>
    <t>Heinz Mayo 54Ml</t>
  </si>
  <si>
    <t>Heinz Mayonnaise Roomservice 54Ml</t>
  </si>
  <si>
    <t>Heinz_Mayo_54ml.png</t>
  </si>
  <si>
    <t>Heinz Peeledtomatoes</t>
  </si>
  <si>
    <t xml:space="preserve">Heinz Whole Peeled Pear Tomatoes 2.89Kg </t>
  </si>
  <si>
    <t>Heinz_PeeledTomatoes.png</t>
  </si>
  <si>
    <t>Heinz Rwvinegar</t>
  </si>
  <si>
    <t>Heinz Red Wine Vinegar 3.78L</t>
  </si>
  <si>
    <t>Heinz_RWVinegar.png</t>
  </si>
  <si>
    <t>Heinz Tomatoket 300G</t>
  </si>
  <si>
    <t>Heinz Tomato Ketchup 300G</t>
  </si>
  <si>
    <t>Heinz_TomatoKet_300g.png</t>
  </si>
  <si>
    <t>Heinz Tomatoket 567G</t>
  </si>
  <si>
    <t>Heinz Easy Squeeze Ketchup 567G</t>
  </si>
  <si>
    <t>Heinz_TomatoKet_567g.png</t>
  </si>
  <si>
    <t>Heinz Tomatoket 9G</t>
  </si>
  <si>
    <t>Heinz Tomato Ketchup 9G</t>
  </si>
  <si>
    <t>Heinz_TomatoKet_9g.png</t>
  </si>
  <si>
    <t>Heinz Tomatopst 3.15Kg</t>
  </si>
  <si>
    <t>Heinz Tomato Paste A10 3.15Kg</t>
  </si>
  <si>
    <t>heinz_tomatopst_3.15kg.png</t>
  </si>
  <si>
    <t>Heinz Yellowmustard</t>
  </si>
  <si>
    <t>Heinz Yellow Mustard 255G</t>
  </si>
  <si>
    <t>Heinz_YellowMustard.png</t>
  </si>
  <si>
    <t>Heiz Bigtomatosauce 950G</t>
  </si>
  <si>
    <t>Heinz Big Red Tomato Sauce Pouch 950g</t>
  </si>
  <si>
    <t>Heiz_BigTomatoSauce_950g.png</t>
  </si>
  <si>
    <t>Lurpak Usbutter 100G</t>
  </si>
  <si>
    <t>Lurpak Unsalted  Butter 100G</t>
  </si>
  <si>
    <t>Lurpak_USButter_100g.png</t>
  </si>
  <si>
    <t>Nz Frzn Wholemussels</t>
  </si>
  <si>
    <t>New Zealand Nelson Frozen Greenshell Whole Mussels</t>
  </si>
  <si>
    <t>nz_frzn_wholemussels.png</t>
  </si>
  <si>
    <t>Nz Gs Mussels Lrg</t>
  </si>
  <si>
    <t>New Zealand Frozen Greenshell Mussels Large Size</t>
  </si>
  <si>
    <t>nz_gs_mussels_lrg.png</t>
  </si>
  <si>
    <t>Nz Gs Mussels Mid</t>
  </si>
  <si>
    <t>New Zealand Frozen Greenshell Mussels Mid Size</t>
  </si>
  <si>
    <t>nz_gs_mussels_mid.png</t>
  </si>
  <si>
    <t>Pb Brie 125G</t>
  </si>
  <si>
    <t>Paysan Breton Brie 125G</t>
  </si>
  <si>
    <t>PB_Brie_125g.png</t>
  </si>
  <si>
    <t>Pb Brie 1Kg</t>
  </si>
  <si>
    <t>Paysan Breton Brie Wheel 1Kg</t>
  </si>
  <si>
    <t>PB_Brie_1kg.png</t>
  </si>
  <si>
    <t>Pb Camembert 125G</t>
  </si>
  <si>
    <t>Paysan Breton Camembert 125G</t>
  </si>
  <si>
    <t>PB_Camembert_125g.png</t>
  </si>
  <si>
    <t>Pb Camembert 250G</t>
  </si>
  <si>
    <t>Paysan Breton Camembert 250G</t>
  </si>
  <si>
    <t>PB_Camembert_250g.png</t>
  </si>
  <si>
    <t>Pb Creammilk 1L</t>
  </si>
  <si>
    <t>Payson Breton Full Cream Milk 1L</t>
  </si>
  <si>
    <t>PB_CreamMilk_1L.png</t>
  </si>
  <si>
    <t>Pb Emmentalportion 220G</t>
  </si>
  <si>
    <t>Paysan Breton Emmental Portion Cheese 220G</t>
  </si>
  <si>
    <t>PB_EmmentalPortion_220g.png</t>
  </si>
  <si>
    <t>Pb Emmentalslices 160G</t>
  </si>
  <si>
    <t>Paysan Breton Emmental Cheese Slices 160G</t>
  </si>
  <si>
    <t>PB_EmmentalSlices_160g.png</t>
  </si>
  <si>
    <t>Pb Goatcheese 100G</t>
  </si>
  <si>
    <t>Paysan Breton Plain Goat Cheese 100G</t>
  </si>
  <si>
    <t>pb_goatcheese_100g.png</t>
  </si>
  <si>
    <t>Pb Goudaslices 160G</t>
  </si>
  <si>
    <t>Paysan Breton Gouda Cheese Slices 160G</t>
  </si>
  <si>
    <t>PB_GoudaSlices_160g.png</t>
  </si>
  <si>
    <t>Pb Herbgoat 100G</t>
  </si>
  <si>
    <t>Paysan Breton Garlic And Herb Goat Cheese 100G</t>
  </si>
  <si>
    <t>PB_HerbGoat_100g.png</t>
  </si>
  <si>
    <t>Pb Lightcream 1L</t>
  </si>
  <si>
    <t>Payson Breton Light Cream 1L</t>
  </si>
  <si>
    <t>PB_LightCream_1L.png</t>
  </si>
  <si>
    <t>Pb Ml Naturalcheese 150G</t>
  </si>
  <si>
    <t>Madame Loik Natural Cheese 150G</t>
  </si>
  <si>
    <t>PB_ML_NaturalCheese_150g.png</t>
  </si>
  <si>
    <t>Pb Pastrybutter 2Kg</t>
  </si>
  <si>
    <t>Payson Breton Pastry Butter Sheet 2Kg</t>
  </si>
  <si>
    <t>PB_PastryButter_2kg.png</t>
  </si>
  <si>
    <t>Pb Pepperbrie 125G</t>
  </si>
  <si>
    <t>Paysan Breton Brie With Black Pepper 125G</t>
  </si>
  <si>
    <t>PB_PepperBrie_125g.png</t>
  </si>
  <si>
    <t>Pb Peppergoat 100G</t>
  </si>
  <si>
    <t>Paysan Breton Pepper Goat Cheese 100G</t>
  </si>
  <si>
    <t>PB_PepperGoat_100g.png</t>
  </si>
  <si>
    <t>Pb Saltbutter Foil 250G</t>
  </si>
  <si>
    <t>Payson Breton Slightly Salted Butter Foil 250G</t>
  </si>
  <si>
    <t>PB_SaltButter_Foil_250g.png</t>
  </si>
  <si>
    <t>Pb Saltbutter Tub 250G</t>
  </si>
  <si>
    <t>Payson Breton Salted Butter Tub 250G</t>
  </si>
  <si>
    <t>PB_SaltButter_Tub_250g.png</t>
  </si>
  <si>
    <t>Pb Shredemmental 200G</t>
  </si>
  <si>
    <t>Paysan Breton Emmental Shredded Cheese 200g</t>
  </si>
  <si>
    <t>PB_ShredEmmental_200g.png</t>
  </si>
  <si>
    <t>Pb Skimmedmilk 1L</t>
  </si>
  <si>
    <t>Payson Breton French Milk Semi Skimmed 1L</t>
  </si>
  <si>
    <t>PB_SkimmedMilk_1L.png</t>
  </si>
  <si>
    <t>Pb Us Butter Foil 250G</t>
  </si>
  <si>
    <t>Payson Breton Unsalted Butter Foil 250G</t>
  </si>
  <si>
    <t>pb_us_butter_foil_250g.png</t>
  </si>
  <si>
    <t>Pb Usbutter Tub 250G</t>
  </si>
  <si>
    <t>Payson Breton Unsalted Butter Tub 250G</t>
  </si>
  <si>
    <t>PB_USButter_Tub_250g.png</t>
  </si>
  <si>
    <t>Pb Whippedcream 250G</t>
  </si>
  <si>
    <t>Payson Breton CREAM 250G</t>
  </si>
  <si>
    <t>PB_WhippedCream_250g.png</t>
  </si>
  <si>
    <t>Pb Whippingcream 1L</t>
  </si>
  <si>
    <t>Payson Breton  CREAM 1L</t>
  </si>
  <si>
    <t>PB_WhippingCream_1L.png</t>
  </si>
  <si>
    <t>Pb Whippingcream 200Ml</t>
  </si>
  <si>
    <t>Payson Breton CREAM 200Ml</t>
  </si>
  <si>
    <t>PB_WhippingCream_200ml.png</t>
  </si>
  <si>
    <t>Virgilio Mascarpone 500G</t>
  </si>
  <si>
    <t>Virgilio Mascarpone Cheese 500G</t>
  </si>
  <si>
    <t>virgilio_mascarpone_500g.png</t>
  </si>
  <si>
    <t>Zelachi Cheddar Block 2Kg</t>
  </si>
  <si>
    <t>Bottega Zelachi Cheddar Cheese Block 2Kg</t>
  </si>
  <si>
    <t>Zelachi_Cheddar_Block_2kg.png</t>
  </si>
  <si>
    <t>Zelachi Dan Usbutter 25Kg</t>
  </si>
  <si>
    <t>Bottega Zelachi Danish Unsalted Butter 25Kg ©</t>
  </si>
  <si>
    <t>Zelachi_Dan_USButter_25kg.png</t>
  </si>
  <si>
    <t>Zelachi Mini Usbutter 8G</t>
  </si>
  <si>
    <t>"Connoisseur By B. Zelachi" Unsalted Minidish Butter 8G</t>
  </si>
  <si>
    <t>zelachi_mini_usbutter_8g.png</t>
  </si>
  <si>
    <t>Zelachi Palffymarg 5Kg</t>
  </si>
  <si>
    <t>Bottega Zelachi Margarine Palffy U/S 5Kg</t>
  </si>
  <si>
    <t>Zelachi_PalffyMarg_5kg.png</t>
  </si>
  <si>
    <t>Zelachi Uscreambutter 1Kg</t>
  </si>
  <si>
    <t>Bottega Zelachi Unsalted Butter 1Kg</t>
  </si>
  <si>
    <t>Zelachi_USCreamButter_1kg.png</t>
  </si>
  <si>
    <t>ORDER LIST</t>
  </si>
  <si>
    <t>Order #</t>
  </si>
  <si>
    <t>Order Type</t>
  </si>
  <si>
    <t>Customer/Supplier</t>
  </si>
  <si>
    <t>Order Date</t>
  </si>
  <si>
    <t>Order Total</t>
  </si>
  <si>
    <t>Purchase</t>
  </si>
  <si>
    <t>XYZ Corporation</t>
  </si>
  <si>
    <t>Sale</t>
  </si>
  <si>
    <t>Nancy Smith</t>
  </si>
  <si>
    <t>PQR Industries</t>
  </si>
  <si>
    <t>Mary Badger</t>
  </si>
  <si>
    <t>Lisia Perkins</t>
  </si>
  <si>
    <t>ORDER ITEMS</t>
  </si>
  <si>
    <t>Product</t>
  </si>
  <si>
    <t>Qty</t>
  </si>
  <si>
    <t>Price</t>
  </si>
  <si>
    <t>Total</t>
  </si>
  <si>
    <t>Item Row</t>
  </si>
  <si>
    <t>DB Row</t>
  </si>
  <si>
    <t>arla apetina cubes 200g</t>
  </si>
  <si>
    <t>cdf semiskimmed 1L</t>
  </si>
  <si>
    <t>arla mozzarella 2.3kg</t>
  </si>
  <si>
    <t>bottega shreddedmozza 1kg</t>
  </si>
  <si>
    <t>CR EVOO 1L</t>
  </si>
  <si>
    <t>CR EVOO 5L</t>
  </si>
  <si>
    <t>Adam Brown</t>
  </si>
  <si>
    <t>David Frankles</t>
  </si>
  <si>
    <t>Sales</t>
  </si>
  <si>
    <t>Bob Williams</t>
  </si>
  <si>
    <t>Emily Davis</t>
  </si>
  <si>
    <t>John Doe</t>
  </si>
  <si>
    <t>Sally Johnson</t>
  </si>
  <si>
    <t>User ID</t>
  </si>
  <si>
    <t>User Name</t>
  </si>
  <si>
    <t>PW</t>
  </si>
  <si>
    <t>1.png</t>
  </si>
  <si>
    <t>Logged In User</t>
  </si>
  <si>
    <t>Type</t>
  </si>
  <si>
    <t>Admin</t>
  </si>
  <si>
    <t>Manager</t>
  </si>
  <si>
    <t>2.png</t>
  </si>
  <si>
    <t>3.png</t>
  </si>
  <si>
    <t>4.png</t>
  </si>
  <si>
    <t>5.png</t>
  </si>
  <si>
    <t>6.png</t>
  </si>
  <si>
    <t>7.png</t>
  </si>
  <si>
    <t>8.png</t>
  </si>
  <si>
    <t>9.png</t>
  </si>
  <si>
    <t>10.png</t>
  </si>
  <si>
    <t>11.png</t>
  </si>
  <si>
    <t>User Type</t>
  </si>
  <si>
    <t>Logged In At</t>
  </si>
  <si>
    <t>User Text</t>
  </si>
  <si>
    <t>Logged In Text</t>
  </si>
  <si>
    <t>USER DETAILS</t>
  </si>
  <si>
    <t xml:space="preserve">  </t>
  </si>
  <si>
    <t>Date Range</t>
  </si>
  <si>
    <t>From</t>
  </si>
  <si>
    <t>To</t>
  </si>
  <si>
    <t>Date Range Row</t>
  </si>
  <si>
    <t>Next Order ID</t>
  </si>
  <si>
    <t>UPC/SKU</t>
  </si>
  <si>
    <t>SCAN IN BAR CODE</t>
  </si>
  <si>
    <t>SELECT PRODUCT</t>
  </si>
  <si>
    <t>Scaned BC Row</t>
  </si>
  <si>
    <t>Amount</t>
  </si>
  <si>
    <t>FREDDER'S FRESH FOOD</t>
  </si>
  <si>
    <t>Order Date &amp; Time</t>
  </si>
  <si>
    <t>CUSTOMER</t>
  </si>
  <si>
    <t>Johnn James</t>
  </si>
  <si>
    <t>SEARCH ORDER</t>
  </si>
  <si>
    <t>Subtotal</t>
  </si>
  <si>
    <t>PAYMENT</t>
  </si>
  <si>
    <t>Payment</t>
  </si>
  <si>
    <t>Change</t>
  </si>
  <si>
    <t>PRODUCT</t>
  </si>
  <si>
    <t>DESCRIPTION</t>
  </si>
  <si>
    <t>QTY</t>
  </si>
  <si>
    <t>PURCH. PRICE</t>
  </si>
  <si>
    <t>TOTAL</t>
  </si>
  <si>
    <t>SUPPLIER</t>
  </si>
  <si>
    <t>Frankles Product</t>
  </si>
  <si>
    <t>Search PO Row</t>
  </si>
  <si>
    <t>PURCHASE ORDER</t>
  </si>
  <si>
    <t>SUBTOTAL</t>
  </si>
  <si>
    <t>SALES TAX DEFAULTS</t>
  </si>
  <si>
    <t>Charge/Pay</t>
  </si>
  <si>
    <t>Rate</t>
  </si>
  <si>
    <t>Charge Sales Tax</t>
  </si>
  <si>
    <t>Yes</t>
  </si>
  <si>
    <t>Pay Sales Tax</t>
  </si>
  <si>
    <t>Product Picture Folder</t>
  </si>
  <si>
    <t>User Picture Folder</t>
  </si>
  <si>
    <t>Date Ranges</t>
  </si>
  <si>
    <t>This Month</t>
  </si>
  <si>
    <t>Last Month</t>
  </si>
  <si>
    <t>This Year</t>
  </si>
  <si>
    <t>Last Year</t>
  </si>
  <si>
    <t>Today</t>
  </si>
  <si>
    <t>Last 7 Days</t>
  </si>
  <si>
    <t>Last 15 Days</t>
  </si>
  <si>
    <t>Selected Tab</t>
  </si>
  <si>
    <t>DASHBOARD DATE RANGES</t>
  </si>
  <si>
    <t>Ent. Prod. Row</t>
  </si>
  <si>
    <t>Sel. SO ID</t>
  </si>
  <si>
    <t>Sel. SO DB Row</t>
  </si>
  <si>
    <t>Sel. PO ID</t>
  </si>
  <si>
    <t>Sel. PO DB Row</t>
  </si>
  <si>
    <t>Prod ID</t>
  </si>
  <si>
    <t>TOTAL DATA</t>
  </si>
  <si>
    <t>Sel. SO  Row</t>
  </si>
  <si>
    <t>Sel. PO Row</t>
  </si>
  <si>
    <t>SO CRITERIA</t>
  </si>
  <si>
    <t>SALES ORDER RESULTS</t>
  </si>
  <si>
    <t>PO CRITERIA</t>
  </si>
  <si>
    <t>PURCHASE ORDER RESULTS</t>
  </si>
  <si>
    <t>PURCHASE ORDER #</t>
  </si>
  <si>
    <t>ORDER DATE &amp; TIME</t>
  </si>
  <si>
    <t>PO Load</t>
  </si>
  <si>
    <t>Fred Fredders</t>
  </si>
  <si>
    <t>Search SO Row</t>
  </si>
  <si>
    <t>Sel. Prod Row</t>
  </si>
  <si>
    <t>Next Prod ID</t>
  </si>
  <si>
    <t>&lt;&gt;</t>
  </si>
  <si>
    <t>Sel. User Row</t>
  </si>
  <si>
    <t>Clerk</t>
  </si>
  <si>
    <t>USER TYPES</t>
  </si>
  <si>
    <t>Next User ID</t>
  </si>
  <si>
    <t>SALES BY MONTH</t>
  </si>
  <si>
    <t>Date Range Load</t>
  </si>
  <si>
    <t>Total Sales</t>
  </si>
  <si>
    <t>Total Purchase</t>
  </si>
  <si>
    <t>PERIOD SALES  VS PURCHASES</t>
  </si>
  <si>
    <t>Row Labels</t>
  </si>
  <si>
    <t>Grand Total</t>
  </si>
  <si>
    <t>Total Payments</t>
  </si>
  <si>
    <t>PERIOD SALES VS PAYMENTS</t>
  </si>
  <si>
    <t>% Order Paid</t>
  </si>
  <si>
    <t>Gross Profit</t>
  </si>
  <si>
    <t>(All)</t>
  </si>
  <si>
    <t>Sum of Total</t>
  </si>
  <si>
    <t>TOP 10 SALES BY PRODUCT</t>
  </si>
  <si>
    <t>TOP 10 PURCHASES BY PRODUCT</t>
  </si>
  <si>
    <t>12.png</t>
  </si>
  <si>
    <t>Lisa Sminth</t>
  </si>
  <si>
    <t>John Jacobs</t>
  </si>
  <si>
    <t>Leslie Perkins</t>
  </si>
  <si>
    <t>Shirley Franks</t>
  </si>
  <si>
    <t>Sally Watson</t>
  </si>
  <si>
    <t>PURCHASES BY MONTH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</si>
  <si>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</si>
  <si>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</si>
  <si>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</si>
  <si>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</si>
  <si>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</si>
  <si>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</si>
  <si>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</si>
  <si>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</si>
  <si>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</si>
  <si>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Sum of Order Total</t>
  </si>
  <si>
    <t>D:\Dropbox\AppShared</t>
  </si>
  <si>
    <t>App. Shared Folder</t>
  </si>
  <si>
    <t>D:\Dropbox\AppShared\User Pics</t>
  </si>
  <si>
    <t>D:\Dropbox\AppShared\Product Pictures</t>
  </si>
  <si>
    <t>Sync Active</t>
  </si>
  <si>
    <t>Nancy Smithers</t>
  </si>
  <si>
    <t>Tosin Bello</t>
  </si>
  <si>
    <t>Bello Tosin</t>
  </si>
  <si>
    <t>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</si>
</sst>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[$-409]m/d/yy\ h:mm\ AM/PM;@"/>
    <numFmt numFmtId="166" formatCode="&quot;$&quot;#,##0"/>
    <numFmt numFmtId="167" formatCode=";;"/>
    <numFmt numFmtId="168" formatCode="[$₦-46A]#,##0.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90">
        <stop position="0">
          <color theme="0" tint="-0.25098422193060094"/>
        </stop>
        <stop position="1">
          <color theme="0" tint="-0.1490218817712943"/>
        </stop>
      </gradientFill>
    </fill>
    <fill>
      <gradientFill degree="90">
        <stop position="0">
          <color theme="0" tint="-0.1490218817712943"/>
        </stop>
        <stop position="1">
          <color theme="0" tint="-5.0965910824915313E-2"/>
        </stop>
      </gradientFill>
    </fill>
    <fill>
      <patternFill patternType="solid">
        <fgColor rgb="FF99FF99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mediumDashed">
        <color auto="1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35">
    <xf numFmtId="0" fontId="0" fillId="0" borderId="0" xfId="0"/>
    <xf numFmtId="0" fontId="0" fillId="2" borderId="0" xfId="0" applyFill="1"/>
    <xf numFmtId="0" fontId="5" fillId="0" borderId="0" xfId="0" applyFont="1"/>
    <xf numFmtId="0" fontId="7" fillId="3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/>
    </xf>
    <xf numFmtId="44" fontId="3" fillId="4" borderId="2" xfId="2" applyFont="1" applyFill="1" applyBorder="1" applyAlignment="1">
      <alignment horizontal="center"/>
    </xf>
    <xf numFmtId="0" fontId="3" fillId="4" borderId="2" xfId="2" applyNumberFormat="1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44" fontId="8" fillId="4" borderId="3" xfId="2" applyFont="1" applyFill="1" applyBorder="1" applyAlignment="1">
      <alignment horizontal="center"/>
    </xf>
    <xf numFmtId="0" fontId="8" fillId="4" borderId="3" xfId="2" applyNumberFormat="1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0" borderId="0" xfId="0" applyAlignment="1">
      <alignment horizontal="center"/>
    </xf>
    <xf numFmtId="44" fontId="0" fillId="0" borderId="0" xfId="2" applyFont="1"/>
    <xf numFmtId="0" fontId="0" fillId="0" borderId="0" xfId="2" applyNumberFormat="1" applyFont="1" applyAlignment="1">
      <alignment horizontal="center"/>
    </xf>
    <xf numFmtId="7" fontId="0" fillId="0" borderId="0" xfId="2" applyNumberFormat="1" applyFont="1"/>
    <xf numFmtId="0" fontId="0" fillId="0" borderId="0" xfId="0" applyAlignment="1">
      <alignment wrapText="1"/>
    </xf>
    <xf numFmtId="0" fontId="0" fillId="6" borderId="0" xfId="0" applyFill="1"/>
    <xf numFmtId="14" fontId="0" fillId="0" borderId="0" xfId="0" applyNumberFormat="1"/>
    <xf numFmtId="7" fontId="0" fillId="0" borderId="0" xfId="0" applyNumberFormat="1"/>
    <xf numFmtId="0" fontId="7" fillId="3" borderId="1" xfId="0" applyFont="1" applyFill="1" applyBorder="1" applyAlignment="1">
      <alignment vertical="center"/>
    </xf>
    <xf numFmtId="0" fontId="3" fillId="4" borderId="5" xfId="0" applyFont="1" applyFill="1" applyBorder="1" applyAlignment="1">
      <alignment horizontal="center"/>
    </xf>
    <xf numFmtId="0" fontId="0" fillId="2" borderId="0" xfId="0" applyFill="1" applyAlignment="1">
      <alignment horizontal="left"/>
    </xf>
    <xf numFmtId="0" fontId="0" fillId="6" borderId="7" xfId="0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2" xfId="0" applyFill="1" applyBorder="1" applyAlignment="1">
      <alignment vertical="center"/>
    </xf>
    <xf numFmtId="0" fontId="0" fillId="7" borderId="2" xfId="0" applyFill="1" applyBorder="1" applyAlignment="1">
      <alignment horizontal="left" vertical="center"/>
    </xf>
    <xf numFmtId="0" fontId="0" fillId="5" borderId="2" xfId="0" applyFill="1" applyBorder="1" applyAlignment="1">
      <alignment vertical="center"/>
    </xf>
    <xf numFmtId="0" fontId="0" fillId="5" borderId="2" xfId="0" applyFill="1" applyBorder="1" applyAlignment="1">
      <alignment horizontal="left" vertical="center"/>
    </xf>
    <xf numFmtId="0" fontId="0" fillId="8" borderId="3" xfId="0" applyFill="1" applyBorder="1" applyAlignment="1">
      <alignment vertical="center"/>
    </xf>
    <xf numFmtId="0" fontId="0" fillId="8" borderId="3" xfId="0" applyFill="1" applyBorder="1" applyAlignment="1">
      <alignment horizontal="left" vertical="center"/>
    </xf>
    <xf numFmtId="0" fontId="0" fillId="8" borderId="2" xfId="0" applyFill="1" applyBorder="1" applyAlignment="1">
      <alignment vertical="center"/>
    </xf>
    <xf numFmtId="0" fontId="0" fillId="8" borderId="2" xfId="0" applyFill="1" applyBorder="1" applyAlignment="1">
      <alignment horizontal="left" vertical="center"/>
    </xf>
    <xf numFmtId="0" fontId="0" fillId="9" borderId="2" xfId="0" applyFill="1" applyBorder="1" applyAlignment="1">
      <alignment vertical="center"/>
    </xf>
    <xf numFmtId="0" fontId="0" fillId="9" borderId="2" xfId="0" applyFill="1" applyBorder="1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/>
    </xf>
    <xf numFmtId="0" fontId="2" fillId="0" borderId="8" xfId="0" applyFont="1" applyBorder="1" applyAlignment="1">
      <alignment horizontal="right" vertical="center"/>
    </xf>
    <xf numFmtId="0" fontId="0" fillId="6" borderId="0" xfId="0" applyFill="1" applyAlignment="1">
      <alignment horizontal="center"/>
    </xf>
    <xf numFmtId="0" fontId="3" fillId="6" borderId="9" xfId="0" applyFont="1" applyFill="1" applyBorder="1" applyAlignment="1">
      <alignment horizontal="center"/>
    </xf>
    <xf numFmtId="164" fontId="0" fillId="6" borderId="0" xfId="1" applyNumberFormat="1" applyFont="1" applyFill="1"/>
    <xf numFmtId="0" fontId="8" fillId="6" borderId="6" xfId="0" applyFont="1" applyFill="1" applyBorder="1" applyAlignment="1">
      <alignment horizontal="right" vertical="center"/>
    </xf>
    <xf numFmtId="44" fontId="10" fillId="6" borderId="6" xfId="1" applyFont="1" applyFill="1" applyBorder="1" applyAlignment="1">
      <alignment horizontal="left" vertical="center"/>
    </xf>
    <xf numFmtId="0" fontId="10" fillId="6" borderId="6" xfId="0" applyFont="1" applyFill="1" applyBorder="1" applyAlignment="1">
      <alignment horizontal="center"/>
    </xf>
    <xf numFmtId="0" fontId="10" fillId="6" borderId="6" xfId="0" applyFont="1" applyFill="1" applyBorder="1"/>
    <xf numFmtId="164" fontId="10" fillId="6" borderId="6" xfId="1" applyNumberFormat="1" applyFont="1" applyFill="1" applyBorder="1" applyAlignment="1">
      <alignment horizontal="left" vertical="center"/>
    </xf>
    <xf numFmtId="164" fontId="0" fillId="0" borderId="0" xfId="0" applyNumberFormat="1"/>
    <xf numFmtId="164" fontId="0" fillId="6" borderId="0" xfId="0" applyNumberFormat="1" applyFill="1"/>
    <xf numFmtId="44" fontId="0" fillId="0" borderId="0" xfId="1" applyFont="1"/>
    <xf numFmtId="0" fontId="3" fillId="2" borderId="13" xfId="0" applyFont="1" applyFill="1" applyBorder="1" applyAlignment="1">
      <alignment horizontal="right"/>
    </xf>
    <xf numFmtId="0" fontId="3" fillId="11" borderId="2" xfId="0" applyFont="1" applyFill="1" applyBorder="1" applyAlignment="1">
      <alignment horizontal="center"/>
    </xf>
    <xf numFmtId="0" fontId="3" fillId="11" borderId="2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6" borderId="2" xfId="0" applyFill="1" applyBorder="1" applyAlignment="1">
      <alignment horizontal="center" vertical="center"/>
    </xf>
    <xf numFmtId="22" fontId="0" fillId="8" borderId="2" xfId="0" applyNumberFormat="1" applyFill="1" applyBorder="1" applyAlignment="1">
      <alignment horizontal="left" vertical="center"/>
    </xf>
    <xf numFmtId="164" fontId="3" fillId="6" borderId="9" xfId="0" applyNumberFormat="1" applyFont="1" applyFill="1" applyBorder="1" applyAlignment="1">
      <alignment horizontal="center"/>
    </xf>
    <xf numFmtId="164" fontId="0" fillId="6" borderId="0" xfId="0" applyNumberFormat="1" applyFill="1" applyAlignment="1">
      <alignment horizontal="right"/>
    </xf>
    <xf numFmtId="0" fontId="0" fillId="12" borderId="2" xfId="0" applyFill="1" applyBorder="1"/>
    <xf numFmtId="0" fontId="0" fillId="12" borderId="2" xfId="0" applyFill="1" applyBorder="1" applyAlignment="1">
      <alignment horizontal="left"/>
    </xf>
    <xf numFmtId="44" fontId="0" fillId="12" borderId="2" xfId="0" applyNumberFormat="1" applyFill="1" applyBorder="1" applyAlignment="1">
      <alignment horizontal="left"/>
    </xf>
    <xf numFmtId="0" fontId="10" fillId="6" borderId="6" xfId="1" applyNumberFormat="1" applyFont="1" applyFill="1" applyBorder="1" applyAlignment="1">
      <alignment horizontal="left" vertical="center"/>
    </xf>
    <xf numFmtId="165" fontId="10" fillId="6" borderId="6" xfId="1" applyNumberFormat="1" applyFont="1" applyFill="1" applyBorder="1" applyAlignment="1">
      <alignment horizontal="left" vertical="center"/>
    </xf>
    <xf numFmtId="7" fontId="8" fillId="6" borderId="6" xfId="0" applyNumberFormat="1" applyFont="1" applyFill="1" applyBorder="1" applyAlignment="1">
      <alignment horizontal="right" vertical="center"/>
    </xf>
    <xf numFmtId="0" fontId="0" fillId="6" borderId="0" xfId="0" applyFill="1" applyAlignment="1">
      <alignment horizontal="left"/>
    </xf>
    <xf numFmtId="7" fontId="0" fillId="6" borderId="7" xfId="1" applyNumberFormat="1" applyFont="1" applyFill="1" applyBorder="1" applyAlignment="1">
      <alignment horizontal="left" vertical="center"/>
    </xf>
    <xf numFmtId="0" fontId="0" fillId="13" borderId="2" xfId="0" applyFill="1" applyBorder="1" applyAlignment="1">
      <alignment vertical="center"/>
    </xf>
    <xf numFmtId="0" fontId="0" fillId="13" borderId="2" xfId="0" applyFill="1" applyBorder="1" applyAlignment="1">
      <alignment horizontal="left" vertical="center"/>
    </xf>
    <xf numFmtId="0" fontId="0" fillId="0" borderId="0" xfId="1" applyNumberFormat="1" applyFont="1" applyAlignment="1">
      <alignment horizontal="center"/>
    </xf>
    <xf numFmtId="0" fontId="8" fillId="14" borderId="2" xfId="2" applyNumberFormat="1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0" fillId="6" borderId="16" xfId="0" applyFill="1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3" fillId="10" borderId="18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0" fontId="3" fillId="11" borderId="22" xfId="0" applyFont="1" applyFill="1" applyBorder="1" applyAlignment="1">
      <alignment horizontal="center" vertical="center"/>
    </xf>
    <xf numFmtId="0" fontId="0" fillId="6" borderId="23" xfId="0" applyFill="1" applyBorder="1" applyAlignment="1">
      <alignment horizontal="right"/>
    </xf>
    <xf numFmtId="14" fontId="0" fillId="6" borderId="0" xfId="0" applyNumberFormat="1" applyFill="1"/>
    <xf numFmtId="14" fontId="0" fillId="0" borderId="24" xfId="0" applyNumberFormat="1" applyBorder="1" applyAlignment="1">
      <alignment vertical="center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 vertical="center"/>
    </xf>
    <xf numFmtId="14" fontId="0" fillId="0" borderId="26" xfId="0" applyNumberFormat="1" applyBorder="1" applyAlignment="1">
      <alignment vertical="center"/>
    </xf>
    <xf numFmtId="14" fontId="0" fillId="0" borderId="27" xfId="0" applyNumberFormat="1" applyBorder="1" applyAlignment="1">
      <alignment vertical="center"/>
    </xf>
    <xf numFmtId="0" fontId="3" fillId="2" borderId="28" xfId="0" applyFont="1" applyFill="1" applyBorder="1" applyAlignment="1">
      <alignment horizontal="right"/>
    </xf>
    <xf numFmtId="9" fontId="0" fillId="6" borderId="22" xfId="4" applyFont="1" applyFill="1" applyBorder="1" applyAlignment="1">
      <alignment horizontal="left" vertical="center"/>
    </xf>
    <xf numFmtId="0" fontId="3" fillId="2" borderId="29" xfId="0" applyFont="1" applyFill="1" applyBorder="1" applyAlignment="1">
      <alignment horizontal="right"/>
    </xf>
    <xf numFmtId="0" fontId="0" fillId="6" borderId="30" xfId="0" applyFill="1" applyBorder="1" applyAlignment="1">
      <alignment horizontal="center" vertical="center"/>
    </xf>
    <xf numFmtId="9" fontId="0" fillId="6" borderId="31" xfId="4" applyFont="1" applyFill="1" applyBorder="1" applyAlignment="1">
      <alignment horizontal="left" vertical="center"/>
    </xf>
    <xf numFmtId="0" fontId="0" fillId="5" borderId="0" xfId="0" applyFill="1" applyAlignment="1">
      <alignment horizontal="center"/>
    </xf>
    <xf numFmtId="22" fontId="0" fillId="5" borderId="2" xfId="0" applyNumberFormat="1" applyFill="1" applyBorder="1" applyAlignment="1">
      <alignment horizontal="left" vertical="center"/>
    </xf>
    <xf numFmtId="0" fontId="4" fillId="0" borderId="6" xfId="0" applyFont="1" applyBorder="1" applyAlignment="1">
      <alignment horizontal="right" vertical="center"/>
    </xf>
    <xf numFmtId="0" fontId="0" fillId="7" borderId="2" xfId="0" applyFill="1" applyBorder="1"/>
    <xf numFmtId="0" fontId="0" fillId="7" borderId="2" xfId="0" applyFill="1" applyBorder="1" applyAlignment="1">
      <alignment horizontal="left"/>
    </xf>
    <xf numFmtId="0" fontId="0" fillId="6" borderId="6" xfId="0" applyFill="1" applyBorder="1" applyAlignment="1">
      <alignment vertical="center"/>
    </xf>
    <xf numFmtId="14" fontId="0" fillId="6" borderId="6" xfId="0" applyNumberFormat="1" applyFill="1" applyBorder="1" applyAlignment="1">
      <alignment horizontal="left" vertical="center"/>
    </xf>
    <xf numFmtId="0" fontId="0" fillId="0" borderId="0" xfId="0" pivotButton="1"/>
    <xf numFmtId="9" fontId="0" fillId="0" borderId="0" xfId="4" applyFont="1"/>
    <xf numFmtId="166" fontId="0" fillId="0" borderId="0" xfId="0" applyNumberFormat="1"/>
    <xf numFmtId="14" fontId="8" fillId="4" borderId="3" xfId="0" applyNumberFormat="1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15" borderId="2" xfId="0" applyFill="1" applyBorder="1"/>
    <xf numFmtId="0" fontId="0" fillId="15" borderId="2" xfId="0" applyFill="1" applyBorder="1" applyAlignment="1">
      <alignment horizontal="left"/>
    </xf>
    <xf numFmtId="167" fontId="0" fillId="0" borderId="0" xfId="0" applyNumberFormat="1"/>
    <xf numFmtId="167" fontId="0" fillId="0" borderId="0" xfId="0" applyNumberFormat="1" applyAlignment="1">
      <alignment horizontal="left"/>
    </xf>
    <xf numFmtId="0" fontId="4" fillId="0" borderId="0" xfId="0" applyFont="1"/>
    <xf numFmtId="167" fontId="4" fillId="0" borderId="0" xfId="0" applyNumberFormat="1" applyFont="1"/>
    <xf numFmtId="167" fontId="4" fillId="0" borderId="0" xfId="0" applyNumberFormat="1" applyFont="1" applyAlignment="1">
      <alignment horizontal="left"/>
    </xf>
    <xf numFmtId="0" fontId="2" fillId="16" borderId="6" xfId="0" applyFont="1" applyFill="1" applyBorder="1" applyAlignment="1">
      <alignment horizontal="center" vertical="center"/>
    </xf>
    <xf numFmtId="167" fontId="4" fillId="0" borderId="0" xfId="0" applyNumberFormat="1" applyFont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0" fillId="6" borderId="14" xfId="0" applyFill="1" applyBorder="1" applyAlignment="1">
      <alignment horizontal="left"/>
    </xf>
    <xf numFmtId="0" fontId="0" fillId="6" borderId="15" xfId="0" applyFill="1" applyBorder="1" applyAlignment="1">
      <alignment horizontal="left"/>
    </xf>
    <xf numFmtId="0" fontId="0" fillId="6" borderId="12" xfId="0" applyFill="1" applyBorder="1" applyAlignment="1">
      <alignment horizontal="left"/>
    </xf>
    <xf numFmtId="0" fontId="3" fillId="10" borderId="18" xfId="0" applyFont="1" applyFill="1" applyBorder="1" applyAlignment="1">
      <alignment horizontal="center" vertical="center"/>
    </xf>
    <xf numFmtId="0" fontId="3" fillId="10" borderId="19" xfId="0" applyFont="1" applyFill="1" applyBorder="1" applyAlignment="1">
      <alignment horizontal="center" vertical="center"/>
    </xf>
    <xf numFmtId="0" fontId="3" fillId="10" borderId="20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/>
    </xf>
    <xf numFmtId="0" fontId="11" fillId="6" borderId="0" xfId="0" applyFont="1" applyFill="1" applyAlignment="1">
      <alignment horizontal="center"/>
    </xf>
    <xf numFmtId="0" fontId="13" fillId="6" borderId="0" xfId="0" applyFont="1" applyFill="1" applyAlignment="1">
      <alignment horizontal="center" vertical="center"/>
    </xf>
    <xf numFmtId="0" fontId="13" fillId="6" borderId="10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8" fontId="0" fillId="0" borderId="0" xfId="0" applyNumberFormat="1"/>
    <xf numFmtId="168" fontId="3" fillId="11" borderId="2" xfId="0" applyNumberFormat="1" applyFont="1" applyFill="1" applyBorder="1" applyAlignment="1">
      <alignment horizontal="center"/>
    </xf>
    <xf numFmtId="168" fontId="0" fillId="6" borderId="0" xfId="0" applyNumberFormat="1" applyFill="1"/>
    <xf numFmtId="168" fontId="0" fillId="0" borderId="0" xfId="1" applyNumberFormat="1" applyFont="1"/>
    <xf numFmtId="168" fontId="3" fillId="11" borderId="2" xfId="1" applyNumberFormat="1" applyFont="1" applyFill="1" applyBorder="1" applyAlignment="1">
      <alignment horizontal="center"/>
    </xf>
    <xf numFmtId="168" fontId="0" fillId="6" borderId="0" xfId="1" applyNumberFormat="1" applyFont="1" applyFill="1"/>
  </cellXfs>
  <cellStyles count="5">
    <cellStyle name="Currency" xfId="1" builtinId="4"/>
    <cellStyle name="Currency 2" xfId="2" xr:uid="{EF839455-0DBB-4F9B-A0A5-5C62AB0473A8}"/>
    <cellStyle name="Hyperlink 2" xfId="3" xr:uid="{A05FFED8-335A-4929-A708-CDE2E6EEE106}"/>
    <cellStyle name="Normal" xfId="0" builtinId="0"/>
    <cellStyle name="Percent" xfId="4" builtinId="5"/>
  </cellStyles>
  <dxfs count="55">
    <dxf>
      <fill>
        <patternFill>
          <bgColor theme="4" tint="0.79998168889431442"/>
        </patternFill>
      </fill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1" formatCode="&quot;$&quot;#,##0.00_);\(&quot;$&quot;#,##0.00\)"/>
    </dxf>
    <dxf>
      <numFmt numFmtId="11" formatCode="&quot;$&quot;#,##0.00_);\(&quot;$&quot;#,##0.00\)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 tint="0.79998168889431442"/>
        </patternFill>
      </fill>
    </dxf>
    <dxf>
      <numFmt numFmtId="19" formatCode="m/d/yyyy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  <border>
        <left style="hair">
          <color theme="2" tint="-0.24994659260841701"/>
        </left>
        <right style="hair">
          <color theme="2" tint="-0.24994659260841701"/>
        </right>
        <bottom style="hair">
          <color theme="2" tint="-0.24994659260841701"/>
        </bottom>
        <vertical/>
        <horizontal/>
      </border>
    </dxf>
    <dxf>
      <fill>
        <patternFill>
          <bgColor theme="0"/>
        </patternFill>
      </fill>
      <border>
        <left style="hair">
          <color theme="2" tint="-0.24994659260841701"/>
        </left>
        <right style="hair">
          <color theme="2" tint="-0.24994659260841701"/>
        </right>
        <bottom style="hair">
          <color theme="2" tint="-0.2499465926084170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</dxf>
    <dxf>
      <border>
        <top style="thin">
          <color auto="1"/>
        </top>
        <vertical/>
        <horizontal/>
      </border>
    </dxf>
    <dxf>
      <fill>
        <patternFill>
          <bgColor theme="0" tint="-4.9989318521683403E-2"/>
        </patternFill>
      </fill>
      <border>
        <left style="hair">
          <color theme="2" tint="-0.24994659260841701"/>
        </left>
        <right style="hair">
          <color theme="2" tint="-0.24994659260841701"/>
        </right>
        <bottom style="hair">
          <color theme="2" tint="-0.24994659260841701"/>
        </bottom>
        <vertical/>
        <horizontal/>
      </border>
    </dxf>
    <dxf>
      <fill>
        <patternFill>
          <bgColor theme="0"/>
        </patternFill>
      </fill>
      <border>
        <left style="hair">
          <color theme="2" tint="-0.24994659260841701"/>
        </left>
        <right style="hair">
          <color theme="2" tint="-0.24994659260841701"/>
        </right>
        <bottom style="hair">
          <color theme="2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left style="hair">
          <color theme="2" tint="-0.24994659260841701"/>
        </left>
        <right style="hair">
          <color theme="2" tint="-0.24994659260841701"/>
        </right>
        <bottom style="hair">
          <color theme="2" tint="-0.24994659260841701"/>
        </bottom>
        <vertical/>
        <horizontal/>
      </border>
    </dxf>
    <dxf>
      <fill>
        <patternFill>
          <bgColor theme="0"/>
        </patternFill>
      </fill>
      <border>
        <left style="hair">
          <color theme="2" tint="-0.24994659260841701"/>
        </left>
        <right style="hair">
          <color theme="2" tint="-0.24994659260841701"/>
        </right>
        <bottom style="hair">
          <color theme="2" tint="-0.2499465926084170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3498DB"/>
          </stop>
          <stop position="1">
            <color rgb="FF3498DB"/>
          </stop>
        </gradientFill>
      </fill>
    </dxf>
    <dxf>
      <font>
        <b/>
        <i val="0"/>
        <color theme="0"/>
      </font>
      <fill>
        <gradientFill degree="90">
          <stop position="0">
            <color rgb="FF3498DB"/>
          </stop>
          <stop position="1">
            <color rgb="FF3498DB"/>
          </stop>
        </gradientFill>
      </fill>
    </dxf>
    <dxf>
      <fill>
        <patternFill>
          <bgColor theme="0" tint="-4.9989318521683403E-2"/>
        </patternFill>
      </fill>
      <border>
        <left style="hair">
          <color theme="2" tint="-0.24994659260841701"/>
        </left>
        <right style="hair">
          <color theme="2" tint="-0.24994659260841701"/>
        </right>
        <bottom style="hair">
          <color theme="2" tint="-0.24994659260841701"/>
        </bottom>
        <vertical/>
        <horizontal/>
      </border>
    </dxf>
    <dxf>
      <fill>
        <patternFill>
          <bgColor theme="0"/>
        </patternFill>
      </fill>
      <border>
        <left style="hair">
          <color theme="2" tint="-0.24994659260841701"/>
        </left>
        <right style="hair">
          <color theme="2" tint="-0.24994659260841701"/>
        </right>
        <bottom style="hair">
          <color theme="2" tint="-0.24994659260841701"/>
        </bottom>
        <vertical/>
        <horizontal/>
      </border>
    </dxf>
    <dxf>
      <fill>
        <patternFill>
          <bgColor theme="0" tint="-4.9989318521683403E-2"/>
        </patternFill>
      </fill>
      <border>
        <left style="hair">
          <color theme="2" tint="-0.24994659260841701"/>
        </left>
        <right style="hair">
          <color theme="2" tint="-0.24994659260841701"/>
        </right>
        <bottom style="hair">
          <color theme="2" tint="-0.24994659260841701"/>
        </bottom>
        <vertical/>
        <horizontal/>
      </border>
    </dxf>
    <dxf>
      <fill>
        <patternFill>
          <bgColor theme="0"/>
        </patternFill>
      </fill>
      <border>
        <left style="hair">
          <color theme="2" tint="-0.24994659260841701"/>
        </left>
        <right style="hair">
          <color theme="2" tint="-0.24994659260841701"/>
        </right>
        <bottom style="hair">
          <color theme="2" tint="-0.2499465926084170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3498DB"/>
          </stop>
          <stop position="1">
            <color rgb="FF3498DB"/>
          </stop>
        </gradientFill>
      </fill>
    </dxf>
    <dxf>
      <fill>
        <patternFill>
          <bgColor theme="0" tint="-4.9989318521683403E-2"/>
        </patternFill>
      </fill>
      <border>
        <left style="hair">
          <color theme="2" tint="-0.24994659260841701"/>
        </left>
        <right style="hair">
          <color theme="2" tint="-0.24994659260841701"/>
        </right>
        <bottom style="hair">
          <color theme="2" tint="-0.24994659260841701"/>
        </bottom>
        <vertical/>
        <horizontal/>
      </border>
    </dxf>
    <dxf>
      <fill>
        <patternFill>
          <bgColor theme="0"/>
        </patternFill>
      </fill>
      <border>
        <left style="hair">
          <color theme="2" tint="-0.24994659260841701"/>
        </left>
        <right style="hair">
          <color theme="2" tint="-0.24994659260841701"/>
        </right>
        <bottom style="hair">
          <color theme="2" tint="-0.2499465926084170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3498DB"/>
          </stop>
          <stop position="1">
            <color rgb="FF3498DB"/>
          </stop>
        </gradientFill>
      </fill>
    </dxf>
  </dxfs>
  <tableStyles count="0" defaultTableStyle="TableStyleMedium2" defaultPivotStyle="PivotStyleLight16"/>
  <colors>
    <mruColors>
      <color rgb="FF3498DB"/>
      <color rgb="FF00FFFF"/>
      <color rgb="FF99FF99"/>
      <color rgb="FFFF5733"/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Data'!$B$3:$C$3</c:f>
          <c:strCache>
            <c:ptCount val="2"/>
            <c:pt idx="0">
              <c:v>PERIOD SALES  VS PURCHASES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916261152287471"/>
          <c:y val="0.1823272090988626"/>
          <c:w val="0.37760913447462902"/>
          <c:h val="0.69912415839324438"/>
        </c:manualLayout>
      </c:layout>
      <c:doughnutChart>
        <c:varyColors val="1"/>
        <c:ser>
          <c:idx val="0"/>
          <c:order val="0"/>
          <c:spPr>
            <a:solidFill>
              <a:srgbClr val="3498DB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50800" h="50800"/>
            </a:sp3d>
          </c:spPr>
          <c:dPt>
            <c:idx val="0"/>
            <c:bubble3D val="0"/>
            <c:spPr>
              <a:solidFill>
                <a:srgbClr val="3498DB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50800" h="50800"/>
              </a:sp3d>
            </c:spPr>
            <c:extLst>
              <c:ext xmlns:c16="http://schemas.microsoft.com/office/drawing/2014/chart" uri="{C3380CC4-5D6E-409C-BE32-E72D297353CC}">
                <c16:uniqueId val="{00000001-3B45-4257-B438-ABDF0DC332E4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50800" h="50800"/>
              </a:sp3d>
            </c:spPr>
            <c:extLst>
              <c:ext xmlns:c16="http://schemas.microsoft.com/office/drawing/2014/chart" uri="{C3380CC4-5D6E-409C-BE32-E72D297353CC}">
                <c16:uniqueId val="{00000003-3B45-4257-B438-ABDF0DC332E4}"/>
              </c:ext>
            </c:extLst>
          </c:dPt>
          <c:dLbls>
            <c:dLbl>
              <c:idx val="0"/>
              <c:layout>
                <c:manualLayout>
                  <c:x val="0.14481409001956941"/>
                  <c:y val="2.434040853588940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45-4257-B438-ABDF0DC332E4}"/>
                </c:ext>
              </c:extLst>
            </c:dLbl>
            <c:dLbl>
              <c:idx val="1"/>
              <c:layout>
                <c:manualLayout>
                  <c:x val="-0.18982387475538159"/>
                  <c:y val="-2.663932633420822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254403131115459"/>
                      <c:h val="0.260543525809273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B45-4257-B438-ABDF0DC332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 Data'!$B$4:$B$5</c:f>
              <c:strCache>
                <c:ptCount val="2"/>
                <c:pt idx="0">
                  <c:v>Total Sales</c:v>
                </c:pt>
                <c:pt idx="1">
                  <c:v>Total Purchase</c:v>
                </c:pt>
              </c:strCache>
            </c:strRef>
          </c:cat>
          <c:val>
            <c:numRef>
              <c:f>'Chart Data'!$C$4:$C$5</c:f>
              <c:numCache>
                <c:formatCode>"$"#,##0</c:formatCode>
                <c:ptCount val="2"/>
                <c:pt idx="0">
                  <c:v>4876.0499999999993</c:v>
                </c:pt>
                <c:pt idx="1">
                  <c:v>1605.88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45-4257-B438-ABDF0DC33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Data'!$F$3:$G$3</c:f>
          <c:strCache>
            <c:ptCount val="2"/>
            <c:pt idx="0">
              <c:v>PERIOD SALES VS PAYMENTS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8999721273778833"/>
          <c:y val="0.19496500437445319"/>
          <c:w val="0.45200125426799526"/>
          <c:h val="0.70939085739282592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75000"/>
              </a:schemeClr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 w="50800" h="50800"/>
            </a:sp3d>
          </c:spPr>
          <c:dPt>
            <c:idx val="0"/>
            <c:bubble3D val="0"/>
            <c:spPr>
              <a:solidFill>
                <a:srgbClr val="3498DB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50800" h="50800"/>
              </a:sp3d>
            </c:spPr>
            <c:extLst>
              <c:ext xmlns:c16="http://schemas.microsoft.com/office/drawing/2014/chart" uri="{C3380CC4-5D6E-409C-BE32-E72D297353CC}">
                <c16:uniqueId val="{00000001-67C6-49D5-BA5D-CBFF9B023509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50800" h="50800"/>
              </a:sp3d>
            </c:spPr>
            <c:extLst>
              <c:ext xmlns:c16="http://schemas.microsoft.com/office/drawing/2014/chart" uri="{C3380CC4-5D6E-409C-BE32-E72D297353CC}">
                <c16:uniqueId val="{00000003-67C6-49D5-BA5D-CBFF9B023509}"/>
              </c:ext>
            </c:extLst>
          </c:dPt>
          <c:dLbls>
            <c:dLbl>
              <c:idx val="0"/>
              <c:layout>
                <c:manualLayout>
                  <c:x val="0.15929203539823009"/>
                  <c:y val="-0.17901234567901234"/>
                </c:manualLayout>
              </c:layout>
              <c:numFmt formatCode="[$₦-46A]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C6-49D5-BA5D-CBFF9B023509}"/>
                </c:ext>
              </c:extLst>
            </c:dLbl>
            <c:dLbl>
              <c:idx val="1"/>
              <c:layout>
                <c:manualLayout>
                  <c:x val="-0.14601769911504425"/>
                  <c:y val="-0.2160493219597550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216814159292034"/>
                      <c:h val="0.2751044400699912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7C6-49D5-BA5D-CBFF9B0235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 Data'!$F$4:$F$5</c:f>
              <c:strCache>
                <c:ptCount val="2"/>
                <c:pt idx="0">
                  <c:v>Total Sales</c:v>
                </c:pt>
                <c:pt idx="1">
                  <c:v>Total Payments</c:v>
                </c:pt>
              </c:strCache>
            </c:strRef>
          </c:cat>
          <c:val>
            <c:numRef>
              <c:f>'Chart Data'!$G$4:$G$5</c:f>
              <c:numCache>
                <c:formatCode>"$"#,##0</c:formatCode>
                <c:ptCount val="2"/>
                <c:pt idx="0">
                  <c:v>4876.0499999999993</c:v>
                </c:pt>
                <c:pt idx="1">
                  <c:v>4897.76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C6-49D5-BA5D-CBFF9B023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[Store_Management_System.xlsm]Chart Data!PivotTable2</c:name>
    <c:fmtId val="2"/>
  </c:pivotSource>
  <c:chart>
    <c:title>
      <c:tx>
        <c:strRef>
          <c:f>'Chart Data'!$L$1:$M$1</c:f>
          <c:strCache>
            <c:ptCount val="2"/>
            <c:pt idx="0">
              <c:v>TOP 10 SALES BY PRODUCT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498DB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numFmt formatCode="[$₦-46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'Chart Data'!$L$1:$M$1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498DB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[$₦-46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Data'!$L$1:$M$1</c:f>
              <c:strCache>
                <c:ptCount val="10"/>
                <c:pt idx="0">
                  <c:v>Heinz Chilisauce 3.3Kg</c:v>
                </c:pt>
                <c:pt idx="1">
                  <c:v>Cr Sansadioliva 5L</c:v>
                </c:pt>
                <c:pt idx="2">
                  <c:v>Heinz Tomatopst 3.15Kg</c:v>
                </c:pt>
                <c:pt idx="3">
                  <c:v>Cr Evoo 5L</c:v>
                </c:pt>
                <c:pt idx="4">
                  <c:v>Heinz Dwvinegar</c:v>
                </c:pt>
                <c:pt idx="5">
                  <c:v>Cr Evoo 1L</c:v>
                </c:pt>
                <c:pt idx="6">
                  <c:v>Nz Gs Mussels Mid</c:v>
                </c:pt>
                <c:pt idx="7">
                  <c:v>Heinz Tomatoket 9G</c:v>
                </c:pt>
                <c:pt idx="8">
                  <c:v>Heinz Bbqsauce 480G</c:v>
                </c:pt>
                <c:pt idx="9">
                  <c:v>Heinz Tomatoket 567G</c:v>
                </c:pt>
              </c:strCache>
            </c:strRef>
          </c:cat>
          <c:val>
            <c:numRef>
              <c:f>'Chart Data'!$L$1:$M$1</c:f>
              <c:numCache>
                <c:formatCode>"$"#,##0</c:formatCode>
                <c:ptCount val="10"/>
                <c:pt idx="0">
                  <c:v>100.2</c:v>
                </c:pt>
                <c:pt idx="1">
                  <c:v>115</c:v>
                </c:pt>
                <c:pt idx="2">
                  <c:v>115.5</c:v>
                </c:pt>
                <c:pt idx="3">
                  <c:v>116.56</c:v>
                </c:pt>
                <c:pt idx="4">
                  <c:v>143.19999999999999</c:v>
                </c:pt>
                <c:pt idx="5">
                  <c:v>158.5</c:v>
                </c:pt>
                <c:pt idx="6">
                  <c:v>158.5</c:v>
                </c:pt>
                <c:pt idx="7">
                  <c:v>161.19999999999999</c:v>
                </c:pt>
                <c:pt idx="8">
                  <c:v>162</c:v>
                </c:pt>
                <c:pt idx="9">
                  <c:v>209.64999999999998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1-4165-BAF3-B033954D1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5"/>
        <c:axId val="75281039"/>
        <c:axId val="600265215"/>
      </c:barChart>
      <c:catAx>
        <c:axId val="752810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65215"/>
        <c:crosses val="autoZero"/>
        <c:auto val="1"/>
        <c:lblAlgn val="ctr"/>
        <c:lblOffset val="100"/>
        <c:noMultiLvlLbl val="0"/>
      </c:catAx>
      <c:valAx>
        <c:axId val="600265215"/>
        <c:scaling>
          <c:orientation val="minMax"/>
        </c:scaling>
        <c:delete val="1"/>
        <c:axPos val="b"/>
        <c:numFmt formatCode="&quot;$&quot;#,##0" sourceLinked="1"/>
        <c:majorTickMark val="none"/>
        <c:minorTickMark val="none"/>
        <c:tickLblPos val="nextTo"/>
        <c:crossAx val="75281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[Store_Management_System.xlsm]Chart Data!PivotTable3</c:name>
    <c:fmtId val="5"/>
  </c:pivotSource>
  <c:chart>
    <c:title>
      <c:tx>
        <c:strRef>
          <c:f>'Chart Data'!$P$1:$Q$1</c:f>
          <c:strCache>
            <c:ptCount val="2"/>
            <c:pt idx="0">
              <c:v>TOP 10 PURCHASES BY PRODUCT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498DB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numFmt formatCode="[$₦-46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'Chart Data'!$P$1:$Q$1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498DB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[$₦-46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Data'!$P$1:$Q$1</c:f>
              <c:strCache>
                <c:ptCount val="10"/>
                <c:pt idx="0">
                  <c:v>Heinz Chilisauce 3.3Kg</c:v>
                </c:pt>
                <c:pt idx="1">
                  <c:v>Heinz Tomatopst 3.15Kg</c:v>
                </c:pt>
                <c:pt idx="2">
                  <c:v>Cr Evoo 5L</c:v>
                </c:pt>
                <c:pt idx="3">
                  <c:v>Heinz Ketchup 54Ml</c:v>
                </c:pt>
                <c:pt idx="4">
                  <c:v>Heinz Dwvinegar</c:v>
                </c:pt>
                <c:pt idx="5">
                  <c:v>Heinz Tomatoket 9G</c:v>
                </c:pt>
                <c:pt idx="6">
                  <c:v>Heinz Bbqsauce 480G</c:v>
                </c:pt>
                <c:pt idx="7">
                  <c:v>Nz Gs Mussels Mid</c:v>
                </c:pt>
                <c:pt idx="8">
                  <c:v>Heinz Tomatoket 567G</c:v>
                </c:pt>
                <c:pt idx="9">
                  <c:v>Cr Evoo 1L</c:v>
                </c:pt>
              </c:strCache>
            </c:strRef>
          </c:cat>
          <c:val>
            <c:numRef>
              <c:f>'Chart Data'!$P$1:$Q$1</c:f>
              <c:numCache>
                <c:formatCode>"$"#,##0</c:formatCode>
                <c:ptCount val="10"/>
                <c:pt idx="0">
                  <c:v>116.8</c:v>
                </c:pt>
                <c:pt idx="1">
                  <c:v>117.16</c:v>
                </c:pt>
                <c:pt idx="2">
                  <c:v>118.38</c:v>
                </c:pt>
                <c:pt idx="3">
                  <c:v>129.86999999999998</c:v>
                </c:pt>
                <c:pt idx="4">
                  <c:v>151.5</c:v>
                </c:pt>
                <c:pt idx="5">
                  <c:v>162.89999999999998</c:v>
                </c:pt>
                <c:pt idx="6">
                  <c:v>173.7</c:v>
                </c:pt>
                <c:pt idx="7">
                  <c:v>191.5</c:v>
                </c:pt>
                <c:pt idx="8">
                  <c:v>211.13</c:v>
                </c:pt>
                <c:pt idx="9">
                  <c:v>217.4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8-42D6-8068-C659353BE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42333071"/>
        <c:axId val="637182095"/>
      </c:barChart>
      <c:catAx>
        <c:axId val="12423330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182095"/>
        <c:crosses val="autoZero"/>
        <c:auto val="1"/>
        <c:lblAlgn val="ctr"/>
        <c:lblOffset val="100"/>
        <c:noMultiLvlLbl val="0"/>
      </c:catAx>
      <c:valAx>
        <c:axId val="637182095"/>
        <c:scaling>
          <c:orientation val="minMax"/>
        </c:scaling>
        <c:delete val="1"/>
        <c:axPos val="b"/>
        <c:numFmt formatCode="&quot;$&quot;#,##0" sourceLinked="1"/>
        <c:majorTickMark val="none"/>
        <c:minorTickMark val="none"/>
        <c:tickLblPos val="nextTo"/>
        <c:crossAx val="12423330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[Store_Management_System.xlsm]Chart Data!PivotTable4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SALES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498DB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numFmt formatCode="[$₦-46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8811857559840387E-2"/>
          <c:y val="0.25481177025541607"/>
          <c:w val="0.95401545929816789"/>
          <c:h val="0.560290751014826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'Chart Data'!$C$12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498DB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[$₦-46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Data'!$B$13:$B$22</c:f>
              <c:strCache>
                <c:ptCount val="9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</c:strCache>
            </c:strRef>
          </c:cat>
          <c:val>
            <c:numRef>
              <c:f>'Chart Data'!$C$13:$C$22</c:f>
              <c:numCache>
                <c:formatCode>"$"#,##0</c:formatCode>
                <c:ptCount val="9"/>
                <c:pt idx="0">
                  <c:v>262.02</c:v>
                </c:pt>
                <c:pt idx="1">
                  <c:v>411.51</c:v>
                </c:pt>
                <c:pt idx="2">
                  <c:v>217.6</c:v>
                </c:pt>
                <c:pt idx="3">
                  <c:v>1335.54</c:v>
                </c:pt>
                <c:pt idx="4">
                  <c:v>65.8</c:v>
                </c:pt>
                <c:pt idx="5">
                  <c:v>524.04</c:v>
                </c:pt>
                <c:pt idx="6">
                  <c:v>1007.72</c:v>
                </c:pt>
                <c:pt idx="7">
                  <c:v>113.79500000000002</c:v>
                </c:pt>
                <c:pt idx="8">
                  <c:v>935.55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8-467C-80E6-51CC6612D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73042783"/>
        <c:axId val="600249839"/>
      </c:barChart>
      <c:catAx>
        <c:axId val="7304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49839"/>
        <c:crosses val="autoZero"/>
        <c:auto val="1"/>
        <c:lblAlgn val="ctr"/>
        <c:lblOffset val="100"/>
        <c:noMultiLvlLbl val="0"/>
      </c:catAx>
      <c:valAx>
        <c:axId val="600249839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73042783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[Store_Management_System.xlsm]Chart Data!PivotTable5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</a:t>
            </a:r>
            <a:r>
              <a:rPr lang="en-US" b="1" baseline="0"/>
              <a:t> PURCHASES BY MONTH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498DB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numFmt formatCode="[$₦-46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 Data'!$G$12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498DB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[$₦-46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Data'!$F$13:$F$20</c:f>
              <c:strCache>
                <c:ptCount val="7"/>
                <c:pt idx="0">
                  <c:v>Feb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Sep</c:v>
                </c:pt>
                <c:pt idx="6">
                  <c:v>Oct</c:v>
                </c:pt>
              </c:strCache>
            </c:strRef>
          </c:cat>
          <c:val>
            <c:numRef>
              <c:f>'Chart Data'!$G$13:$G$20</c:f>
              <c:numCache>
                <c:formatCode>"$"#,##0</c:formatCode>
                <c:ptCount val="7"/>
                <c:pt idx="0">
                  <c:v>101.97</c:v>
                </c:pt>
                <c:pt idx="1">
                  <c:v>177.85</c:v>
                </c:pt>
                <c:pt idx="2">
                  <c:v>318.04999999999995</c:v>
                </c:pt>
                <c:pt idx="3">
                  <c:v>151.76</c:v>
                </c:pt>
                <c:pt idx="4">
                  <c:v>203.94</c:v>
                </c:pt>
                <c:pt idx="5">
                  <c:v>556.32000000000005</c:v>
                </c:pt>
                <c:pt idx="6">
                  <c:v>101.97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9E-464A-8742-4CF1D7150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9701311"/>
        <c:axId val="600247359"/>
      </c:barChart>
      <c:catAx>
        <c:axId val="1509701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47359"/>
        <c:crosses val="autoZero"/>
        <c:auto val="1"/>
        <c:lblAlgn val="ctr"/>
        <c:lblOffset val="100"/>
        <c:noMultiLvlLbl val="0"/>
      </c:catAx>
      <c:valAx>
        <c:axId val="600247359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1509701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3" Type="http://schemas.openxmlformats.org/officeDocument/2006/relationships/image" Target="../media/image4.png"/><Relationship Id="rId21" Type="http://schemas.openxmlformats.org/officeDocument/2006/relationships/chart" Target="../charts/chart5.xml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chart" Target="../charts/chart1.xml"/><Relationship Id="rId2" Type="http://schemas.openxmlformats.org/officeDocument/2006/relationships/image" Target="../media/image3.png"/><Relationship Id="rId16" Type="http://schemas.openxmlformats.org/officeDocument/2006/relationships/image" Target="../media/image17.jpeg"/><Relationship Id="rId20" Type="http://schemas.openxmlformats.org/officeDocument/2006/relationships/chart" Target="../charts/chart4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file:///D:\Dropbox\AppShared\Product%20Pictures\PB_WhippingCream_1L.png" TargetMode="External"/><Relationship Id="rId10" Type="http://schemas.openxmlformats.org/officeDocument/2006/relationships/image" Target="../media/image11.png"/><Relationship Id="rId19" Type="http://schemas.openxmlformats.org/officeDocument/2006/relationships/chart" Target="../charts/chart3.xml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68644</xdr:colOff>
      <xdr:row>1</xdr:row>
      <xdr:rowOff>158750</xdr:rowOff>
    </xdr:from>
    <xdr:to>
      <xdr:col>4</xdr:col>
      <xdr:colOff>37331</xdr:colOff>
      <xdr:row>10</xdr:row>
      <xdr:rowOff>120650</xdr:rowOff>
    </xdr:to>
    <xdr:grpSp>
      <xdr:nvGrpSpPr>
        <xdr:cNvPr id="43" name="Menu">
          <a:extLst>
            <a:ext uri="{FF2B5EF4-FFF2-40B4-BE49-F238E27FC236}">
              <a16:creationId xmlns:a16="http://schemas.microsoft.com/office/drawing/2014/main" id="{B56E4539-AFBC-031D-F61F-05C7410F1BB4}"/>
            </a:ext>
          </a:extLst>
        </xdr:cNvPr>
        <xdr:cNvGrpSpPr/>
      </xdr:nvGrpSpPr>
      <xdr:grpSpPr>
        <a:xfrm>
          <a:off x="68644" y="615950"/>
          <a:ext cx="1399554" cy="1756833"/>
          <a:chOff x="1935544" y="622300"/>
          <a:chExt cx="1422837" cy="1739900"/>
        </a:xfrm>
        <a:solidFill>
          <a:srgbClr val="3498DB">
            <a:alpha val="0"/>
          </a:srgbClr>
        </a:solidFill>
      </xdr:grpSpPr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613E6F1D-8736-6DBD-216A-1D2E6F6BE34A}"/>
              </a:ext>
            </a:extLst>
          </xdr:cNvPr>
          <xdr:cNvGrpSpPr/>
        </xdr:nvGrpSpPr>
        <xdr:grpSpPr>
          <a:xfrm>
            <a:off x="1938937" y="622300"/>
            <a:ext cx="1416050" cy="292100"/>
            <a:chOff x="1251585" y="3003550"/>
            <a:chExt cx="1416050" cy="292100"/>
          </a:xfrm>
          <a:grpFill/>
        </xdr:grpSpPr>
        <xdr:sp macro="[0]!MainMenuSelect" textlink="">
          <xdr:nvSpPr>
            <xdr:cNvPr id="21" name="Dashboard">
              <a:extLst>
                <a:ext uri="{FF2B5EF4-FFF2-40B4-BE49-F238E27FC236}">
                  <a16:creationId xmlns:a16="http://schemas.microsoft.com/office/drawing/2014/main" id="{FFE03E4A-262B-F8A0-E48D-860C012AFB9B}"/>
                </a:ext>
              </a:extLst>
            </xdr:cNvPr>
            <xdr:cNvSpPr/>
          </xdr:nvSpPr>
          <xdr:spPr>
            <a:xfrm>
              <a:off x="1251585" y="3003550"/>
              <a:ext cx="1416050" cy="292100"/>
            </a:xfrm>
            <a:prstGeom prst="rect">
              <a:avLst/>
            </a:prstGeom>
            <a:solidFill>
              <a:srgbClr val="3498DB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20040" rtlCol="0" anchor="ctr"/>
            <a:lstStyle/>
            <a:p>
              <a:pPr algn="l"/>
              <a:r>
                <a:rPr lang="en-US" sz="1400" b="1"/>
                <a:t>DASHBOARD</a:t>
              </a:r>
            </a:p>
          </xdr:txBody>
        </xdr:sp>
        <xdr:pic macro="[0]!MainMenuSelect">
          <xdr:nvPicPr>
            <xdr:cNvPr id="4" name="Dashboard">
              <a:extLst>
                <a:ext uri="{FF2B5EF4-FFF2-40B4-BE49-F238E27FC236}">
                  <a16:creationId xmlns:a16="http://schemas.microsoft.com/office/drawing/2014/main" id="{6FA09DBF-1861-7AC1-8C6F-0D22D64D430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73175" y="3035300"/>
              <a:ext cx="228600" cy="228600"/>
            </a:xfrm>
            <a:prstGeom prst="rect">
              <a:avLst/>
            </a:prstGeom>
            <a:solidFill>
              <a:srgbClr val="3498DB">
                <a:alpha val="0"/>
              </a:srgbClr>
            </a:solidFill>
          </xdr:spPr>
        </xdr:pic>
      </xdr:grpSp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9D0157BD-D2D4-F9E4-80DB-AF409CC0463F}"/>
              </a:ext>
            </a:extLst>
          </xdr:cNvPr>
          <xdr:cNvGrpSpPr/>
        </xdr:nvGrpSpPr>
        <xdr:grpSpPr>
          <a:xfrm>
            <a:off x="1938302" y="1201420"/>
            <a:ext cx="1417320" cy="292100"/>
            <a:chOff x="1250950" y="3676650"/>
            <a:chExt cx="1417320" cy="292100"/>
          </a:xfrm>
          <a:grpFill/>
        </xdr:grpSpPr>
        <xdr:sp macro="[0]!MainMenuSelect" textlink="">
          <xdr:nvSpPr>
            <xdr:cNvPr id="23" name="Purchases">
              <a:extLst>
                <a:ext uri="{FF2B5EF4-FFF2-40B4-BE49-F238E27FC236}">
                  <a16:creationId xmlns:a16="http://schemas.microsoft.com/office/drawing/2014/main" id="{576B5D52-6721-D9A7-6536-202551191607}"/>
                </a:ext>
              </a:extLst>
            </xdr:cNvPr>
            <xdr:cNvSpPr/>
          </xdr:nvSpPr>
          <xdr:spPr>
            <a:xfrm>
              <a:off x="1250950" y="3676650"/>
              <a:ext cx="1417320" cy="292100"/>
            </a:xfrm>
            <a:prstGeom prst="rect">
              <a:avLst/>
            </a:prstGeom>
            <a:solidFill>
              <a:srgbClr val="3498DB">
                <a:alpha val="0"/>
              </a:srgbClr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20040" rtlCol="0" anchor="ctr"/>
            <a:lstStyle/>
            <a:p>
              <a:pPr algn="l"/>
              <a:r>
                <a:rPr lang="en-US" sz="1400" b="1"/>
                <a:t>PURCHASES</a:t>
              </a:r>
            </a:p>
          </xdr:txBody>
        </xdr:sp>
        <xdr:pic macro="[0]!MainMenuSelect">
          <xdr:nvPicPr>
            <xdr:cNvPr id="8" name="Purchases">
              <a:extLst>
                <a:ext uri="{FF2B5EF4-FFF2-40B4-BE49-F238E27FC236}">
                  <a16:creationId xmlns:a16="http://schemas.microsoft.com/office/drawing/2014/main" id="{04FCAC1B-1DD5-68EB-F8C5-1D9A68FF649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73175" y="3708400"/>
              <a:ext cx="228600" cy="228600"/>
            </a:xfrm>
            <a:prstGeom prst="rect">
              <a:avLst/>
            </a:prstGeom>
            <a:solidFill>
              <a:srgbClr val="3498DB">
                <a:alpha val="0"/>
              </a:srgbClr>
            </a:solidFill>
          </xdr:spPr>
        </xdr:pic>
      </xdr:grpSp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E3442FE8-7E47-52D0-13A0-E5BF9C943A3E}"/>
              </a:ext>
            </a:extLst>
          </xdr:cNvPr>
          <xdr:cNvGrpSpPr/>
        </xdr:nvGrpSpPr>
        <xdr:grpSpPr>
          <a:xfrm>
            <a:off x="1938302" y="911860"/>
            <a:ext cx="1417320" cy="292100"/>
            <a:chOff x="1250950" y="3333750"/>
            <a:chExt cx="1417320" cy="292100"/>
          </a:xfrm>
          <a:grpFill/>
        </xdr:grpSpPr>
        <xdr:sp macro="[0]!MainMenuSelect" textlink="">
          <xdr:nvSpPr>
            <xdr:cNvPr id="22" name="Sales">
              <a:extLst>
                <a:ext uri="{FF2B5EF4-FFF2-40B4-BE49-F238E27FC236}">
                  <a16:creationId xmlns:a16="http://schemas.microsoft.com/office/drawing/2014/main" id="{BC03C06D-41DE-9902-D941-1919A00A7079}"/>
                </a:ext>
              </a:extLst>
            </xdr:cNvPr>
            <xdr:cNvSpPr/>
          </xdr:nvSpPr>
          <xdr:spPr>
            <a:xfrm>
              <a:off x="1250950" y="3333750"/>
              <a:ext cx="1417320" cy="292100"/>
            </a:xfrm>
            <a:prstGeom prst="rect">
              <a:avLst/>
            </a:prstGeom>
            <a:solidFill>
              <a:srgbClr val="3498DB">
                <a:alpha val="0"/>
              </a:srgbClr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20040" rtlCol="0" anchor="ctr"/>
            <a:lstStyle/>
            <a:p>
              <a:pPr algn="l"/>
              <a:r>
                <a:rPr lang="en-US" sz="1400" b="1"/>
                <a:t>SALES</a:t>
              </a:r>
            </a:p>
          </xdr:txBody>
        </xdr:sp>
        <xdr:pic macro="[0]!MainMenuSelect">
          <xdr:nvPicPr>
            <xdr:cNvPr id="18" name="Sales">
              <a:extLst>
                <a:ext uri="{FF2B5EF4-FFF2-40B4-BE49-F238E27FC236}">
                  <a16:creationId xmlns:a16="http://schemas.microsoft.com/office/drawing/2014/main" id="{036E6C0F-A44C-F4ED-7D7D-F17C6610D38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73175" y="3365500"/>
              <a:ext cx="228600" cy="228600"/>
            </a:xfrm>
            <a:prstGeom prst="rect">
              <a:avLst/>
            </a:prstGeom>
            <a:solidFill>
              <a:srgbClr val="3498DB">
                <a:alpha val="0"/>
              </a:srgbClr>
            </a:solidFill>
          </xdr:spPr>
        </xdr:pic>
      </xdr:grpSp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C4758D93-40DD-FFA6-1E63-C74FF9514703}"/>
              </a:ext>
            </a:extLst>
          </xdr:cNvPr>
          <xdr:cNvGrpSpPr/>
        </xdr:nvGrpSpPr>
        <xdr:grpSpPr>
          <a:xfrm>
            <a:off x="1938302" y="1490980"/>
            <a:ext cx="1417320" cy="292100"/>
            <a:chOff x="1250950" y="4038600"/>
            <a:chExt cx="1417320" cy="292100"/>
          </a:xfrm>
          <a:grpFill/>
        </xdr:grpSpPr>
        <xdr:sp macro="[0]!MainMenuSelect" textlink="">
          <xdr:nvSpPr>
            <xdr:cNvPr id="24" name="Products">
              <a:extLst>
                <a:ext uri="{FF2B5EF4-FFF2-40B4-BE49-F238E27FC236}">
                  <a16:creationId xmlns:a16="http://schemas.microsoft.com/office/drawing/2014/main" id="{D685C839-98C2-6F6A-1BD9-4E45778B303B}"/>
                </a:ext>
              </a:extLst>
            </xdr:cNvPr>
            <xdr:cNvSpPr/>
          </xdr:nvSpPr>
          <xdr:spPr>
            <a:xfrm>
              <a:off x="1250950" y="4038600"/>
              <a:ext cx="1417320" cy="292100"/>
            </a:xfrm>
            <a:prstGeom prst="rect">
              <a:avLst/>
            </a:prstGeom>
            <a:solidFill>
              <a:srgbClr val="3498DB">
                <a:alpha val="0"/>
              </a:srgbClr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20040" rtlCol="0" anchor="ctr"/>
            <a:lstStyle/>
            <a:p>
              <a:pPr algn="l"/>
              <a:r>
                <a:rPr lang="en-US" sz="1400" b="1"/>
                <a:t>PRODUCTS</a:t>
              </a:r>
            </a:p>
          </xdr:txBody>
        </xdr:sp>
        <xdr:pic macro="[0]!MainMenuSelect">
          <xdr:nvPicPr>
            <xdr:cNvPr id="20" name="Products">
              <a:extLst>
                <a:ext uri="{FF2B5EF4-FFF2-40B4-BE49-F238E27FC236}">
                  <a16:creationId xmlns:a16="http://schemas.microsoft.com/office/drawing/2014/main" id="{AA2C4408-9594-0C6A-6554-58322F9C4E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60254" y="4070350"/>
              <a:ext cx="254442" cy="228600"/>
            </a:xfrm>
            <a:prstGeom prst="rect">
              <a:avLst/>
            </a:prstGeom>
            <a:solidFill>
              <a:srgbClr val="3498DB">
                <a:alpha val="0"/>
              </a:srgbClr>
            </a:solidFill>
          </xdr:spPr>
        </xdr:pic>
      </xdr:grpSp>
      <xdr:grpSp>
        <xdr:nvGrpSpPr>
          <xdr:cNvPr id="34" name="Group 33">
            <a:extLst>
              <a:ext uri="{FF2B5EF4-FFF2-40B4-BE49-F238E27FC236}">
                <a16:creationId xmlns:a16="http://schemas.microsoft.com/office/drawing/2014/main" id="{EA3BF9EC-CB51-D1B2-7FD3-10994A759537}"/>
              </a:ext>
            </a:extLst>
          </xdr:cNvPr>
          <xdr:cNvGrpSpPr/>
        </xdr:nvGrpSpPr>
        <xdr:grpSpPr>
          <a:xfrm>
            <a:off x="1935544" y="1780540"/>
            <a:ext cx="1422837" cy="292100"/>
            <a:chOff x="1245433" y="4393000"/>
            <a:chExt cx="1422837" cy="292100"/>
          </a:xfrm>
          <a:grpFill/>
        </xdr:grpSpPr>
        <xdr:sp macro="[0]!MainMenuSelect" textlink="">
          <xdr:nvSpPr>
            <xdr:cNvPr id="25" name="Users">
              <a:extLst>
                <a:ext uri="{FF2B5EF4-FFF2-40B4-BE49-F238E27FC236}">
                  <a16:creationId xmlns:a16="http://schemas.microsoft.com/office/drawing/2014/main" id="{5FC224BF-71B7-2ED8-E080-C6D0226DF28B}"/>
                </a:ext>
              </a:extLst>
            </xdr:cNvPr>
            <xdr:cNvSpPr/>
          </xdr:nvSpPr>
          <xdr:spPr>
            <a:xfrm>
              <a:off x="1250950" y="4393000"/>
              <a:ext cx="1417320" cy="292100"/>
            </a:xfrm>
            <a:prstGeom prst="rect">
              <a:avLst/>
            </a:prstGeom>
            <a:solidFill>
              <a:srgbClr val="3498DB">
                <a:alpha val="0"/>
              </a:srgbClr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20040" rtlCol="0" anchor="ctr"/>
            <a:lstStyle/>
            <a:p>
              <a:pPr algn="l"/>
              <a:r>
                <a:rPr lang="en-US" sz="1400" b="1"/>
                <a:t>USERS</a:t>
              </a:r>
            </a:p>
          </xdr:txBody>
        </xdr:sp>
        <xdr:pic macro="[0]!MainMenuSelect">
          <xdr:nvPicPr>
            <xdr:cNvPr id="6" name="Users">
              <a:extLst>
                <a:ext uri="{FF2B5EF4-FFF2-40B4-BE49-F238E27FC236}">
                  <a16:creationId xmlns:a16="http://schemas.microsoft.com/office/drawing/2014/main" id="{960A5655-F0F5-B98D-335F-6691AC5239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45433" y="4424750"/>
              <a:ext cx="284085" cy="228600"/>
            </a:xfrm>
            <a:prstGeom prst="rect">
              <a:avLst/>
            </a:prstGeom>
            <a:solidFill>
              <a:srgbClr val="3498DB">
                <a:alpha val="0"/>
              </a:srgbClr>
            </a:solidFill>
          </xdr:spPr>
        </xdr:pic>
      </xdr:grp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657D4B51-B09D-F391-FD6F-590177AB6C59}"/>
              </a:ext>
            </a:extLst>
          </xdr:cNvPr>
          <xdr:cNvGrpSpPr/>
        </xdr:nvGrpSpPr>
        <xdr:grpSpPr>
          <a:xfrm>
            <a:off x="1938302" y="2070100"/>
            <a:ext cx="1417320" cy="292100"/>
            <a:chOff x="1250950" y="5162550"/>
            <a:chExt cx="1417320" cy="292100"/>
          </a:xfrm>
          <a:grpFill/>
        </xdr:grpSpPr>
        <xdr:sp macro="[0]!MainMenuSelect" textlink="">
          <xdr:nvSpPr>
            <xdr:cNvPr id="27" name="Settings">
              <a:extLst>
                <a:ext uri="{FF2B5EF4-FFF2-40B4-BE49-F238E27FC236}">
                  <a16:creationId xmlns:a16="http://schemas.microsoft.com/office/drawing/2014/main" id="{0B2312E0-1BF9-9F2E-6249-06B315DA8AA5}"/>
                </a:ext>
              </a:extLst>
            </xdr:cNvPr>
            <xdr:cNvSpPr/>
          </xdr:nvSpPr>
          <xdr:spPr>
            <a:xfrm>
              <a:off x="1250950" y="5162550"/>
              <a:ext cx="1417320" cy="292100"/>
            </a:xfrm>
            <a:prstGeom prst="rect">
              <a:avLst/>
            </a:prstGeom>
            <a:solidFill>
              <a:srgbClr val="3498DB">
                <a:alpha val="0"/>
              </a:srgbClr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20040" rtlCol="0" anchor="ctr"/>
            <a:lstStyle/>
            <a:p>
              <a:pPr algn="l"/>
              <a:r>
                <a:rPr lang="en-US" sz="1400" b="1"/>
                <a:t>SETTINGS</a:t>
              </a:r>
            </a:p>
          </xdr:txBody>
        </xdr:sp>
        <xdr:pic macro="[0]!MainMenuSelect">
          <xdr:nvPicPr>
            <xdr:cNvPr id="29" name="Settings">
              <a:extLst>
                <a:ext uri="{FF2B5EF4-FFF2-40B4-BE49-F238E27FC236}">
                  <a16:creationId xmlns:a16="http://schemas.microsoft.com/office/drawing/2014/main" id="{14308D14-09F4-CF02-5D24-3526FFA0D54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73175" y="5194300"/>
              <a:ext cx="228600" cy="228600"/>
            </a:xfrm>
            <a:prstGeom prst="rect">
              <a:avLst/>
            </a:prstGeom>
            <a:solidFill>
              <a:srgbClr val="3498DB">
                <a:alpha val="0"/>
              </a:srgbClr>
            </a:solidFill>
          </xdr:spPr>
        </xdr:pic>
      </xdr:grpSp>
    </xdr:grpSp>
    <xdr:clientData/>
  </xdr:twoCellAnchor>
  <xdr:twoCellAnchor editAs="absolute">
    <xdr:from>
      <xdr:col>3</xdr:col>
      <xdr:colOff>425449</xdr:colOff>
      <xdr:row>0</xdr:row>
      <xdr:rowOff>0</xdr:rowOff>
    </xdr:from>
    <xdr:to>
      <xdr:col>78</xdr:col>
      <xdr:colOff>232144</xdr:colOff>
      <xdr:row>0</xdr:row>
      <xdr:rowOff>438150</xdr:rowOff>
    </xdr:to>
    <xdr:grpSp>
      <xdr:nvGrpSpPr>
        <xdr:cNvPr id="44" name="Header">
          <a:extLst>
            <a:ext uri="{FF2B5EF4-FFF2-40B4-BE49-F238E27FC236}">
              <a16:creationId xmlns:a16="http://schemas.microsoft.com/office/drawing/2014/main" id="{F72F6E59-C1B2-A8E9-D575-E480AACB920A}"/>
            </a:ext>
          </a:extLst>
        </xdr:cNvPr>
        <xdr:cNvGrpSpPr/>
      </xdr:nvGrpSpPr>
      <xdr:grpSpPr>
        <a:xfrm>
          <a:off x="713316" y="0"/>
          <a:ext cx="13886761" cy="438150"/>
          <a:chOff x="4196117" y="-31750"/>
          <a:chExt cx="14102526" cy="438150"/>
        </a:xfrm>
      </xdr:grpSpPr>
      <xdr:grpSp>
        <xdr:nvGrpSpPr>
          <xdr:cNvPr id="35" name="Group 34">
            <a:extLst>
              <a:ext uri="{FF2B5EF4-FFF2-40B4-BE49-F238E27FC236}">
                <a16:creationId xmlns:a16="http://schemas.microsoft.com/office/drawing/2014/main" id="{30B1A9A2-7253-83B8-9998-67A397D03DC7}"/>
              </a:ext>
            </a:extLst>
          </xdr:cNvPr>
          <xdr:cNvGrpSpPr/>
        </xdr:nvGrpSpPr>
        <xdr:grpSpPr>
          <a:xfrm>
            <a:off x="17212793" y="77260"/>
            <a:ext cx="1085850" cy="292100"/>
            <a:chOff x="2468093" y="4787900"/>
            <a:chExt cx="1085850" cy="292100"/>
          </a:xfrm>
        </xdr:grpSpPr>
        <xdr:sp macro="[0]!UserLogout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186C57F9-EC5C-1404-2A5A-CEA4457619E5}"/>
                </a:ext>
              </a:extLst>
            </xdr:cNvPr>
            <xdr:cNvSpPr/>
          </xdr:nvSpPr>
          <xdr:spPr>
            <a:xfrm>
              <a:off x="2468093" y="4787900"/>
              <a:ext cx="1085850" cy="292100"/>
            </a:xfrm>
            <a:prstGeom prst="rect">
              <a:avLst/>
            </a:prstGeom>
            <a:solidFill>
              <a:srgbClr val="3498DB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20040" rtlCol="0" anchor="ctr"/>
            <a:lstStyle/>
            <a:p>
              <a:pPr algn="l"/>
              <a:r>
                <a:rPr lang="en-US" sz="1400" b="1"/>
                <a:t>LOGOUT</a:t>
              </a:r>
            </a:p>
          </xdr:txBody>
        </xdr:sp>
        <xdr:pic macro="[0]!UserLogout">
          <xdr:nvPicPr>
            <xdr:cNvPr id="16" name="Picture 15">
              <a:extLst>
                <a:ext uri="{FF2B5EF4-FFF2-40B4-BE49-F238E27FC236}">
                  <a16:creationId xmlns:a16="http://schemas.microsoft.com/office/drawing/2014/main" id="{D7C00B9B-BA1C-2817-1581-9D7D5650D13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90335" y="4819650"/>
              <a:ext cx="228600" cy="228600"/>
            </a:xfrm>
            <a:prstGeom prst="rect">
              <a:avLst/>
            </a:prstGeom>
          </xdr:spPr>
        </xdr:pic>
      </xdr:grpSp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16721110-6257-20C6-734D-DBDD70BF555C}"/>
              </a:ext>
            </a:extLst>
          </xdr:cNvPr>
          <xdr:cNvSpPr txBox="1"/>
        </xdr:nvSpPr>
        <xdr:spPr>
          <a:xfrm>
            <a:off x="4196117" y="-31750"/>
            <a:ext cx="9549831" cy="387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000" b="1" i="0">
                <a:solidFill>
                  <a:schemeClr val="bg1"/>
                </a:solidFill>
                <a:latin typeface="Amasis MT Pro Black" panose="02040A04050005020304" pitchFamily="18" charset="0"/>
              </a:rPr>
              <a:t>STORE</a:t>
            </a:r>
            <a:r>
              <a:rPr lang="en-US" sz="3000" b="1" i="0" baseline="0">
                <a:solidFill>
                  <a:schemeClr val="bg1"/>
                </a:solidFill>
                <a:latin typeface="Amasis MT Pro Black" panose="02040A04050005020304" pitchFamily="18" charset="0"/>
              </a:rPr>
              <a:t> MANAGEMENT SYSTEM</a:t>
            </a:r>
            <a:endParaRPr lang="en-US" sz="3000" b="1" i="0">
              <a:solidFill>
                <a:schemeClr val="bg1"/>
              </a:solidFill>
              <a:latin typeface="Amasis MT Pro Black" panose="02040A04050005020304" pitchFamily="18" charset="0"/>
            </a:endParaRPr>
          </a:p>
        </xdr:txBody>
      </xdr:sp>
      <xdr:sp macro="" textlink="$B$24">
        <xdr:nvSpPr>
          <xdr:cNvPr id="11" name="TextBox 10">
            <a:extLst>
              <a:ext uri="{FF2B5EF4-FFF2-40B4-BE49-F238E27FC236}">
                <a16:creationId xmlns:a16="http://schemas.microsoft.com/office/drawing/2014/main" id="{74B4EDD7-578A-5A4D-0447-28D82AEDF1D3}"/>
              </a:ext>
            </a:extLst>
          </xdr:cNvPr>
          <xdr:cNvSpPr txBox="1"/>
        </xdr:nvSpPr>
        <xdr:spPr>
          <a:xfrm>
            <a:off x="13668300" y="133350"/>
            <a:ext cx="1456175" cy="222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DFD79EA6-8C71-4A97-93E3-1D452263AC17}" type="TxLink">
              <a:rPr lang="en-US" sz="1200" b="1" i="0" u="none" strike="noStrike" baseline="0">
                <a:solidFill>
                  <a:schemeClr val="bg1"/>
                </a:solidFill>
                <a:latin typeface="Calibri"/>
                <a:cs typeface="Calibri"/>
              </a:rPr>
              <a:pPr/>
              <a:t>User: Tosin Bello</a:t>
            </a:fld>
            <a:endParaRPr lang="en-US" sz="1200" b="1">
              <a:solidFill>
                <a:schemeClr val="bg1"/>
              </a:solidFill>
            </a:endParaRPr>
          </a:p>
        </xdr:txBody>
      </xdr:sp>
      <xdr:sp macro="" textlink="$B$25">
        <xdr:nvSpPr>
          <xdr:cNvPr id="12" name="TextBox 11">
            <a:extLst>
              <a:ext uri="{FF2B5EF4-FFF2-40B4-BE49-F238E27FC236}">
                <a16:creationId xmlns:a16="http://schemas.microsoft.com/office/drawing/2014/main" id="{DA24EA41-5297-4085-B72A-9E961DFA0D67}"/>
              </a:ext>
            </a:extLst>
          </xdr:cNvPr>
          <xdr:cNvSpPr txBox="1"/>
        </xdr:nvSpPr>
        <xdr:spPr>
          <a:xfrm>
            <a:off x="15362914" y="127000"/>
            <a:ext cx="1456175" cy="209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CE7B73B-79DB-43EB-AD1A-84BCBEC88025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Logged In At: 2:55 PM</a:t>
            </a:fld>
            <a:endParaRPr lang="en-US" sz="1200" b="1">
              <a:solidFill>
                <a:schemeClr val="bg1"/>
              </a:solidFill>
            </a:endParaRPr>
          </a:p>
        </xdr:txBody>
      </xdr:sp>
      <xdr:sp macro="" textlink="">
        <xdr:nvSpPr>
          <xdr:cNvPr id="39" name="UserPic">
            <a:extLst>
              <a:ext uri="{FF2B5EF4-FFF2-40B4-BE49-F238E27FC236}">
                <a16:creationId xmlns:a16="http://schemas.microsoft.com/office/drawing/2014/main" id="{35B4BC27-4E99-8751-9C41-CADACC00B660}"/>
              </a:ext>
            </a:extLst>
          </xdr:cNvPr>
          <xdr:cNvSpPr/>
        </xdr:nvSpPr>
        <xdr:spPr>
          <a:xfrm>
            <a:off x="13428132" y="82550"/>
            <a:ext cx="265449" cy="323850"/>
          </a:xfrm>
          <a:prstGeom prst="ellipse">
            <a:avLst/>
          </a:prstGeom>
          <a:blipFill>
            <a:blip xmlns:r="http://schemas.openxmlformats.org/officeDocument/2006/relationships" r:embed="rId8"/>
            <a:stretch>
              <a:fillRect/>
            </a:stretch>
          </a:blip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14</xdr:col>
      <xdr:colOff>203200</xdr:colOff>
      <xdr:row>1</xdr:row>
      <xdr:rowOff>57150</xdr:rowOff>
    </xdr:from>
    <xdr:to>
      <xdr:col>78</xdr:col>
      <xdr:colOff>8893068</xdr:colOff>
      <xdr:row>15</xdr:row>
      <xdr:rowOff>152400</xdr:rowOff>
    </xdr:to>
    <xdr:grpSp>
      <xdr:nvGrpSpPr>
        <xdr:cNvPr id="42" name="SalesGrp" hidden="1">
          <a:extLst>
            <a:ext uri="{FF2B5EF4-FFF2-40B4-BE49-F238E27FC236}">
              <a16:creationId xmlns:a16="http://schemas.microsoft.com/office/drawing/2014/main" id="{7A21E8CA-6AD7-BEFD-4480-DBC944E62EDA}"/>
            </a:ext>
          </a:extLst>
        </xdr:cNvPr>
        <xdr:cNvGrpSpPr/>
      </xdr:nvGrpSpPr>
      <xdr:grpSpPr>
        <a:xfrm>
          <a:off x="14367933" y="514350"/>
          <a:ext cx="8893068" cy="2821517"/>
          <a:chOff x="16656050" y="520700"/>
          <a:chExt cx="8873490" cy="2794000"/>
        </a:xfrm>
      </xdr:grpSpPr>
      <xdr:sp macro="" textlink="">
        <xdr:nvSpPr>
          <xdr:cNvPr id="47" name="TextBox 46" hidden="1">
            <a:extLst>
              <a:ext uri="{FF2B5EF4-FFF2-40B4-BE49-F238E27FC236}">
                <a16:creationId xmlns:a16="http://schemas.microsoft.com/office/drawing/2014/main" id="{D3E6530C-716B-459A-9BE2-58A22C2BAA86}"/>
              </a:ext>
            </a:extLst>
          </xdr:cNvPr>
          <xdr:cNvSpPr txBox="1"/>
        </xdr:nvSpPr>
        <xdr:spPr>
          <a:xfrm>
            <a:off x="16656050" y="520700"/>
            <a:ext cx="799465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200" b="1" i="0">
                <a:solidFill>
                  <a:srgbClr val="3498DB"/>
                </a:solidFill>
                <a:latin typeface="Arial Rounded MT Bold" panose="020F0704030504030204" pitchFamily="34" charset="0"/>
              </a:rPr>
              <a:t>SALES ORDERS / POINT</a:t>
            </a:r>
            <a:r>
              <a:rPr lang="en-US" sz="2200" b="1" i="0" baseline="0">
                <a:solidFill>
                  <a:srgbClr val="3498DB"/>
                </a:solidFill>
                <a:latin typeface="Arial Rounded MT Bold" panose="020F0704030504030204" pitchFamily="34" charset="0"/>
              </a:rPr>
              <a:t> OF SALE</a:t>
            </a:r>
            <a:endParaRPr lang="en-US" sz="2200" b="1" i="0">
              <a:solidFill>
                <a:srgbClr val="3498DB"/>
              </a:solidFill>
              <a:latin typeface="Arial Rounded MT Bold" panose="020F0704030504030204" pitchFamily="34" charset="0"/>
            </a:endParaRPr>
          </a:p>
        </xdr:txBody>
      </xdr:sp>
      <xdr:pic>
        <xdr:nvPicPr>
          <xdr:cNvPr id="52" name="Picture 51" hidden="1">
            <a:extLst>
              <a:ext uri="{FF2B5EF4-FFF2-40B4-BE49-F238E27FC236}">
                <a16:creationId xmlns:a16="http://schemas.microsoft.com/office/drawing/2014/main" id="{A8101DF7-4910-C9CB-C5AA-434D463143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247099" y="1152000"/>
            <a:ext cx="924645" cy="518049"/>
          </a:xfrm>
          <a:prstGeom prst="rect">
            <a:avLst/>
          </a:prstGeom>
        </xdr:spPr>
      </xdr:pic>
      <xdr:grpSp>
        <xdr:nvGrpSpPr>
          <xdr:cNvPr id="1026" name="Group 1025" hidden="1">
            <a:extLst>
              <a:ext uri="{FF2B5EF4-FFF2-40B4-BE49-F238E27FC236}">
                <a16:creationId xmlns:a16="http://schemas.microsoft.com/office/drawing/2014/main" id="{BA6ABA0B-9586-3A7A-C013-8DCFB6A4417B}"/>
              </a:ext>
            </a:extLst>
          </xdr:cNvPr>
          <xdr:cNvGrpSpPr/>
        </xdr:nvGrpSpPr>
        <xdr:grpSpPr>
          <a:xfrm>
            <a:off x="24053800" y="2159000"/>
            <a:ext cx="1463040" cy="323850"/>
            <a:chOff x="11461750" y="1809750"/>
            <a:chExt cx="1463040" cy="323850"/>
          </a:xfrm>
        </xdr:grpSpPr>
        <xdr:sp macro="[0]!SalesOrder_AddNew" textlink="">
          <xdr:nvSpPr>
            <xdr:cNvPr id="56" name="Rectangle 55" hidden="1">
              <a:extLst>
                <a:ext uri="{FF2B5EF4-FFF2-40B4-BE49-F238E27FC236}">
                  <a16:creationId xmlns:a16="http://schemas.microsoft.com/office/drawing/2014/main" id="{0F0B601A-B070-CE02-7C5C-9D0F04185A96}"/>
                </a:ext>
              </a:extLst>
            </xdr:cNvPr>
            <xdr:cNvSpPr/>
          </xdr:nvSpPr>
          <xdr:spPr>
            <a:xfrm>
              <a:off x="11461750" y="1809750"/>
              <a:ext cx="1463040" cy="323850"/>
            </a:xfrm>
            <a:prstGeom prst="rect">
              <a:avLst/>
            </a:prstGeom>
            <a:solidFill>
              <a:srgbClr val="3498DB"/>
            </a:solidFill>
            <a:ln>
              <a:solidFill>
                <a:srgbClr val="3498DB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400"/>
                <a:t>NEW</a:t>
              </a:r>
              <a:r>
                <a:rPr lang="en-US" sz="1400" baseline="0"/>
                <a:t> ORDER</a:t>
              </a:r>
              <a:endParaRPr lang="en-US" sz="1400"/>
            </a:p>
          </xdr:txBody>
        </xdr:sp>
        <xdr:pic macro="[0]!SalesOrder_AddNew">
          <xdr:nvPicPr>
            <xdr:cNvPr id="59" name="Picture 58" hidden="1">
              <a:extLst>
                <a:ext uri="{FF2B5EF4-FFF2-40B4-BE49-F238E27FC236}">
                  <a16:creationId xmlns:a16="http://schemas.microsoft.com/office/drawing/2014/main" id="{2BC66206-F90B-AE36-1329-A7CD0D8B93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503800" y="1857375"/>
              <a:ext cx="228600" cy="228600"/>
            </a:xfrm>
            <a:prstGeom prst="rect">
              <a:avLst/>
            </a:prstGeom>
          </xdr:spPr>
        </xdr:pic>
      </xdr:grpSp>
      <xdr:grpSp>
        <xdr:nvGrpSpPr>
          <xdr:cNvPr id="1027" name="Group 1026" hidden="1">
            <a:extLst>
              <a:ext uri="{FF2B5EF4-FFF2-40B4-BE49-F238E27FC236}">
                <a16:creationId xmlns:a16="http://schemas.microsoft.com/office/drawing/2014/main" id="{088529A9-B398-2D80-A080-DE88768885CB}"/>
              </a:ext>
            </a:extLst>
          </xdr:cNvPr>
          <xdr:cNvGrpSpPr/>
        </xdr:nvGrpSpPr>
        <xdr:grpSpPr>
          <a:xfrm>
            <a:off x="24066500" y="2990850"/>
            <a:ext cx="1463040" cy="323850"/>
            <a:chOff x="11461750" y="2228850"/>
            <a:chExt cx="1463040" cy="323850"/>
          </a:xfrm>
        </xdr:grpSpPr>
        <xdr:sp macro="[0]!SalesOrder_Delete" textlink="">
          <xdr:nvSpPr>
            <xdr:cNvPr id="57" name="Rectangle 56" hidden="1">
              <a:extLst>
                <a:ext uri="{FF2B5EF4-FFF2-40B4-BE49-F238E27FC236}">
                  <a16:creationId xmlns:a16="http://schemas.microsoft.com/office/drawing/2014/main" id="{4ECFF535-153D-85C5-0135-1819A6DF2B3A}"/>
                </a:ext>
              </a:extLst>
            </xdr:cNvPr>
            <xdr:cNvSpPr/>
          </xdr:nvSpPr>
          <xdr:spPr>
            <a:xfrm>
              <a:off x="11461750" y="2228850"/>
              <a:ext cx="1463040" cy="323850"/>
            </a:xfrm>
            <a:prstGeom prst="rect">
              <a:avLst/>
            </a:prstGeom>
            <a:solidFill>
              <a:srgbClr val="3498DB"/>
            </a:solidFill>
            <a:ln>
              <a:solidFill>
                <a:srgbClr val="3498DB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400"/>
                <a:t>DELETE</a:t>
              </a:r>
              <a:r>
                <a:rPr lang="en-US" sz="1400" baseline="0"/>
                <a:t> ORDER</a:t>
              </a:r>
              <a:endParaRPr lang="en-US" sz="1400"/>
            </a:p>
          </xdr:txBody>
        </xdr:sp>
        <xdr:pic macro="[0]!SalesOrder_Delete">
          <xdr:nvPicPr>
            <xdr:cNvPr id="61" name="Picture 60" hidden="1">
              <a:extLst>
                <a:ext uri="{FF2B5EF4-FFF2-40B4-BE49-F238E27FC236}">
                  <a16:creationId xmlns:a16="http://schemas.microsoft.com/office/drawing/2014/main" id="{A84677B9-53F5-1563-E65C-4E9E38CA6B0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518088" y="2276475"/>
              <a:ext cx="200025" cy="228600"/>
            </a:xfrm>
            <a:prstGeom prst="rect">
              <a:avLst/>
            </a:prstGeom>
          </xdr:spPr>
        </xdr:pic>
      </xdr:grpSp>
      <xdr:grpSp>
        <xdr:nvGrpSpPr>
          <xdr:cNvPr id="1024" name="Group 1023" hidden="1">
            <a:extLst>
              <a:ext uri="{FF2B5EF4-FFF2-40B4-BE49-F238E27FC236}">
                <a16:creationId xmlns:a16="http://schemas.microsoft.com/office/drawing/2014/main" id="{2C7AAE83-2D85-9306-CBAD-27B80A33D4CC}"/>
              </a:ext>
            </a:extLst>
          </xdr:cNvPr>
          <xdr:cNvGrpSpPr/>
        </xdr:nvGrpSpPr>
        <xdr:grpSpPr>
          <a:xfrm>
            <a:off x="24053800" y="1739900"/>
            <a:ext cx="1463040" cy="323850"/>
            <a:chOff x="11461750" y="1390650"/>
            <a:chExt cx="1463040" cy="323850"/>
          </a:xfrm>
        </xdr:grpSpPr>
        <xdr:sp macro="[0]!SalesOrder_SaveUpdate" textlink="">
          <xdr:nvSpPr>
            <xdr:cNvPr id="53" name="Rectangle 52" hidden="1">
              <a:extLst>
                <a:ext uri="{FF2B5EF4-FFF2-40B4-BE49-F238E27FC236}">
                  <a16:creationId xmlns:a16="http://schemas.microsoft.com/office/drawing/2014/main" id="{CA7CAC74-EA8C-D94A-96BB-8369576E5327}"/>
                </a:ext>
              </a:extLst>
            </xdr:cNvPr>
            <xdr:cNvSpPr/>
          </xdr:nvSpPr>
          <xdr:spPr>
            <a:xfrm>
              <a:off x="11461750" y="1390650"/>
              <a:ext cx="1463040" cy="323850"/>
            </a:xfrm>
            <a:prstGeom prst="rect">
              <a:avLst/>
            </a:prstGeom>
            <a:solidFill>
              <a:srgbClr val="3498DB"/>
            </a:solidFill>
            <a:ln>
              <a:solidFill>
                <a:srgbClr val="3498DB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400"/>
                <a:t>SAVE UPDATE</a:t>
              </a:r>
            </a:p>
          </xdr:txBody>
        </xdr:sp>
        <xdr:pic macro="[0]!SalesOrder_SaveUpdate">
          <xdr:nvPicPr>
            <xdr:cNvPr id="63" name="Picture 62" hidden="1">
              <a:extLst>
                <a:ext uri="{FF2B5EF4-FFF2-40B4-BE49-F238E27FC236}">
                  <a16:creationId xmlns:a16="http://schemas.microsoft.com/office/drawing/2014/main" id="{FC8C62AA-41F4-B1C5-98FF-5F01D422A85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503800" y="1438275"/>
              <a:ext cx="228600" cy="228600"/>
            </a:xfrm>
            <a:prstGeom prst="rect">
              <a:avLst/>
            </a:prstGeom>
          </xdr:spPr>
        </xdr:pic>
      </xdr:grpSp>
      <xdr:grpSp>
        <xdr:nvGrpSpPr>
          <xdr:cNvPr id="1052" name="Group 1051" hidden="1">
            <a:extLst>
              <a:ext uri="{FF2B5EF4-FFF2-40B4-BE49-F238E27FC236}">
                <a16:creationId xmlns:a16="http://schemas.microsoft.com/office/drawing/2014/main" id="{121517FB-649E-1CA9-D68E-C3653D7EFC7D}"/>
              </a:ext>
            </a:extLst>
          </xdr:cNvPr>
          <xdr:cNvGrpSpPr/>
        </xdr:nvGrpSpPr>
        <xdr:grpSpPr>
          <a:xfrm>
            <a:off x="24066500" y="2571750"/>
            <a:ext cx="1463040" cy="323850"/>
            <a:chOff x="11455400" y="2571750"/>
            <a:chExt cx="1463040" cy="323850"/>
          </a:xfrm>
        </xdr:grpSpPr>
        <xdr:sp macro="[0]!SalesOrder_Print" textlink="">
          <xdr:nvSpPr>
            <xdr:cNvPr id="1048" name="Rectangle 1047" hidden="1">
              <a:extLst>
                <a:ext uri="{FF2B5EF4-FFF2-40B4-BE49-F238E27FC236}">
                  <a16:creationId xmlns:a16="http://schemas.microsoft.com/office/drawing/2014/main" id="{7FA52678-C360-33DA-BFF4-CE5EF060A561}"/>
                </a:ext>
              </a:extLst>
            </xdr:cNvPr>
            <xdr:cNvSpPr/>
          </xdr:nvSpPr>
          <xdr:spPr>
            <a:xfrm>
              <a:off x="11455400" y="2571750"/>
              <a:ext cx="1463040" cy="323850"/>
            </a:xfrm>
            <a:prstGeom prst="rect">
              <a:avLst/>
            </a:prstGeom>
            <a:solidFill>
              <a:srgbClr val="3498DB"/>
            </a:solidFill>
            <a:ln>
              <a:solidFill>
                <a:srgbClr val="3498DB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400" baseline="0"/>
                <a:t>PRINT ORDER</a:t>
              </a:r>
              <a:endParaRPr lang="en-US" sz="1400"/>
            </a:p>
          </xdr:txBody>
        </xdr:sp>
        <xdr:pic macro="[0]!SalesOrder_Print">
          <xdr:nvPicPr>
            <xdr:cNvPr id="1051" name="Picture 1050" hidden="1">
              <a:extLst>
                <a:ext uri="{FF2B5EF4-FFF2-40B4-BE49-F238E27FC236}">
                  <a16:creationId xmlns:a16="http://schemas.microsoft.com/office/drawing/2014/main" id="{3644A73A-4D3E-462B-CCC4-830A6698C24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493500" y="2619375"/>
              <a:ext cx="228600" cy="2286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26</xdr:col>
      <xdr:colOff>139700</xdr:colOff>
      <xdr:row>1</xdr:row>
      <xdr:rowOff>152400</xdr:rowOff>
    </xdr:from>
    <xdr:to>
      <xdr:col>78</xdr:col>
      <xdr:colOff>9953307</xdr:colOff>
      <xdr:row>13</xdr:row>
      <xdr:rowOff>171450</xdr:rowOff>
    </xdr:to>
    <xdr:grpSp>
      <xdr:nvGrpSpPr>
        <xdr:cNvPr id="41" name="PurchasesGrp" hidden="1">
          <a:extLst>
            <a:ext uri="{FF2B5EF4-FFF2-40B4-BE49-F238E27FC236}">
              <a16:creationId xmlns:a16="http://schemas.microsoft.com/office/drawing/2014/main" id="{773468DA-C2AE-271E-1732-8FE11F3053ED}"/>
            </a:ext>
          </a:extLst>
        </xdr:cNvPr>
        <xdr:cNvGrpSpPr/>
      </xdr:nvGrpSpPr>
      <xdr:grpSpPr>
        <a:xfrm>
          <a:off x="14367933" y="609600"/>
          <a:ext cx="9953307" cy="2372783"/>
          <a:chOff x="17322800" y="609600"/>
          <a:chExt cx="9933940" cy="2349500"/>
        </a:xfrm>
      </xdr:grpSpPr>
      <xdr:sp macro="" textlink="">
        <xdr:nvSpPr>
          <xdr:cNvPr id="1028" name="TextBox 1027" hidden="1">
            <a:extLst>
              <a:ext uri="{FF2B5EF4-FFF2-40B4-BE49-F238E27FC236}">
                <a16:creationId xmlns:a16="http://schemas.microsoft.com/office/drawing/2014/main" id="{A287B088-E04F-4517-8F07-BEED6CCEF6CF}"/>
              </a:ext>
            </a:extLst>
          </xdr:cNvPr>
          <xdr:cNvSpPr txBox="1"/>
        </xdr:nvSpPr>
        <xdr:spPr>
          <a:xfrm>
            <a:off x="17322800" y="609600"/>
            <a:ext cx="771525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200" b="1" i="0">
                <a:solidFill>
                  <a:srgbClr val="3498DB"/>
                </a:solidFill>
                <a:latin typeface="Arial Rounded MT Bold" panose="020F0704030504030204" pitchFamily="34" charset="0"/>
              </a:rPr>
              <a:t>PURCHASES</a:t>
            </a:r>
          </a:p>
        </xdr:txBody>
      </xdr:sp>
      <xdr:grpSp>
        <xdr:nvGrpSpPr>
          <xdr:cNvPr id="1056" name="Group 1055" hidden="1">
            <a:extLst>
              <a:ext uri="{FF2B5EF4-FFF2-40B4-BE49-F238E27FC236}">
                <a16:creationId xmlns:a16="http://schemas.microsoft.com/office/drawing/2014/main" id="{6074972A-BD74-D9C6-0BD3-0F7281BAAB99}"/>
              </a:ext>
            </a:extLst>
          </xdr:cNvPr>
          <xdr:cNvGrpSpPr/>
        </xdr:nvGrpSpPr>
        <xdr:grpSpPr>
          <a:xfrm>
            <a:off x="25793700" y="1390650"/>
            <a:ext cx="1463040" cy="1568450"/>
            <a:chOff x="25914350" y="2381250"/>
            <a:chExt cx="1463040" cy="1568450"/>
          </a:xfrm>
        </xdr:grpSpPr>
        <xdr:grpSp>
          <xdr:nvGrpSpPr>
            <xdr:cNvPr id="1038" name="Group 1037" hidden="1">
              <a:extLst>
                <a:ext uri="{FF2B5EF4-FFF2-40B4-BE49-F238E27FC236}">
                  <a16:creationId xmlns:a16="http://schemas.microsoft.com/office/drawing/2014/main" id="{E9E38419-4262-4237-82D4-A1EAA90D52AB}"/>
                </a:ext>
              </a:extLst>
            </xdr:cNvPr>
            <xdr:cNvGrpSpPr/>
          </xdr:nvGrpSpPr>
          <xdr:grpSpPr>
            <a:xfrm>
              <a:off x="25914350" y="2796117"/>
              <a:ext cx="1463040" cy="323850"/>
              <a:chOff x="11461750" y="1809750"/>
              <a:chExt cx="1463040" cy="323850"/>
            </a:xfrm>
          </xdr:grpSpPr>
          <xdr:sp macro="[0]!PurchOrder_AddNew" textlink="">
            <xdr:nvSpPr>
              <xdr:cNvPr id="1039" name="Rectangle 1038" hidden="1">
                <a:extLst>
                  <a:ext uri="{FF2B5EF4-FFF2-40B4-BE49-F238E27FC236}">
                    <a16:creationId xmlns:a16="http://schemas.microsoft.com/office/drawing/2014/main" id="{E94C7A65-5E2A-2FA1-6C06-BADF496AF086}"/>
                  </a:ext>
                </a:extLst>
              </xdr:cNvPr>
              <xdr:cNvSpPr/>
            </xdr:nvSpPr>
            <xdr:spPr>
              <a:xfrm>
                <a:off x="11461750" y="1809750"/>
                <a:ext cx="1463040" cy="323850"/>
              </a:xfrm>
              <a:prstGeom prst="rect">
                <a:avLst/>
              </a:prstGeom>
              <a:solidFill>
                <a:srgbClr val="3498DB"/>
              </a:solidFill>
              <a:ln>
                <a:solidFill>
                  <a:srgbClr val="3498DB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400"/>
                  <a:t>NEW</a:t>
                </a:r>
                <a:r>
                  <a:rPr lang="en-US" sz="1400" baseline="0"/>
                  <a:t> ORDER</a:t>
                </a:r>
                <a:endParaRPr lang="en-US" sz="1400"/>
              </a:p>
            </xdr:txBody>
          </xdr:sp>
          <xdr:pic macro="[0]!PurchOrder_AddNew">
            <xdr:nvPicPr>
              <xdr:cNvPr id="1040" name="Picture 1039" hidden="1">
                <a:extLst>
                  <a:ext uri="{FF2B5EF4-FFF2-40B4-BE49-F238E27FC236}">
                    <a16:creationId xmlns:a16="http://schemas.microsoft.com/office/drawing/2014/main" id="{4544FEF6-965E-15D1-281F-D57F004C1F6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0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1503800" y="1857375"/>
                <a:ext cx="228600" cy="228600"/>
              </a:xfrm>
              <a:prstGeom prst="rect">
                <a:avLst/>
              </a:prstGeom>
            </xdr:spPr>
          </xdr:pic>
        </xdr:grpSp>
        <xdr:grpSp>
          <xdr:nvGrpSpPr>
            <xdr:cNvPr id="1041" name="Group 1040" hidden="1">
              <a:extLst>
                <a:ext uri="{FF2B5EF4-FFF2-40B4-BE49-F238E27FC236}">
                  <a16:creationId xmlns:a16="http://schemas.microsoft.com/office/drawing/2014/main" id="{11F1FCC1-9D39-40B4-AA1E-03745C955D95}"/>
                </a:ext>
              </a:extLst>
            </xdr:cNvPr>
            <xdr:cNvGrpSpPr/>
          </xdr:nvGrpSpPr>
          <xdr:grpSpPr>
            <a:xfrm>
              <a:off x="25914350" y="3625850"/>
              <a:ext cx="1463040" cy="323850"/>
              <a:chOff x="11461750" y="2228850"/>
              <a:chExt cx="1463040" cy="323850"/>
            </a:xfrm>
          </xdr:grpSpPr>
          <xdr:sp macro="[0]!PurchOrder_Delete" textlink="">
            <xdr:nvSpPr>
              <xdr:cNvPr id="1042" name="Rectangle 1041" hidden="1">
                <a:extLst>
                  <a:ext uri="{FF2B5EF4-FFF2-40B4-BE49-F238E27FC236}">
                    <a16:creationId xmlns:a16="http://schemas.microsoft.com/office/drawing/2014/main" id="{9DB63F07-8637-21E8-9169-F7C4748B0DC7}"/>
                  </a:ext>
                </a:extLst>
              </xdr:cNvPr>
              <xdr:cNvSpPr/>
            </xdr:nvSpPr>
            <xdr:spPr>
              <a:xfrm>
                <a:off x="11461750" y="2228850"/>
                <a:ext cx="1463040" cy="323850"/>
              </a:xfrm>
              <a:prstGeom prst="rect">
                <a:avLst/>
              </a:prstGeom>
              <a:solidFill>
                <a:srgbClr val="3498DB"/>
              </a:solidFill>
              <a:ln>
                <a:solidFill>
                  <a:srgbClr val="3498DB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400"/>
                  <a:t>DELETE</a:t>
                </a:r>
                <a:r>
                  <a:rPr lang="en-US" sz="1400" baseline="0"/>
                  <a:t> ORDER</a:t>
                </a:r>
                <a:endParaRPr lang="en-US" sz="1400"/>
              </a:p>
            </xdr:txBody>
          </xdr:sp>
          <xdr:pic macro="[0]!PurchOrder_Delete">
            <xdr:nvPicPr>
              <xdr:cNvPr id="1043" name="Picture 1042" hidden="1">
                <a:extLst>
                  <a:ext uri="{FF2B5EF4-FFF2-40B4-BE49-F238E27FC236}">
                    <a16:creationId xmlns:a16="http://schemas.microsoft.com/office/drawing/2014/main" id="{8DED5813-148F-4549-D371-C176206AE1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1518088" y="2276475"/>
                <a:ext cx="200025" cy="228600"/>
              </a:xfrm>
              <a:prstGeom prst="rect">
                <a:avLst/>
              </a:prstGeom>
            </xdr:spPr>
          </xdr:pic>
        </xdr:grpSp>
        <xdr:grpSp>
          <xdr:nvGrpSpPr>
            <xdr:cNvPr id="1044" name="Group 1043" hidden="1">
              <a:extLst>
                <a:ext uri="{FF2B5EF4-FFF2-40B4-BE49-F238E27FC236}">
                  <a16:creationId xmlns:a16="http://schemas.microsoft.com/office/drawing/2014/main" id="{56601A41-ACBA-498E-AF91-D97B584B38E6}"/>
                </a:ext>
              </a:extLst>
            </xdr:cNvPr>
            <xdr:cNvGrpSpPr/>
          </xdr:nvGrpSpPr>
          <xdr:grpSpPr>
            <a:xfrm>
              <a:off x="25914350" y="2381250"/>
              <a:ext cx="1463040" cy="323850"/>
              <a:chOff x="11461750" y="1390650"/>
              <a:chExt cx="1463040" cy="323850"/>
            </a:xfrm>
          </xdr:grpSpPr>
          <xdr:sp macro="[0]!PurchOrder_SaveUpdate" textlink="">
            <xdr:nvSpPr>
              <xdr:cNvPr id="1045" name="Rectangle 1044" hidden="1">
                <a:extLst>
                  <a:ext uri="{FF2B5EF4-FFF2-40B4-BE49-F238E27FC236}">
                    <a16:creationId xmlns:a16="http://schemas.microsoft.com/office/drawing/2014/main" id="{76A18563-0951-48E6-652E-493147FA599B}"/>
                  </a:ext>
                </a:extLst>
              </xdr:cNvPr>
              <xdr:cNvSpPr/>
            </xdr:nvSpPr>
            <xdr:spPr>
              <a:xfrm>
                <a:off x="11461750" y="1390650"/>
                <a:ext cx="1463040" cy="323850"/>
              </a:xfrm>
              <a:prstGeom prst="rect">
                <a:avLst/>
              </a:prstGeom>
              <a:solidFill>
                <a:srgbClr val="3498DB"/>
              </a:solidFill>
              <a:ln>
                <a:solidFill>
                  <a:srgbClr val="3498DB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400"/>
                  <a:t>SAVE UPDATE</a:t>
                </a:r>
              </a:p>
            </xdr:txBody>
          </xdr:sp>
          <xdr:pic macro="[0]!PurchOrder_SaveUpdate">
            <xdr:nvPicPr>
              <xdr:cNvPr id="1046" name="Picture 1045" hidden="1">
                <a:extLst>
                  <a:ext uri="{FF2B5EF4-FFF2-40B4-BE49-F238E27FC236}">
                    <a16:creationId xmlns:a16="http://schemas.microsoft.com/office/drawing/2014/main" id="{F02D4FD3-EDD9-18E3-9D60-067CCBFEF4F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1503800" y="1438275"/>
                <a:ext cx="228600" cy="228600"/>
              </a:xfrm>
              <a:prstGeom prst="rect">
                <a:avLst/>
              </a:prstGeom>
            </xdr:spPr>
          </xdr:pic>
        </xdr:grpSp>
        <xdr:grpSp>
          <xdr:nvGrpSpPr>
            <xdr:cNvPr id="1053" name="Group 1052" hidden="1">
              <a:extLst>
                <a:ext uri="{FF2B5EF4-FFF2-40B4-BE49-F238E27FC236}">
                  <a16:creationId xmlns:a16="http://schemas.microsoft.com/office/drawing/2014/main" id="{64EA39D7-9533-DDCA-5B01-E689059D67B0}"/>
                </a:ext>
              </a:extLst>
            </xdr:cNvPr>
            <xdr:cNvGrpSpPr/>
          </xdr:nvGrpSpPr>
          <xdr:grpSpPr>
            <a:xfrm>
              <a:off x="25914350" y="3210984"/>
              <a:ext cx="1463040" cy="323850"/>
              <a:chOff x="11455400" y="2571750"/>
              <a:chExt cx="1463040" cy="323850"/>
            </a:xfrm>
          </xdr:grpSpPr>
          <xdr:sp macro="[0]!PurchOrder_Print" textlink="">
            <xdr:nvSpPr>
              <xdr:cNvPr id="1054" name="Rectangle 1053" hidden="1">
                <a:extLst>
                  <a:ext uri="{FF2B5EF4-FFF2-40B4-BE49-F238E27FC236}">
                    <a16:creationId xmlns:a16="http://schemas.microsoft.com/office/drawing/2014/main" id="{D87E654B-DFB4-83AD-11DB-428A424C8D79}"/>
                  </a:ext>
                </a:extLst>
              </xdr:cNvPr>
              <xdr:cNvSpPr/>
            </xdr:nvSpPr>
            <xdr:spPr>
              <a:xfrm>
                <a:off x="11455400" y="2571750"/>
                <a:ext cx="1463040" cy="323850"/>
              </a:xfrm>
              <a:prstGeom prst="rect">
                <a:avLst/>
              </a:prstGeom>
              <a:solidFill>
                <a:srgbClr val="3498DB"/>
              </a:solidFill>
              <a:ln>
                <a:solidFill>
                  <a:srgbClr val="3498DB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400" baseline="0"/>
                  <a:t>PRINT ORDER</a:t>
                </a:r>
                <a:endParaRPr lang="en-US" sz="1400"/>
              </a:p>
            </xdr:txBody>
          </xdr:sp>
          <xdr:pic macro="[0]!PurchOrder_Print">
            <xdr:nvPicPr>
              <xdr:cNvPr id="1055" name="Picture 1054" hidden="1">
                <a:extLst>
                  <a:ext uri="{FF2B5EF4-FFF2-40B4-BE49-F238E27FC236}">
                    <a16:creationId xmlns:a16="http://schemas.microsoft.com/office/drawing/2014/main" id="{5150CB08-1FED-3265-A86A-E43DEDB5BB3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1493500" y="2619375"/>
                <a:ext cx="228600" cy="228600"/>
              </a:xfrm>
              <a:prstGeom prst="rect">
                <a:avLst/>
              </a:prstGeom>
            </xdr:spPr>
          </xdr:pic>
        </xdr:grpSp>
      </xdr:grpSp>
    </xdr:grpSp>
    <xdr:clientData/>
  </xdr:twoCellAnchor>
  <xdr:twoCellAnchor editAs="oneCell">
    <xdr:from>
      <xdr:col>59</xdr:col>
      <xdr:colOff>222250</xdr:colOff>
      <xdr:row>1</xdr:row>
      <xdr:rowOff>177800</xdr:rowOff>
    </xdr:from>
    <xdr:to>
      <xdr:col>78</xdr:col>
      <xdr:colOff>6775073</xdr:colOff>
      <xdr:row>7</xdr:row>
      <xdr:rowOff>318</xdr:rowOff>
    </xdr:to>
    <xdr:grpSp>
      <xdr:nvGrpSpPr>
        <xdr:cNvPr id="38" name="SettingsGrp" hidden="1">
          <a:extLst>
            <a:ext uri="{FF2B5EF4-FFF2-40B4-BE49-F238E27FC236}">
              <a16:creationId xmlns:a16="http://schemas.microsoft.com/office/drawing/2014/main" id="{A02D469D-C0EF-9EA0-06F8-0C3AE8AB7FF0}"/>
            </a:ext>
          </a:extLst>
        </xdr:cNvPr>
        <xdr:cNvGrpSpPr/>
      </xdr:nvGrpSpPr>
      <xdr:grpSpPr>
        <a:xfrm>
          <a:off x="14367933" y="635000"/>
          <a:ext cx="6775073" cy="1058651"/>
          <a:chOff x="49676050" y="641350"/>
          <a:chExt cx="6786186" cy="1046480"/>
        </a:xfrm>
      </xdr:grpSpPr>
      <xdr:sp macro="" textlink="">
        <xdr:nvSpPr>
          <xdr:cNvPr id="1059" name="TextBox 1058" hidden="1">
            <a:extLst>
              <a:ext uri="{FF2B5EF4-FFF2-40B4-BE49-F238E27FC236}">
                <a16:creationId xmlns:a16="http://schemas.microsoft.com/office/drawing/2014/main" id="{176F7DC6-B2CB-4937-A6F4-4D54C54A98E4}"/>
              </a:ext>
            </a:extLst>
          </xdr:cNvPr>
          <xdr:cNvSpPr txBox="1"/>
        </xdr:nvSpPr>
        <xdr:spPr>
          <a:xfrm>
            <a:off x="49676050" y="641350"/>
            <a:ext cx="579755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200" b="1" i="0">
                <a:solidFill>
                  <a:srgbClr val="3498DB"/>
                </a:solidFill>
                <a:latin typeface="Arial Rounded MT Bold" panose="020F0704030504030204" pitchFamily="34" charset="0"/>
              </a:rPr>
              <a:t>	SETTINGS</a:t>
            </a:r>
          </a:p>
        </xdr:txBody>
      </xdr:sp>
      <xdr:grpSp>
        <xdr:nvGrpSpPr>
          <xdr:cNvPr id="15" name="Group 14" hidden="1">
            <a:extLst>
              <a:ext uri="{FF2B5EF4-FFF2-40B4-BE49-F238E27FC236}">
                <a16:creationId xmlns:a16="http://schemas.microsoft.com/office/drawing/2014/main" id="{C0B0C01A-B31B-AEAA-F939-9B0044B19EC4}"/>
              </a:ext>
            </a:extLst>
          </xdr:cNvPr>
          <xdr:cNvGrpSpPr/>
        </xdr:nvGrpSpPr>
        <xdr:grpSpPr>
          <a:xfrm>
            <a:off x="56261068" y="1323975"/>
            <a:ext cx="201168" cy="182880"/>
            <a:chOff x="48156132" y="2286000"/>
            <a:chExt cx="201168" cy="182880"/>
          </a:xfrm>
        </xdr:grpSpPr>
        <xdr:sp macro="[0]!BrowseForProductPicFolder" textlink="">
          <xdr:nvSpPr>
            <xdr:cNvPr id="7" name="Rectangle 6" hidden="1">
              <a:extLst>
                <a:ext uri="{FF2B5EF4-FFF2-40B4-BE49-F238E27FC236}">
                  <a16:creationId xmlns:a16="http://schemas.microsoft.com/office/drawing/2014/main" id="{07D0E160-36A1-CBCA-37B1-1F985921AFF5}"/>
                </a:ext>
              </a:extLst>
            </xdr:cNvPr>
            <xdr:cNvSpPr/>
          </xdr:nvSpPr>
          <xdr:spPr>
            <a:xfrm>
              <a:off x="48156132" y="2286000"/>
              <a:ext cx="201168" cy="182880"/>
            </a:xfrm>
            <a:prstGeom prst="rect">
              <a:avLst/>
            </a:prstGeom>
            <a:solidFill>
              <a:srgbClr val="3498DB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BrowseForProductPicFolder">
          <xdr:nvPicPr>
            <xdr:cNvPr id="5" name="Picture 4" hidden="1">
              <a:extLst>
                <a:ext uri="{FF2B5EF4-FFF2-40B4-BE49-F238E27FC236}">
                  <a16:creationId xmlns:a16="http://schemas.microsoft.com/office/drawing/2014/main" id="{0A6C3DFB-1102-9884-61F2-9C0F5E00B45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8162664" y="2295144"/>
              <a:ext cx="188105" cy="164592"/>
            </a:xfrm>
            <a:prstGeom prst="rect">
              <a:avLst/>
            </a:prstGeom>
          </xdr:spPr>
        </xdr:pic>
      </xdr:grpSp>
      <xdr:grpSp>
        <xdr:nvGrpSpPr>
          <xdr:cNvPr id="17" name="Group 16" hidden="1">
            <a:extLst>
              <a:ext uri="{FF2B5EF4-FFF2-40B4-BE49-F238E27FC236}">
                <a16:creationId xmlns:a16="http://schemas.microsoft.com/office/drawing/2014/main" id="{28BAFD61-3D93-A21D-37F8-7E0FD5D75045}"/>
              </a:ext>
            </a:extLst>
          </xdr:cNvPr>
          <xdr:cNvGrpSpPr/>
        </xdr:nvGrpSpPr>
        <xdr:grpSpPr>
          <a:xfrm>
            <a:off x="56261068" y="1504950"/>
            <a:ext cx="201168" cy="182880"/>
            <a:chOff x="48311526" y="2438400"/>
            <a:chExt cx="201168" cy="182880"/>
          </a:xfrm>
        </xdr:grpSpPr>
        <xdr:sp macro="[0]!BrowseForUserPicFolder" textlink="">
          <xdr:nvSpPr>
            <xdr:cNvPr id="10" name="Rectangle 9" hidden="1">
              <a:extLst>
                <a:ext uri="{FF2B5EF4-FFF2-40B4-BE49-F238E27FC236}">
                  <a16:creationId xmlns:a16="http://schemas.microsoft.com/office/drawing/2014/main" id="{66B29B31-20B9-0085-E9A6-5D6839048ECA}"/>
                </a:ext>
              </a:extLst>
            </xdr:cNvPr>
            <xdr:cNvSpPr/>
          </xdr:nvSpPr>
          <xdr:spPr>
            <a:xfrm>
              <a:off x="48311526" y="2438400"/>
              <a:ext cx="201168" cy="182880"/>
            </a:xfrm>
            <a:prstGeom prst="rect">
              <a:avLst/>
            </a:prstGeom>
            <a:solidFill>
              <a:srgbClr val="3498DB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BrowseForUserPicFolder">
          <xdr:nvPicPr>
            <xdr:cNvPr id="9" name="Picture 8" hidden="1">
              <a:extLst>
                <a:ext uri="{FF2B5EF4-FFF2-40B4-BE49-F238E27FC236}">
                  <a16:creationId xmlns:a16="http://schemas.microsoft.com/office/drawing/2014/main" id="{C9527B9B-C019-D2B8-5CBB-06308F5F361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8318058" y="2447544"/>
              <a:ext cx="188105" cy="164592"/>
            </a:xfrm>
            <a:prstGeom prst="rect">
              <a:avLst/>
            </a:prstGeom>
          </xdr:spPr>
        </xdr:pic>
      </xdr:grpSp>
      <xdr:grpSp>
        <xdr:nvGrpSpPr>
          <xdr:cNvPr id="19" name="Group 18" hidden="1">
            <a:extLst>
              <a:ext uri="{FF2B5EF4-FFF2-40B4-BE49-F238E27FC236}">
                <a16:creationId xmlns:a16="http://schemas.microsoft.com/office/drawing/2014/main" id="{3BC45A6B-DFC1-50F6-2EB9-50EE581F21BE}"/>
              </a:ext>
            </a:extLst>
          </xdr:cNvPr>
          <xdr:cNvGrpSpPr/>
        </xdr:nvGrpSpPr>
        <xdr:grpSpPr>
          <a:xfrm>
            <a:off x="56261068" y="1143000"/>
            <a:ext cx="201168" cy="182880"/>
            <a:chOff x="48156132" y="2286000"/>
            <a:chExt cx="201168" cy="182880"/>
          </a:xfrm>
        </xdr:grpSpPr>
        <xdr:sp macro="[0]!BrowseForMainSharedFolder" textlink="">
          <xdr:nvSpPr>
            <xdr:cNvPr id="28" name="Rectangle 27" hidden="1">
              <a:extLst>
                <a:ext uri="{FF2B5EF4-FFF2-40B4-BE49-F238E27FC236}">
                  <a16:creationId xmlns:a16="http://schemas.microsoft.com/office/drawing/2014/main" id="{E60F845C-4D53-C847-76BB-887C02DB7C4B}"/>
                </a:ext>
              </a:extLst>
            </xdr:cNvPr>
            <xdr:cNvSpPr/>
          </xdr:nvSpPr>
          <xdr:spPr>
            <a:xfrm>
              <a:off x="48156132" y="2286000"/>
              <a:ext cx="201168" cy="182880"/>
            </a:xfrm>
            <a:prstGeom prst="rect">
              <a:avLst/>
            </a:prstGeom>
            <a:solidFill>
              <a:srgbClr val="3498DB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BrowseForMainSharedFolder">
          <xdr:nvPicPr>
            <xdr:cNvPr id="37" name="Picture 36" hidden="1">
              <a:extLst>
                <a:ext uri="{FF2B5EF4-FFF2-40B4-BE49-F238E27FC236}">
                  <a16:creationId xmlns:a16="http://schemas.microsoft.com/office/drawing/2014/main" id="{09E6DB94-CFD5-BFC9-CA00-CB005DBD2A9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8162664" y="2295144"/>
              <a:ext cx="188105" cy="16459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39</xdr:col>
      <xdr:colOff>1066800</xdr:colOff>
      <xdr:row>1</xdr:row>
      <xdr:rowOff>215900</xdr:rowOff>
    </xdr:from>
    <xdr:to>
      <xdr:col>78</xdr:col>
      <xdr:colOff>7371080</xdr:colOff>
      <xdr:row>3</xdr:row>
      <xdr:rowOff>50800</xdr:rowOff>
    </xdr:to>
    <xdr:grpSp>
      <xdr:nvGrpSpPr>
        <xdr:cNvPr id="1109" name="ProductsGrp" hidden="1">
          <a:extLst>
            <a:ext uri="{FF2B5EF4-FFF2-40B4-BE49-F238E27FC236}">
              <a16:creationId xmlns:a16="http://schemas.microsoft.com/office/drawing/2014/main" id="{D74B90D9-FA5F-BC31-0177-B32180791C89}"/>
            </a:ext>
          </a:extLst>
        </xdr:cNvPr>
        <xdr:cNvGrpSpPr/>
      </xdr:nvGrpSpPr>
      <xdr:grpSpPr>
        <a:xfrm>
          <a:off x="14367933" y="673100"/>
          <a:ext cx="7371080" cy="325967"/>
          <a:chOff x="6394450" y="679450"/>
          <a:chExt cx="7366000" cy="323850"/>
        </a:xfrm>
      </xdr:grpSpPr>
      <xdr:sp macro="" textlink="">
        <xdr:nvSpPr>
          <xdr:cNvPr id="1057" name="ProductsTitle" hidden="1">
            <a:extLst>
              <a:ext uri="{FF2B5EF4-FFF2-40B4-BE49-F238E27FC236}">
                <a16:creationId xmlns:a16="http://schemas.microsoft.com/office/drawing/2014/main" id="{8EDD3D5B-1232-4AFE-A68B-2A68B3694366}"/>
              </a:ext>
            </a:extLst>
          </xdr:cNvPr>
          <xdr:cNvSpPr txBox="1"/>
        </xdr:nvSpPr>
        <xdr:spPr>
          <a:xfrm>
            <a:off x="6394450" y="711200"/>
            <a:ext cx="535305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200" b="1" i="0">
                <a:solidFill>
                  <a:srgbClr val="3498DB"/>
                </a:solidFill>
                <a:latin typeface="Arial Rounded MT Bold" panose="020F0704030504030204" pitchFamily="34" charset="0"/>
              </a:rPr>
              <a:t>PRODUCTS</a:t>
            </a:r>
          </a:p>
        </xdr:txBody>
      </xdr:sp>
      <xdr:grpSp>
        <xdr:nvGrpSpPr>
          <xdr:cNvPr id="1108" name="Group 1107" hidden="1">
            <a:extLst>
              <a:ext uri="{FF2B5EF4-FFF2-40B4-BE49-F238E27FC236}">
                <a16:creationId xmlns:a16="http://schemas.microsoft.com/office/drawing/2014/main" id="{5401AFDE-AE93-5836-56B4-6F26BBEAA506}"/>
              </a:ext>
            </a:extLst>
          </xdr:cNvPr>
          <xdr:cNvGrpSpPr/>
        </xdr:nvGrpSpPr>
        <xdr:grpSpPr>
          <a:xfrm>
            <a:off x="11836400" y="679450"/>
            <a:ext cx="1924050" cy="323850"/>
            <a:chOff x="11836400" y="679450"/>
            <a:chExt cx="1924050" cy="323850"/>
          </a:xfrm>
        </xdr:grpSpPr>
        <xdr:sp macro="[0]!Product_AddNew" textlink="">
          <xdr:nvSpPr>
            <xdr:cNvPr id="1106" name="Rectangle 1105" hidden="1">
              <a:extLst>
                <a:ext uri="{FF2B5EF4-FFF2-40B4-BE49-F238E27FC236}">
                  <a16:creationId xmlns:a16="http://schemas.microsoft.com/office/drawing/2014/main" id="{B3C10AA8-3B48-4E13-83B6-44208DD03DEF}"/>
                </a:ext>
              </a:extLst>
            </xdr:cNvPr>
            <xdr:cNvSpPr/>
          </xdr:nvSpPr>
          <xdr:spPr>
            <a:xfrm>
              <a:off x="11836400" y="679450"/>
              <a:ext cx="1924050" cy="323850"/>
            </a:xfrm>
            <a:prstGeom prst="rect">
              <a:avLst/>
            </a:prstGeom>
            <a:solidFill>
              <a:srgbClr val="3498DB"/>
            </a:solidFill>
            <a:ln>
              <a:solidFill>
                <a:srgbClr val="3498DB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400"/>
                <a:t>ADD</a:t>
              </a:r>
              <a:r>
                <a:rPr lang="en-US" sz="1400" baseline="0"/>
                <a:t> NEW PRODUCT</a:t>
              </a:r>
              <a:endParaRPr lang="en-US" sz="1400"/>
            </a:p>
          </xdr:txBody>
        </xdr:sp>
        <xdr:pic macro="[0]!Product_AddNew">
          <xdr:nvPicPr>
            <xdr:cNvPr id="1107" name="Picture 1106" hidden="1">
              <a:extLst>
                <a:ext uri="{FF2B5EF4-FFF2-40B4-BE49-F238E27FC236}">
                  <a16:creationId xmlns:a16="http://schemas.microsoft.com/office/drawing/2014/main" id="{9E3DC889-9007-43EB-A9FA-CCEBB8ABDFD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8503" y="727075"/>
              <a:ext cx="228886" cy="2286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45</xdr:col>
      <xdr:colOff>914399</xdr:colOff>
      <xdr:row>9</xdr:row>
      <xdr:rowOff>0</xdr:rowOff>
    </xdr:from>
    <xdr:to>
      <xdr:col>78</xdr:col>
      <xdr:colOff>419426</xdr:colOff>
      <xdr:row>10</xdr:row>
      <xdr:rowOff>4109</xdr:rowOff>
    </xdr:to>
    <xdr:grpSp>
      <xdr:nvGrpSpPr>
        <xdr:cNvPr id="1119" name="SelProdGrp" hidden="1">
          <a:extLst>
            <a:ext uri="{FF2B5EF4-FFF2-40B4-BE49-F238E27FC236}">
              <a16:creationId xmlns:a16="http://schemas.microsoft.com/office/drawing/2014/main" id="{C26503FE-92B8-9989-4880-C28A22D0AED8}"/>
            </a:ext>
          </a:extLst>
        </xdr:cNvPr>
        <xdr:cNvGrpSpPr/>
      </xdr:nvGrpSpPr>
      <xdr:grpSpPr>
        <a:xfrm>
          <a:off x="14367933" y="2065867"/>
          <a:ext cx="419426" cy="190375"/>
          <a:chOff x="15433735" y="2829398"/>
          <a:chExt cx="419426" cy="187854"/>
        </a:xfrm>
      </xdr:grpSpPr>
      <xdr:grpSp>
        <xdr:nvGrpSpPr>
          <xdr:cNvPr id="1118" name="DelProdBtn" hidden="1">
            <a:extLst>
              <a:ext uri="{FF2B5EF4-FFF2-40B4-BE49-F238E27FC236}">
                <a16:creationId xmlns:a16="http://schemas.microsoft.com/office/drawing/2014/main" id="{7CF413C1-105A-EC07-3F4A-64C99607CE82}"/>
              </a:ext>
            </a:extLst>
          </xdr:cNvPr>
          <xdr:cNvGrpSpPr/>
        </xdr:nvGrpSpPr>
        <xdr:grpSpPr>
          <a:xfrm>
            <a:off x="15651805" y="2829398"/>
            <a:ext cx="201356" cy="181504"/>
            <a:chOff x="15668017" y="2829398"/>
            <a:chExt cx="201356" cy="181504"/>
          </a:xfrm>
        </xdr:grpSpPr>
        <xdr:sp macro="[0]!Product_Delete" textlink="">
          <xdr:nvSpPr>
            <xdr:cNvPr id="1101" name="Rectangle 1100" hidden="1">
              <a:extLst>
                <a:ext uri="{FF2B5EF4-FFF2-40B4-BE49-F238E27FC236}">
                  <a16:creationId xmlns:a16="http://schemas.microsoft.com/office/drawing/2014/main" id="{211F2BE2-A2B6-48C7-9753-F57278927F20}"/>
                </a:ext>
              </a:extLst>
            </xdr:cNvPr>
            <xdr:cNvSpPr/>
          </xdr:nvSpPr>
          <xdr:spPr>
            <a:xfrm>
              <a:off x="15668017" y="2829398"/>
              <a:ext cx="201356" cy="181504"/>
            </a:xfrm>
            <a:prstGeom prst="rect">
              <a:avLst/>
            </a:prstGeom>
            <a:solidFill>
              <a:srgbClr val="3498DB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Product_Delete">
          <xdr:nvPicPr>
            <xdr:cNvPr id="1110" name="Picture 1109" hidden="1">
              <a:extLst>
                <a:ext uri="{FF2B5EF4-FFF2-40B4-BE49-F238E27FC236}">
                  <a16:creationId xmlns:a16="http://schemas.microsoft.com/office/drawing/2014/main" id="{CA0E4994-1E00-4E66-8079-BD3F257AF4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696583" y="2838057"/>
              <a:ext cx="144225" cy="164187"/>
            </a:xfrm>
            <a:prstGeom prst="rect">
              <a:avLst/>
            </a:prstGeom>
          </xdr:spPr>
        </xdr:pic>
      </xdr:grpSp>
      <xdr:grpSp>
        <xdr:nvGrpSpPr>
          <xdr:cNvPr id="1117" name="EditProdBtn" hidden="1">
            <a:extLst>
              <a:ext uri="{FF2B5EF4-FFF2-40B4-BE49-F238E27FC236}">
                <a16:creationId xmlns:a16="http://schemas.microsoft.com/office/drawing/2014/main" id="{A2479BE1-B4C0-399A-7D06-9728A425B3E1}"/>
              </a:ext>
            </a:extLst>
          </xdr:cNvPr>
          <xdr:cNvGrpSpPr/>
        </xdr:nvGrpSpPr>
        <xdr:grpSpPr>
          <a:xfrm>
            <a:off x="15433735" y="2835748"/>
            <a:ext cx="201356" cy="181504"/>
            <a:chOff x="15433735" y="2835748"/>
            <a:chExt cx="201356" cy="181504"/>
          </a:xfrm>
        </xdr:grpSpPr>
        <xdr:sp macro="[0]!Product_Edit" textlink="">
          <xdr:nvSpPr>
            <xdr:cNvPr id="1114" name="Rectangle 1113" hidden="1">
              <a:extLst>
                <a:ext uri="{FF2B5EF4-FFF2-40B4-BE49-F238E27FC236}">
                  <a16:creationId xmlns:a16="http://schemas.microsoft.com/office/drawing/2014/main" id="{D69AA4EC-A2BE-CC54-9FC8-DD0E4CC22B08}"/>
                </a:ext>
              </a:extLst>
            </xdr:cNvPr>
            <xdr:cNvSpPr/>
          </xdr:nvSpPr>
          <xdr:spPr>
            <a:xfrm>
              <a:off x="15433735" y="2835748"/>
              <a:ext cx="201356" cy="181504"/>
            </a:xfrm>
            <a:prstGeom prst="rect">
              <a:avLst/>
            </a:prstGeom>
            <a:solidFill>
              <a:srgbClr val="3498DB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Product_Edit">
          <xdr:nvPicPr>
            <xdr:cNvPr id="1116" name="Picture 1115" hidden="1">
              <a:extLst>
                <a:ext uri="{FF2B5EF4-FFF2-40B4-BE49-F238E27FC236}">
                  <a16:creationId xmlns:a16="http://schemas.microsoft.com/office/drawing/2014/main" id="{CAFD49E7-B9A7-D12E-B92E-D920028659E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452117" y="2844407"/>
              <a:ext cx="164592" cy="16418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54</xdr:col>
      <xdr:colOff>0</xdr:colOff>
      <xdr:row>7</xdr:row>
      <xdr:rowOff>0</xdr:rowOff>
    </xdr:from>
    <xdr:to>
      <xdr:col>54</xdr:col>
      <xdr:colOff>0</xdr:colOff>
      <xdr:row>8</xdr:row>
      <xdr:rowOff>4109</xdr:rowOff>
    </xdr:to>
    <xdr:grpSp>
      <xdr:nvGrpSpPr>
        <xdr:cNvPr id="1138" name="SelUserGrp" hidden="1">
          <a:extLst>
            <a:ext uri="{FF2B5EF4-FFF2-40B4-BE49-F238E27FC236}">
              <a16:creationId xmlns:a16="http://schemas.microsoft.com/office/drawing/2014/main" id="{798AAA1F-0511-040D-73A3-F382D114C4AC}"/>
            </a:ext>
          </a:extLst>
        </xdr:cNvPr>
        <xdr:cNvGrpSpPr/>
      </xdr:nvGrpSpPr>
      <xdr:grpSpPr>
        <a:xfrm>
          <a:off x="5808133" y="1693333"/>
          <a:ext cx="0" cy="190376"/>
          <a:chOff x="82550" y="120650"/>
          <a:chExt cx="419426" cy="188259"/>
        </a:xfrm>
      </xdr:grpSpPr>
      <xdr:grpSp>
        <xdr:nvGrpSpPr>
          <xdr:cNvPr id="1127" name="DelUserBtn" hidden="1">
            <a:extLst>
              <a:ext uri="{FF2B5EF4-FFF2-40B4-BE49-F238E27FC236}">
                <a16:creationId xmlns:a16="http://schemas.microsoft.com/office/drawing/2014/main" id="{B67EC39B-97C3-DE43-44F2-E8DE7B612E73}"/>
              </a:ext>
            </a:extLst>
          </xdr:cNvPr>
          <xdr:cNvGrpSpPr/>
        </xdr:nvGrpSpPr>
        <xdr:grpSpPr>
          <a:xfrm>
            <a:off x="300620" y="120650"/>
            <a:ext cx="201356" cy="181895"/>
            <a:chOff x="15668017" y="2829398"/>
            <a:chExt cx="201356" cy="181504"/>
          </a:xfrm>
        </xdr:grpSpPr>
        <xdr:sp macro="[0]!Product_Delete" textlink="">
          <xdr:nvSpPr>
            <xdr:cNvPr id="1131" name="Rectangle 1130" hidden="1">
              <a:extLst>
                <a:ext uri="{FF2B5EF4-FFF2-40B4-BE49-F238E27FC236}">
                  <a16:creationId xmlns:a16="http://schemas.microsoft.com/office/drawing/2014/main" id="{2839AF70-0936-A18D-76A1-EF0B75B9EFB1}"/>
                </a:ext>
              </a:extLst>
            </xdr:cNvPr>
            <xdr:cNvSpPr/>
          </xdr:nvSpPr>
          <xdr:spPr>
            <a:xfrm>
              <a:off x="15668017" y="2829398"/>
              <a:ext cx="201356" cy="181504"/>
            </a:xfrm>
            <a:prstGeom prst="rect">
              <a:avLst/>
            </a:prstGeom>
            <a:solidFill>
              <a:srgbClr val="3498DB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Product_Delete">
          <xdr:nvPicPr>
            <xdr:cNvPr id="1132" name="Picture 1131" hidden="1">
              <a:extLst>
                <a:ext uri="{FF2B5EF4-FFF2-40B4-BE49-F238E27FC236}">
                  <a16:creationId xmlns:a16="http://schemas.microsoft.com/office/drawing/2014/main" id="{AB3FC79C-FAEC-223C-EFF0-80094E86F1D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696583" y="2838057"/>
              <a:ext cx="144225" cy="164187"/>
            </a:xfrm>
            <a:prstGeom prst="rect">
              <a:avLst/>
            </a:prstGeom>
          </xdr:spPr>
        </xdr:pic>
      </xdr:grpSp>
      <xdr:grpSp>
        <xdr:nvGrpSpPr>
          <xdr:cNvPr id="1128" name="EditUserBtn" hidden="1">
            <a:extLst>
              <a:ext uri="{FF2B5EF4-FFF2-40B4-BE49-F238E27FC236}">
                <a16:creationId xmlns:a16="http://schemas.microsoft.com/office/drawing/2014/main" id="{D9FEA829-EE8C-D696-B3D8-F7CEAF8EB009}"/>
              </a:ext>
            </a:extLst>
          </xdr:cNvPr>
          <xdr:cNvGrpSpPr/>
        </xdr:nvGrpSpPr>
        <xdr:grpSpPr>
          <a:xfrm>
            <a:off x="82550" y="127014"/>
            <a:ext cx="201356" cy="181895"/>
            <a:chOff x="15433735" y="2835748"/>
            <a:chExt cx="201356" cy="181504"/>
          </a:xfrm>
        </xdr:grpSpPr>
        <xdr:sp macro="[0]!User_Edit" textlink="">
          <xdr:nvSpPr>
            <xdr:cNvPr id="1129" name="Rectangle 1128" hidden="1">
              <a:extLst>
                <a:ext uri="{FF2B5EF4-FFF2-40B4-BE49-F238E27FC236}">
                  <a16:creationId xmlns:a16="http://schemas.microsoft.com/office/drawing/2014/main" id="{93374946-72C2-0AED-6A22-75E3DF0E839C}"/>
                </a:ext>
              </a:extLst>
            </xdr:cNvPr>
            <xdr:cNvSpPr/>
          </xdr:nvSpPr>
          <xdr:spPr>
            <a:xfrm>
              <a:off x="15433735" y="2835748"/>
              <a:ext cx="201356" cy="181504"/>
            </a:xfrm>
            <a:prstGeom prst="rect">
              <a:avLst/>
            </a:prstGeom>
            <a:solidFill>
              <a:srgbClr val="3498DB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User_Edit">
          <xdr:nvPicPr>
            <xdr:cNvPr id="1130" name="Picture 1129" hidden="1">
              <a:extLst>
                <a:ext uri="{FF2B5EF4-FFF2-40B4-BE49-F238E27FC236}">
                  <a16:creationId xmlns:a16="http://schemas.microsoft.com/office/drawing/2014/main" id="{28B0FB85-9BAE-60C4-35CD-DE7C4B8ECE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452117" y="2844407"/>
              <a:ext cx="164592" cy="164187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49</xdr:col>
      <xdr:colOff>527051</xdr:colOff>
      <xdr:row>1</xdr:row>
      <xdr:rowOff>31750</xdr:rowOff>
    </xdr:from>
    <xdr:to>
      <xdr:col>78</xdr:col>
      <xdr:colOff>3949699</xdr:colOff>
      <xdr:row>3</xdr:row>
      <xdr:rowOff>165100</xdr:rowOff>
    </xdr:to>
    <xdr:grpSp>
      <xdr:nvGrpSpPr>
        <xdr:cNvPr id="1136" name="UsersGrp" hidden="1">
          <a:extLst>
            <a:ext uri="{FF2B5EF4-FFF2-40B4-BE49-F238E27FC236}">
              <a16:creationId xmlns:a16="http://schemas.microsoft.com/office/drawing/2014/main" id="{D15E4909-B611-5A13-B836-9D6B08B910C5}"/>
            </a:ext>
          </a:extLst>
        </xdr:cNvPr>
        <xdr:cNvGrpSpPr/>
      </xdr:nvGrpSpPr>
      <xdr:grpSpPr>
        <a:xfrm>
          <a:off x="14367933" y="488950"/>
          <a:ext cx="3949699" cy="624417"/>
          <a:chOff x="3911601" y="495300"/>
          <a:chExt cx="3949699" cy="622300"/>
        </a:xfrm>
      </xdr:grpSpPr>
      <xdr:sp macro="" textlink="">
        <xdr:nvSpPr>
          <xdr:cNvPr id="1058" name="UserTitle" hidden="1">
            <a:extLst>
              <a:ext uri="{FF2B5EF4-FFF2-40B4-BE49-F238E27FC236}">
                <a16:creationId xmlns:a16="http://schemas.microsoft.com/office/drawing/2014/main" id="{D0A9C7AA-0495-4F71-B2CA-2E449F688F26}"/>
              </a:ext>
            </a:extLst>
          </xdr:cNvPr>
          <xdr:cNvSpPr txBox="1"/>
        </xdr:nvSpPr>
        <xdr:spPr>
          <a:xfrm>
            <a:off x="3911601" y="495300"/>
            <a:ext cx="391795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200" b="1" i="0">
                <a:solidFill>
                  <a:srgbClr val="3498DB"/>
                </a:solidFill>
                <a:latin typeface="Arial Rounded MT Bold" panose="020F0704030504030204" pitchFamily="34" charset="0"/>
              </a:rPr>
              <a:t>USERS</a:t>
            </a:r>
          </a:p>
        </xdr:txBody>
      </xdr:sp>
      <xdr:grpSp>
        <xdr:nvGrpSpPr>
          <xdr:cNvPr id="1135" name="Group 1134" hidden="1">
            <a:extLst>
              <a:ext uri="{FF2B5EF4-FFF2-40B4-BE49-F238E27FC236}">
                <a16:creationId xmlns:a16="http://schemas.microsoft.com/office/drawing/2014/main" id="{827480B5-20EE-03C9-7ABE-B68A9F2FE0B1}"/>
              </a:ext>
            </a:extLst>
          </xdr:cNvPr>
          <xdr:cNvGrpSpPr/>
        </xdr:nvGrpSpPr>
        <xdr:grpSpPr>
          <a:xfrm>
            <a:off x="6286500" y="793750"/>
            <a:ext cx="1574800" cy="323850"/>
            <a:chOff x="6286500" y="793750"/>
            <a:chExt cx="1574800" cy="323850"/>
          </a:xfrm>
        </xdr:grpSpPr>
        <xdr:sp macro="[0]!User_AddNew" textlink="">
          <xdr:nvSpPr>
            <xdr:cNvPr id="1133" name="Rectangle 1132" hidden="1">
              <a:extLst>
                <a:ext uri="{FF2B5EF4-FFF2-40B4-BE49-F238E27FC236}">
                  <a16:creationId xmlns:a16="http://schemas.microsoft.com/office/drawing/2014/main" id="{E17D5B62-AB87-4B7D-8E49-C1E9BDB647A7}"/>
                </a:ext>
              </a:extLst>
            </xdr:cNvPr>
            <xdr:cNvSpPr/>
          </xdr:nvSpPr>
          <xdr:spPr>
            <a:xfrm>
              <a:off x="6286500" y="793750"/>
              <a:ext cx="1574800" cy="323850"/>
            </a:xfrm>
            <a:prstGeom prst="rect">
              <a:avLst/>
            </a:prstGeom>
            <a:solidFill>
              <a:srgbClr val="3498DB"/>
            </a:solidFill>
            <a:ln>
              <a:solidFill>
                <a:srgbClr val="3498DB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400"/>
                <a:t>ADD</a:t>
              </a:r>
              <a:r>
                <a:rPr lang="en-US" sz="1400" baseline="0"/>
                <a:t> NEW USER</a:t>
              </a:r>
              <a:endParaRPr lang="en-US" sz="1400"/>
            </a:p>
          </xdr:txBody>
        </xdr:sp>
        <xdr:pic macro="[0]!User_AddNew">
          <xdr:nvPicPr>
            <xdr:cNvPr id="1134" name="Picture 1133" hidden="1">
              <a:extLst>
                <a:ext uri="{FF2B5EF4-FFF2-40B4-BE49-F238E27FC236}">
                  <a16:creationId xmlns:a16="http://schemas.microsoft.com/office/drawing/2014/main" id="{BA0D31CA-29AB-4CD1-A718-E6287C31C97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328603" y="841375"/>
              <a:ext cx="228886" cy="2286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78</xdr:col>
      <xdr:colOff>6351</xdr:colOff>
      <xdr:row>0</xdr:row>
      <xdr:rowOff>0</xdr:rowOff>
    </xdr:from>
    <xdr:to>
      <xdr:col>78</xdr:col>
      <xdr:colOff>16770351</xdr:colOff>
      <xdr:row>43</xdr:row>
      <xdr:rowOff>146402</xdr:rowOff>
    </xdr:to>
    <xdr:grpSp>
      <xdr:nvGrpSpPr>
        <xdr:cNvPr id="3" name="StartGrp" hidden="1">
          <a:extLst>
            <a:ext uri="{FF2B5EF4-FFF2-40B4-BE49-F238E27FC236}">
              <a16:creationId xmlns:a16="http://schemas.microsoft.com/office/drawing/2014/main" id="{60BA37B5-1461-9663-3383-1FCEF07C5B03}"/>
            </a:ext>
          </a:extLst>
        </xdr:cNvPr>
        <xdr:cNvGrpSpPr/>
      </xdr:nvGrpSpPr>
      <xdr:grpSpPr>
        <a:xfrm>
          <a:off x="14374284" y="0"/>
          <a:ext cx="16474440" cy="8545335"/>
          <a:chOff x="2228851" y="0"/>
          <a:chExt cx="16764000" cy="8464902"/>
        </a:xfrm>
      </xdr:grpSpPr>
      <xdr:pic>
        <xdr:nvPicPr>
          <xdr:cNvPr id="1147" name="Picture 1146" hidden="1">
            <a:extLst>
              <a:ext uri="{FF2B5EF4-FFF2-40B4-BE49-F238E27FC236}">
                <a16:creationId xmlns:a16="http://schemas.microsoft.com/office/drawing/2014/main" id="{2AB9E520-6810-A1DF-3168-479A534A15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28851" y="0"/>
            <a:ext cx="16764000" cy="8464902"/>
          </a:xfrm>
          <a:prstGeom prst="rect">
            <a:avLst/>
          </a:prstGeom>
        </xdr:spPr>
      </xdr:pic>
      <xdr:grpSp>
        <xdr:nvGrpSpPr>
          <xdr:cNvPr id="1143" name="Group 1142" hidden="1">
            <a:extLst>
              <a:ext uri="{FF2B5EF4-FFF2-40B4-BE49-F238E27FC236}">
                <a16:creationId xmlns:a16="http://schemas.microsoft.com/office/drawing/2014/main" id="{E8D96E62-C600-C0DD-3624-EBC3D74FE847}"/>
              </a:ext>
            </a:extLst>
          </xdr:cNvPr>
          <xdr:cNvGrpSpPr/>
        </xdr:nvGrpSpPr>
        <xdr:grpSpPr>
          <a:xfrm>
            <a:off x="9601993" y="3327400"/>
            <a:ext cx="1076675" cy="292100"/>
            <a:chOff x="18865850" y="2794000"/>
            <a:chExt cx="1087686" cy="292100"/>
          </a:xfrm>
        </xdr:grpSpPr>
        <xdr:sp macro="[0]!UserLogin_Show" textlink="">
          <xdr:nvSpPr>
            <xdr:cNvPr id="1141" name="Login" hidden="1">
              <a:extLst>
                <a:ext uri="{FF2B5EF4-FFF2-40B4-BE49-F238E27FC236}">
                  <a16:creationId xmlns:a16="http://schemas.microsoft.com/office/drawing/2014/main" id="{5D36D102-EC4C-4386-952B-4F1B9D315B01}"/>
                </a:ext>
              </a:extLst>
            </xdr:cNvPr>
            <xdr:cNvSpPr/>
          </xdr:nvSpPr>
          <xdr:spPr>
            <a:xfrm>
              <a:off x="18865850" y="2794000"/>
              <a:ext cx="1087686" cy="292100"/>
            </a:xfrm>
            <a:prstGeom prst="rect">
              <a:avLst/>
            </a:prstGeom>
            <a:solidFill>
              <a:srgbClr val="3498DB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20040" rtlCol="0" anchor="ctr"/>
            <a:lstStyle/>
            <a:p>
              <a:pPr algn="l"/>
              <a:r>
                <a:rPr lang="en-US" sz="1400" b="1"/>
                <a:t>LOGIN</a:t>
              </a:r>
            </a:p>
          </xdr:txBody>
        </xdr:sp>
        <xdr:pic macro="[0]!UserLogin_Show">
          <xdr:nvPicPr>
            <xdr:cNvPr id="1142" name="Login" hidden="1">
              <a:extLst>
                <a:ext uri="{FF2B5EF4-FFF2-40B4-BE49-F238E27FC236}">
                  <a16:creationId xmlns:a16="http://schemas.microsoft.com/office/drawing/2014/main" id="{963E9B65-DD48-4E82-AC91-55C40C7EA34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 flipV="1">
              <a:off x="18888113" y="2825750"/>
              <a:ext cx="228987" cy="228600"/>
            </a:xfrm>
            <a:prstGeom prst="rect">
              <a:avLst/>
            </a:prstGeom>
          </xdr:spPr>
        </xdr:pic>
      </xdr:grpSp>
      <xdr:sp macro="" textlink="">
        <xdr:nvSpPr>
          <xdr:cNvPr id="1148" name="TextBox 1147" hidden="1">
            <a:extLst>
              <a:ext uri="{FF2B5EF4-FFF2-40B4-BE49-F238E27FC236}">
                <a16:creationId xmlns:a16="http://schemas.microsoft.com/office/drawing/2014/main" id="{91E3A0F6-3D2F-4E3D-8142-3B942732D811}"/>
              </a:ext>
            </a:extLst>
          </xdr:cNvPr>
          <xdr:cNvSpPr txBox="1"/>
        </xdr:nvSpPr>
        <xdr:spPr>
          <a:xfrm>
            <a:off x="4736851" y="1676401"/>
            <a:ext cx="11553142" cy="52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5400" b="1" i="0">
                <a:solidFill>
                  <a:srgbClr val="3498DB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masis MT Pro Black" panose="02040A04050005020304" pitchFamily="18" charset="0"/>
              </a:rPr>
              <a:t>STORE</a:t>
            </a:r>
            <a:r>
              <a:rPr lang="en-US" sz="5400" b="1" i="0" baseline="0">
                <a:solidFill>
                  <a:srgbClr val="3498DB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masis MT Pro Black" panose="02040A04050005020304" pitchFamily="18" charset="0"/>
              </a:rPr>
              <a:t> MANAGEMENT SYSTEM</a:t>
            </a:r>
            <a:endParaRPr lang="en-US" sz="5400" b="1" i="0">
              <a:solidFill>
                <a:srgbClr val="3498DB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masis MT Pro Black" panose="02040A04050005020304" pitchFamily="18" charset="0"/>
            </a:endParaRPr>
          </a:p>
        </xdr:txBody>
      </xdr:sp>
    </xdr:grpSp>
    <xdr:clientData/>
  </xdr:twoCellAnchor>
  <xdr:twoCellAnchor editAs="oneCell">
    <xdr:from>
      <xdr:col>4</xdr:col>
      <xdr:colOff>120650</xdr:colOff>
      <xdr:row>1</xdr:row>
      <xdr:rowOff>19050</xdr:rowOff>
    </xdr:from>
    <xdr:to>
      <xdr:col>78</xdr:col>
      <xdr:colOff>1160780</xdr:colOff>
      <xdr:row>37</xdr:row>
      <xdr:rowOff>114300</xdr:rowOff>
    </xdr:to>
    <xdr:grpSp>
      <xdr:nvGrpSpPr>
        <xdr:cNvPr id="1030" name="DashboardGrp">
          <a:extLst>
            <a:ext uri="{FF2B5EF4-FFF2-40B4-BE49-F238E27FC236}">
              <a16:creationId xmlns:a16="http://schemas.microsoft.com/office/drawing/2014/main" id="{03EE4B3F-BF4E-AC5C-7C13-05890BD163BE}"/>
            </a:ext>
          </a:extLst>
        </xdr:cNvPr>
        <xdr:cNvGrpSpPr/>
      </xdr:nvGrpSpPr>
      <xdr:grpSpPr>
        <a:xfrm>
          <a:off x="1551517" y="476250"/>
          <a:ext cx="13977196" cy="6919383"/>
          <a:chOff x="3505200" y="482600"/>
          <a:chExt cx="14198600" cy="6845300"/>
        </a:xfrm>
      </xdr:grpSpPr>
      <xdr:sp macro="" textlink="">
        <xdr:nvSpPr>
          <xdr:cNvPr id="1029" name="Rectangle: Rounded Corners 1028">
            <a:extLst>
              <a:ext uri="{FF2B5EF4-FFF2-40B4-BE49-F238E27FC236}">
                <a16:creationId xmlns:a16="http://schemas.microsoft.com/office/drawing/2014/main" id="{CA9A9B5D-8EDC-CA27-8456-7B64FCB2F43F}"/>
              </a:ext>
            </a:extLst>
          </xdr:cNvPr>
          <xdr:cNvSpPr/>
        </xdr:nvSpPr>
        <xdr:spPr>
          <a:xfrm>
            <a:off x="3771900" y="5403850"/>
            <a:ext cx="6445250" cy="1920240"/>
          </a:xfrm>
          <a:prstGeom prst="roundRect">
            <a:avLst>
              <a:gd name="adj" fmla="val 7876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Rectangle: Rounded Corners 57">
            <a:extLst>
              <a:ext uri="{FF2B5EF4-FFF2-40B4-BE49-F238E27FC236}">
                <a16:creationId xmlns:a16="http://schemas.microsoft.com/office/drawing/2014/main" id="{E12E7BED-9A6E-B6D3-138C-B5C08A5170E7}"/>
              </a:ext>
            </a:extLst>
          </xdr:cNvPr>
          <xdr:cNvSpPr/>
        </xdr:nvSpPr>
        <xdr:spPr>
          <a:xfrm>
            <a:off x="14071600" y="1244600"/>
            <a:ext cx="3632200" cy="6083300"/>
          </a:xfrm>
          <a:prstGeom prst="roundRect">
            <a:avLst>
              <a:gd name="adj" fmla="val 7876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Rectangle: Rounded Corners 54">
            <a:extLst>
              <a:ext uri="{FF2B5EF4-FFF2-40B4-BE49-F238E27FC236}">
                <a16:creationId xmlns:a16="http://schemas.microsoft.com/office/drawing/2014/main" id="{0F304A2B-612F-464D-B460-5E5E4708A721}"/>
              </a:ext>
            </a:extLst>
          </xdr:cNvPr>
          <xdr:cNvSpPr/>
        </xdr:nvSpPr>
        <xdr:spPr>
          <a:xfrm>
            <a:off x="10318750" y="1238250"/>
            <a:ext cx="3644900" cy="6083300"/>
          </a:xfrm>
          <a:prstGeom prst="roundRect">
            <a:avLst>
              <a:gd name="adj" fmla="val 7876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3E28147B-4435-401D-812C-AD297BA44E8A}"/>
              </a:ext>
            </a:extLst>
          </xdr:cNvPr>
          <xdr:cNvSpPr/>
        </xdr:nvSpPr>
        <xdr:spPr>
          <a:xfrm>
            <a:off x="3740150" y="1238250"/>
            <a:ext cx="6445250" cy="2000250"/>
          </a:xfrm>
          <a:prstGeom prst="roundRect">
            <a:avLst>
              <a:gd name="adj" fmla="val 7876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DashboardTitle">
            <a:extLst>
              <a:ext uri="{FF2B5EF4-FFF2-40B4-BE49-F238E27FC236}">
                <a16:creationId xmlns:a16="http://schemas.microsoft.com/office/drawing/2014/main" id="{7C8C8798-3C8B-4F6C-A90C-D4C0122D72CF}"/>
              </a:ext>
            </a:extLst>
          </xdr:cNvPr>
          <xdr:cNvSpPr txBox="1"/>
        </xdr:nvSpPr>
        <xdr:spPr>
          <a:xfrm>
            <a:off x="3505200" y="482600"/>
            <a:ext cx="1139825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200" b="1" i="0">
                <a:solidFill>
                  <a:srgbClr val="3498DB"/>
                </a:solidFill>
                <a:latin typeface="Arial Rounded MT Bold" panose="020F0704030504030204" pitchFamily="34" charset="0"/>
              </a:rPr>
              <a:t>SALES</a:t>
            </a:r>
            <a:r>
              <a:rPr lang="en-US" sz="2200" b="1" i="0" baseline="0">
                <a:solidFill>
                  <a:srgbClr val="3498DB"/>
                </a:solidFill>
                <a:latin typeface="Arial Rounded MT Bold" panose="020F0704030504030204" pitchFamily="34" charset="0"/>
              </a:rPr>
              <a:t> &amp; PROFIT DASHBOARD</a:t>
            </a:r>
            <a:endParaRPr lang="en-US" sz="2200" b="1" i="0">
              <a:solidFill>
                <a:srgbClr val="3498DB"/>
              </a:solidFill>
              <a:latin typeface="Arial Rounded MT Bold" panose="020F0704030504030204" pitchFamily="34" charset="0"/>
            </a:endParaRPr>
          </a:p>
        </xdr:txBody>
      </xdr:sp>
      <xdr:graphicFrame macro="">
        <xdr:nvGraphicFramePr>
          <xdr:cNvPr id="49" name="Chart 48">
            <a:extLst>
              <a:ext uri="{FF2B5EF4-FFF2-40B4-BE49-F238E27FC236}">
                <a16:creationId xmlns:a16="http://schemas.microsoft.com/office/drawing/2014/main" id="{1675F14E-A7CF-46FE-BD1D-ED0FE5A58532}"/>
              </a:ext>
            </a:extLst>
          </xdr:cNvPr>
          <xdr:cNvGraphicFramePr>
            <a:graphicFrameLocks/>
          </xdr:cNvGraphicFramePr>
        </xdr:nvGraphicFramePr>
        <xdr:xfrm>
          <a:off x="3746500" y="1320800"/>
          <a:ext cx="3244850" cy="1828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50" name="Chart 49">
            <a:extLst>
              <a:ext uri="{FF2B5EF4-FFF2-40B4-BE49-F238E27FC236}">
                <a16:creationId xmlns:a16="http://schemas.microsoft.com/office/drawing/2014/main" id="{806F6B08-3031-4531-A5ED-CBB52F3FCE53}"/>
              </a:ext>
            </a:extLst>
          </xdr:cNvPr>
          <xdr:cNvGraphicFramePr>
            <a:graphicFrameLocks/>
          </xdr:cNvGraphicFramePr>
        </xdr:nvGraphicFramePr>
        <xdr:xfrm>
          <a:off x="6889750" y="1327150"/>
          <a:ext cx="2870200" cy="1828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51" name="Chart 50">
            <a:extLst>
              <a:ext uri="{FF2B5EF4-FFF2-40B4-BE49-F238E27FC236}">
                <a16:creationId xmlns:a16="http://schemas.microsoft.com/office/drawing/2014/main" id="{73DFAD89-EADC-46D2-AEE3-285862BA1F88}"/>
              </a:ext>
            </a:extLst>
          </xdr:cNvPr>
          <xdr:cNvGraphicFramePr>
            <a:graphicFrameLocks/>
          </xdr:cNvGraphicFramePr>
        </xdr:nvGraphicFramePr>
        <xdr:xfrm>
          <a:off x="10509250" y="1308892"/>
          <a:ext cx="3200400" cy="57607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54" name="Chart 53">
            <a:extLst>
              <a:ext uri="{FF2B5EF4-FFF2-40B4-BE49-F238E27FC236}">
                <a16:creationId xmlns:a16="http://schemas.microsoft.com/office/drawing/2014/main" id="{553474A0-77FA-4364-8FCF-480DA160D1DD}"/>
              </a:ext>
            </a:extLst>
          </xdr:cNvPr>
          <xdr:cNvGraphicFramePr>
            <a:graphicFrameLocks/>
          </xdr:cNvGraphicFramePr>
        </xdr:nvGraphicFramePr>
        <xdr:xfrm>
          <a:off x="14344651" y="1308892"/>
          <a:ext cx="3200400" cy="57607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sp macro="" textlink="">
        <xdr:nvSpPr>
          <xdr:cNvPr id="60" name="Rectangle: Rounded Corners 59">
            <a:extLst>
              <a:ext uri="{FF2B5EF4-FFF2-40B4-BE49-F238E27FC236}">
                <a16:creationId xmlns:a16="http://schemas.microsoft.com/office/drawing/2014/main" id="{5C6DEE20-E149-5F79-0BAD-8412BD637271}"/>
              </a:ext>
            </a:extLst>
          </xdr:cNvPr>
          <xdr:cNvSpPr/>
        </xdr:nvSpPr>
        <xdr:spPr>
          <a:xfrm>
            <a:off x="3746500" y="3361055"/>
            <a:ext cx="6445250" cy="1920240"/>
          </a:xfrm>
          <a:prstGeom prst="roundRect">
            <a:avLst>
              <a:gd name="adj" fmla="val 7876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62" name="Chart 61">
            <a:extLst>
              <a:ext uri="{FF2B5EF4-FFF2-40B4-BE49-F238E27FC236}">
                <a16:creationId xmlns:a16="http://schemas.microsoft.com/office/drawing/2014/main" id="{60769C50-6ACA-42B7-BB29-CD4E281CA349}"/>
              </a:ext>
            </a:extLst>
          </xdr:cNvPr>
          <xdr:cNvGraphicFramePr>
            <a:graphicFrameLocks/>
          </xdr:cNvGraphicFramePr>
        </xdr:nvGraphicFramePr>
        <xdr:xfrm>
          <a:off x="3886200" y="3409950"/>
          <a:ext cx="6172200" cy="1828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1025" name="Chart 1024">
            <a:extLst>
              <a:ext uri="{FF2B5EF4-FFF2-40B4-BE49-F238E27FC236}">
                <a16:creationId xmlns:a16="http://schemas.microsoft.com/office/drawing/2014/main" id="{984DE2B4-3E99-42BE-9E59-3A93F01C6BBC}"/>
              </a:ext>
            </a:extLst>
          </xdr:cNvPr>
          <xdr:cNvGraphicFramePr>
            <a:graphicFrameLocks/>
          </xdr:cNvGraphicFramePr>
        </xdr:nvGraphicFramePr>
        <xdr:xfrm>
          <a:off x="3886200" y="5461000"/>
          <a:ext cx="6172200" cy="1828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</xdr:grpSp>
    <xdr:clientData/>
  </xdr:twoCellAnchor>
  <xdr:twoCellAnchor editAs="oneCell">
    <xdr:from>
      <xdr:col>14</xdr:col>
      <xdr:colOff>384175</xdr:colOff>
      <xdr:row>9</xdr:row>
      <xdr:rowOff>60325</xdr:rowOff>
    </xdr:from>
    <xdr:to>
      <xdr:col>78</xdr:col>
      <xdr:colOff>1905000</xdr:colOff>
      <xdr:row>19</xdr:row>
      <xdr:rowOff>123825</xdr:rowOff>
    </xdr:to>
    <xdr:pic>
      <xdr:nvPicPr>
        <xdr:cNvPr id="1152" name="ProdPic" hidden="1">
          <a:extLst>
            <a:ext uri="{FF2B5EF4-FFF2-40B4-BE49-F238E27FC236}">
              <a16:creationId xmlns:a16="http://schemas.microsoft.com/office/drawing/2014/main" id="{0EC5F0EB-6F79-40DA-897B-E940FC7B5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2295525" y="2117725"/>
          <a:ext cx="1905000" cy="1905000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0.39922</cdr:x>
      <cdr:y>0.32764</cdr:y>
    </cdr:from>
    <cdr:to>
      <cdr:x>0.56752</cdr:x>
      <cdr:y>0.56159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AF2206-E43C-8921-1F76-720D703C5952}"/>
            </a:ext>
          </a:extLst>
        </cdr:cNvPr>
        <cdr:cNvSpPr txBox="1"/>
      </cdr:nvSpPr>
      <cdr:spPr>
        <a:xfrm xmlns:a="http://schemas.openxmlformats.org/drawingml/2006/main">
          <a:off x="1295399" y="574222"/>
          <a:ext cx="546108" cy="4100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200" b="1">
              <a:solidFill>
                <a:srgbClr val="3498DB"/>
              </a:solidFill>
            </a:rPr>
            <a:t>GROSS</a:t>
          </a:r>
        </a:p>
        <a:p xmlns:a="http://schemas.openxmlformats.org/drawingml/2006/main">
          <a:pPr algn="ctr"/>
          <a:r>
            <a:rPr lang="en-US" sz="1200" b="1">
              <a:solidFill>
                <a:srgbClr val="3498DB"/>
              </a:solidFill>
            </a:rPr>
            <a:t>PROFIT</a:t>
          </a:r>
        </a:p>
      </cdr:txBody>
    </cdr:sp>
  </cdr:relSizeAnchor>
  <cdr:relSizeAnchor xmlns:cdr="http://schemas.openxmlformats.org/drawingml/2006/chartDrawing">
    <cdr:from>
      <cdr:x>0.38552</cdr:x>
      <cdr:y>0.5498</cdr:y>
    </cdr:from>
    <cdr:to>
      <cdr:x>0.57926</cdr:x>
      <cdr:y>0.6951</cdr:y>
    </cdr:to>
    <cdr:sp macro="" textlink="'Chart Data'!$C$6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52AA853-1971-3385-70A1-2862FF7D0CFC}"/>
            </a:ext>
          </a:extLst>
        </cdr:cNvPr>
        <cdr:cNvSpPr txBox="1"/>
      </cdr:nvSpPr>
      <cdr:spPr>
        <a:xfrm xmlns:a="http://schemas.openxmlformats.org/drawingml/2006/main">
          <a:off x="1250946" y="963580"/>
          <a:ext cx="628654" cy="2546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5ACDD77-7941-4770-819B-C2FD5E6C3B60}" type="TxLink">
            <a:rPr lang="en-US" sz="1400" b="1" i="0" u="none" strike="noStrike">
              <a:solidFill>
                <a:srgbClr val="3498DB"/>
              </a:solidFill>
              <a:latin typeface="Calibri"/>
              <a:cs typeface="Calibri"/>
            </a:rPr>
            <a:pPr algn="ctr"/>
            <a:t>$3,270</a:t>
          </a:fld>
          <a:endParaRPr lang="en-US" sz="1400" b="1">
            <a:solidFill>
              <a:srgbClr val="3498DB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0.40929</cdr:x>
      <cdr:y>0.56173</cdr:y>
    </cdr:from>
    <cdr:to>
      <cdr:x>0.61726</cdr:x>
      <cdr:y>0.68827</cdr:y>
    </cdr:to>
    <cdr:sp macro="" textlink="'Chart Data'!$G$6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294794D-2B71-F087-D9FB-73625D6C5903}"/>
            </a:ext>
          </a:extLst>
        </cdr:cNvPr>
        <cdr:cNvSpPr txBox="1"/>
      </cdr:nvSpPr>
      <cdr:spPr>
        <a:xfrm xmlns:a="http://schemas.openxmlformats.org/drawingml/2006/main">
          <a:off x="1174743" y="1027298"/>
          <a:ext cx="596915" cy="23141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vertOverflow="clip" wrap="square" lIns="0" tIns="0" rIns="0" bIns="0" rtlCol="0" anchor="ctr"/>
        <a:lstStyle xmlns:a="http://schemas.openxmlformats.org/drawingml/2006/main"/>
        <a:p xmlns:a="http://schemas.openxmlformats.org/drawingml/2006/main">
          <a:pPr algn="ctr"/>
          <a:fld id="{D164CD3B-23FD-4DFF-A759-5E2E9EC42D8B}" type="TxLink">
            <a:rPr lang="en-US" sz="1400" b="1" i="0" u="none" strike="noStrike">
              <a:solidFill>
                <a:srgbClr val="3498DB"/>
              </a:solidFill>
              <a:latin typeface="Calibri"/>
              <a:cs typeface="Calibri"/>
            </a:rPr>
            <a:pPr algn="ctr"/>
            <a:t>100%</a:t>
          </a:fld>
          <a:endParaRPr lang="en-US" sz="1400" b="1">
            <a:solidFill>
              <a:srgbClr val="3498DB"/>
            </a:solidFill>
          </a:endParaRPr>
        </a:p>
      </cdr:txBody>
    </cdr:sp>
  </cdr:relSizeAnchor>
  <cdr:relSizeAnchor xmlns:cdr="http://schemas.openxmlformats.org/drawingml/2006/chartDrawing">
    <cdr:from>
      <cdr:x>0.41482</cdr:x>
      <cdr:y>0.41203</cdr:y>
    </cdr:from>
    <cdr:to>
      <cdr:x>0.61173</cdr:x>
      <cdr:y>0.52932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995A7825-989E-068C-80D6-BCFEE2B2B3FA}"/>
            </a:ext>
          </a:extLst>
        </cdr:cNvPr>
        <cdr:cNvSpPr txBox="1"/>
      </cdr:nvSpPr>
      <cdr:spPr>
        <a:xfrm xmlns:a="http://schemas.openxmlformats.org/drawingml/2006/main">
          <a:off x="1190615" y="753529"/>
          <a:ext cx="565171" cy="2145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vertOverflow="clip" wrap="square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200" b="1">
              <a:solidFill>
                <a:srgbClr val="3498DB"/>
              </a:solidFill>
            </a:rPr>
            <a:t>% PAID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ndy Austins" refreshedDate="45196.375075000004" createdVersion="8" refreshedVersion="8" minRefreshableVersion="3" recordCount="142" xr:uid="{BAE26ED2-FC2D-428C-9A39-C12979CEFA2F}">
  <cacheSource type="worksheet">
    <worksheetSource name="OrderItems"/>
  </cacheSource>
  <cacheFields count="11">
    <cacheField name="Order ID" numFmtId="0">
      <sharedItems containsSemiMixedTypes="0" containsString="0" containsNumber="1" containsInteger="1" minValue="1" maxValue="42"/>
    </cacheField>
    <cacheField name="Order Type" numFmtId="0">
      <sharedItems count="2">
        <s v="Purchase"/>
        <s v="Sale"/>
      </sharedItems>
    </cacheField>
    <cacheField name="Prod ID" numFmtId="0">
      <sharedItems containsSemiMixedTypes="0" containsString="0" containsNumber="1" containsInteger="1" minValue="1" maxValue="64"/>
    </cacheField>
    <cacheField name="Product" numFmtId="0">
      <sharedItems count="52">
        <s v="Arla Apetina Cubes 200G"/>
        <s v="Arla Mildcheddar 2.5Kg"/>
        <s v="Arla Mozzarella 2.3Kg"/>
        <s v="Bottega Shreddedmozza 1Kg"/>
        <s v="Cdf Semiskimmed 1L"/>
        <s v="Cr Evoo 1L"/>
        <s v="Cr Evoo 5L"/>
        <s v="Cr Mortadella"/>
        <s v="Cr Proscrudo 1.5Kg"/>
        <s v="Cr Sansadioliva 5L"/>
        <s v="Dr Cl Cheese 1Kg"/>
        <s v="Heinz Acvinegar .946L"/>
        <s v="Heinz Acvinegar 3.78L"/>
        <s v="Heinz Bakedbeans 2.95G"/>
        <s v="Heinz Bakedbeans 415G"/>
        <s v="Heinz Bbqsauce 480G"/>
        <s v="Heinz Chilisauce 3.3Kg"/>
        <s v="Heinz Chilisauce 300G"/>
        <s v="Heinz Chilisauce 9G"/>
        <s v="Heinz Dwvinegar"/>
        <s v="Heinz Ketchup 54Ml"/>
        <s v="Heinz Mayo 3Kg"/>
        <s v="Heinz Mayo 54Ml"/>
        <s v="Heinz Peeledtomatoes"/>
        <s v="Heinz Rwvinegar"/>
        <s v="Heinz Tomatoket 300G"/>
        <s v="Heinz Tomatoket 567G"/>
        <s v="Heinz Tomatoket 9G"/>
        <s v="Heinz Tomatopst 3.15Kg"/>
        <s v="Heinz Yellowmustard"/>
        <s v="Heiz Bigtomatosauce 950G"/>
        <s v="Lurpak Usbutter 100G"/>
        <s v="Nz Frzn Wholemussels"/>
        <s v="Nz Gs Mussels Lrg"/>
        <s v="Nz Gs Mussels Mid"/>
        <s v="Pb Brie 125G"/>
        <s v="Pb Brie 1Kg"/>
        <s v="Pb Camembert 125G"/>
        <s v="Pb Camembert 250G"/>
        <s v="Pb Creammilk 1L"/>
        <s v="Pb Emmentalportion 220G"/>
        <s v="Pb Emmentalslices 160G"/>
        <s v="Pb Goatcheese 100G"/>
        <s v="Pb Goudaslices 160G"/>
        <s v="Pb Herbgoat 100G"/>
        <s v="Pb Lightcream 1L"/>
        <s v="Pb Ml Naturalcheese 150G"/>
        <s v="Pb Pastrybutter 2Kg"/>
        <s v="Pb Pepperbrie 125G"/>
        <s v="Pb Peppergoat 100G"/>
        <s v="Pb Saltbutter Foil 250G"/>
        <s v="Zelachi Palffymarg 5Kg"/>
      </sharedItems>
    </cacheField>
    <cacheField name="UPC/SKU" numFmtId="0">
      <sharedItems containsString="0" containsBlank="1" containsNumber="1" containsInteger="1" minValue="1092113735" maxValue="9972118089"/>
    </cacheField>
    <cacheField name="Description" numFmtId="0">
      <sharedItems containsBlank="1"/>
    </cacheField>
    <cacheField name="Qty" numFmtId="0">
      <sharedItems containsSemiMixedTypes="0" containsString="0" containsNumber="1" containsInteger="1" minValue="1" maxValue="50"/>
    </cacheField>
    <cacheField name="Price" numFmtId="0">
      <sharedItems containsSemiMixedTypes="0" containsString="0" containsNumber="1" minValue="1.17" maxValue="3.94"/>
    </cacheField>
    <cacheField name="Total" numFmtId="0">
      <sharedItems containsSemiMixedTypes="0" containsString="0" containsNumber="1" minValue="1.47" maxValue="158.5"/>
    </cacheField>
    <cacheField name="Item Row" numFmtId="0">
      <sharedItems containsSemiMixedTypes="0" containsString="0" containsNumber="1" containsInteger="1" minValue="10" maxValue="20"/>
    </cacheField>
    <cacheField name="DB Row" numFmtId="0">
      <sharedItems containsSemiMixedTypes="0" containsString="0" containsNumber="1" containsInteger="1" minValue="4" maxValue="1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ndy Austins" refreshedDate="45196.413226041666" createdVersion="8" refreshedVersion="8" minRefreshableVersion="3" recordCount="42" xr:uid="{4068AB3E-0AF1-4BF2-99B3-2FA3AD517B8F}">
  <cacheSource type="worksheet">
    <worksheetSource name="Orders"/>
  </cacheSource>
  <cacheFields count="8">
    <cacheField name="Order #" numFmtId="0">
      <sharedItems containsSemiMixedTypes="0" containsString="0" containsNumber="1" containsInteger="1" minValue="1" maxValue="42"/>
    </cacheField>
    <cacheField name="Order Type" numFmtId="0">
      <sharedItems count="2">
        <s v="Purchase"/>
        <s v="Sale"/>
      </sharedItems>
    </cacheField>
    <cacheField name="Customer/Supplier" numFmtId="0">
      <sharedItems containsBlank="1"/>
    </cacheField>
    <cacheField name="Order Date" numFmtId="14">
      <sharedItems containsSemiMixedTypes="0" containsNonDate="0" containsDate="1" containsString="0" minDate="2023-02-24T00:00:00" maxDate="2023-10-02T00:00:00" count="25">
        <d v="2023-09-26T11:03:52"/>
        <d v="2023-09-26T09:40:52"/>
        <d v="2023-02-24T00:00:00"/>
        <d v="2023-03-24T00:00:00"/>
        <d v="2023-04-15T00:00:00"/>
        <d v="2023-04-23T00:00:00"/>
        <d v="2023-04-24T00:00:00"/>
        <d v="2023-05-24T00:00:00"/>
        <d v="2023-06-02T00:00:00"/>
        <d v="2023-07-04T00:00:00"/>
        <d v="2023-08-01T00:00:00"/>
        <d v="2023-08-23T00:00:00"/>
        <d v="2023-05-13T00:00:00"/>
        <d v="2023-05-16T00:00:00"/>
        <d v="2023-09-01T00:00:00"/>
        <d v="2023-10-01T00:00:00"/>
        <d v="2023-05-19T00:00:00"/>
        <d v="2023-05-01T00:00:00"/>
        <d v="2023-05-05T00:00:00"/>
        <d v="2023-05-10T00:00:00"/>
        <d v="2023-05-11T00:00:00"/>
        <d v="2023-05-27T00:00:00"/>
        <d v="2023-09-25T18:55:45"/>
        <d v="2023-09-26T10:55:36"/>
        <d v="2023-09-26T10:53:58"/>
      </sharedItems>
      <fieldGroup par="7"/>
    </cacheField>
    <cacheField name="Order Total" numFmtId="0">
      <sharedItems containsSemiMixedTypes="0" containsString="0" containsNumber="1" minValue="19.920999999999999" maxValue="411.51"/>
    </cacheField>
    <cacheField name="Payment" numFmtId="0">
      <sharedItems containsString="0" containsBlank="1" containsNumber="1" minValue="20" maxValue="411.51"/>
    </cacheField>
    <cacheField name="Days (Order Date)" numFmtId="0" databaseField="0">
      <fieldGroup base="3">
        <rangePr groupBy="days" startDate="2023-02-24T00:00:00" endDate="2023-10-02T00:00:00"/>
        <groupItems count="368">
          <s v="&lt;2/24/2023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2/2023"/>
        </groupItems>
      </fieldGroup>
    </cacheField>
    <cacheField name="Months (Order Date)" numFmtId="0" databaseField="0">
      <fieldGroup base="3">
        <rangePr groupBy="months" startDate="2023-02-24T00:00:00" endDate="2023-10-02T00:00:00"/>
        <groupItems count="14">
          <s v="&lt;2/24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0/2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">
  <r>
    <n v="1"/>
    <x v="0"/>
    <n v="1"/>
    <x v="0"/>
    <n v="5938171823"/>
    <s v="Apetina White Cheese Cubes 200G"/>
    <n v="10"/>
    <n v="1.66"/>
    <n v="16.600000000000001"/>
    <n v="12"/>
    <n v="4"/>
  </r>
  <r>
    <n v="1"/>
    <x v="0"/>
    <n v="2"/>
    <x v="1"/>
    <n v="8065355318"/>
    <s v="Arla Mild Color Cheddar Cheese ~2.5Kg"/>
    <n v="1"/>
    <n v="1.48"/>
    <n v="1.48"/>
    <n v="13"/>
    <n v="5"/>
  </r>
  <r>
    <n v="1"/>
    <x v="0"/>
    <n v="3"/>
    <x v="2"/>
    <n v="5203776203"/>
    <s v="Arla Pro Mozzarella Cheese 2.3Kg"/>
    <n v="10"/>
    <n v="1.93"/>
    <n v="19.3"/>
    <n v="14"/>
    <n v="6"/>
  </r>
  <r>
    <n v="1"/>
    <x v="0"/>
    <n v="4"/>
    <x v="3"/>
    <n v="9479655374"/>
    <s v="Bottega Zelachi Shredded Mozza. Cheese 1Kg"/>
    <n v="10"/>
    <n v="1.48"/>
    <n v="14.8"/>
    <n v="15"/>
    <n v="7"/>
  </r>
  <r>
    <n v="1"/>
    <x v="0"/>
    <n v="5"/>
    <x v="4"/>
    <n v="3851255631"/>
    <s v="Cremiere De France UHT Semi-Skimmed Milk 1L"/>
    <n v="5"/>
    <n v="1.7"/>
    <n v="8.5"/>
    <n v="16"/>
    <n v="8"/>
  </r>
  <r>
    <n v="1"/>
    <x v="0"/>
    <n v="6"/>
    <x v="5"/>
    <n v="7598976006"/>
    <s v="Casa Rinaldi Extra Vergine Olive Oil 1L"/>
    <n v="5"/>
    <n v="1.66"/>
    <n v="8.3000000000000007"/>
    <n v="17"/>
    <n v="9"/>
  </r>
  <r>
    <n v="1"/>
    <x v="0"/>
    <n v="7"/>
    <x v="6"/>
    <n v="1360200400"/>
    <s v="Casa Rinaldi Extra Virgin Olive Oil 5L"/>
    <n v="1"/>
    <n v="1.82"/>
    <n v="1.82"/>
    <n v="10"/>
    <n v="10"/>
  </r>
  <r>
    <n v="1"/>
    <x v="0"/>
    <n v="8"/>
    <x v="7"/>
    <n v="6338201381"/>
    <s v="Casa Rinaldi Mortadella ~2.5kg"/>
    <n v="1"/>
    <n v="1.48"/>
    <n v="1.48"/>
    <n v="11"/>
    <n v="11"/>
  </r>
  <r>
    <n v="2"/>
    <x v="1"/>
    <n v="9"/>
    <x v="8"/>
    <n v="6519504487"/>
    <s v="Casa Rinaldi Prosciutto Crudo - 1/4 ~1.5Kg"/>
    <n v="1"/>
    <n v="2.85"/>
    <n v="2.85"/>
    <n v="12"/>
    <n v="12"/>
  </r>
  <r>
    <n v="2"/>
    <x v="1"/>
    <n v="10"/>
    <x v="9"/>
    <n v="1303488119"/>
    <s v="Casa Rinaldi Olio Di Sansa Di Oliva 5L"/>
    <n v="1"/>
    <n v="3.5"/>
    <n v="3.5"/>
    <n v="13"/>
    <n v="13"/>
  </r>
  <r>
    <n v="2"/>
    <x v="1"/>
    <n v="11"/>
    <x v="10"/>
    <n v="8911793806"/>
    <s v="Dairymont Colored Slices Cheese 1Kg"/>
    <n v="5"/>
    <n v="3.94"/>
    <n v="19.7"/>
    <n v="14"/>
    <n v="14"/>
  </r>
  <r>
    <n v="2"/>
    <x v="1"/>
    <n v="12"/>
    <x v="11"/>
    <n v="1347993653"/>
    <s v="Heinz Apple Cider Vinegar 0.946L"/>
    <n v="1"/>
    <n v="3.86"/>
    <n v="3.86"/>
    <n v="15"/>
    <n v="15"/>
  </r>
  <r>
    <n v="3"/>
    <x v="0"/>
    <n v="13"/>
    <x v="12"/>
    <n v="4628816140"/>
    <s v="Heinz Apple Cider Vinegar 3.78L"/>
    <n v="20"/>
    <n v="1.48"/>
    <n v="29.6"/>
    <n v="12"/>
    <n v="16"/>
  </r>
  <r>
    <n v="3"/>
    <x v="0"/>
    <n v="14"/>
    <x v="13"/>
    <n v="3821318721"/>
    <s v="Heinz Baked Beans 2.95Kg"/>
    <n v="10"/>
    <n v="1.7"/>
    <n v="17"/>
    <n v="13"/>
    <n v="17"/>
  </r>
  <r>
    <n v="3"/>
    <x v="0"/>
    <n v="15"/>
    <x v="14"/>
    <n v="4478223963"/>
    <s v="Heinz Baked Beans In Tomato Sauce 415G "/>
    <n v="10"/>
    <n v="1.78"/>
    <n v="17.8"/>
    <n v="14"/>
    <n v="18"/>
  </r>
  <r>
    <n v="3"/>
    <x v="0"/>
    <n v="16"/>
    <x v="15"/>
    <n v="2720145777"/>
    <s v="Heinz Classic Bbq Sauce 480G"/>
    <n v="10"/>
    <n v="1.17"/>
    <n v="11.7"/>
    <n v="15"/>
    <n v="19"/>
  </r>
  <r>
    <n v="3"/>
    <x v="0"/>
    <n v="17"/>
    <x v="16"/>
    <n v="9231292812"/>
    <s v="Heinz Chilli Sauce 3.3Kg"/>
    <n v="10"/>
    <n v="1.66"/>
    <n v="16.600000000000001"/>
    <n v="16"/>
    <n v="20"/>
  </r>
  <r>
    <n v="4"/>
    <x v="1"/>
    <n v="18"/>
    <x v="17"/>
    <n v="6944380989"/>
    <s v="Heinz Chilli Sauce 300G"/>
    <n v="10"/>
    <n v="3.22"/>
    <n v="32.200000000000003"/>
    <n v="12"/>
    <n v="21"/>
  </r>
  <r>
    <n v="4"/>
    <x v="1"/>
    <n v="19"/>
    <x v="18"/>
    <n v="8043399562"/>
    <s v="Heinz Chilli Sauce 9G"/>
    <n v="15"/>
    <n v="3.22"/>
    <n v="48.3"/>
    <n v="13"/>
    <n v="22"/>
  </r>
  <r>
    <n v="4"/>
    <x v="1"/>
    <n v="20"/>
    <x v="19"/>
    <n v="5670712926"/>
    <s v="Heinz Distilled White Vinegar 3.78L"/>
    <n v="20"/>
    <n v="3.86"/>
    <n v="77.2"/>
    <n v="14"/>
    <n v="23"/>
  </r>
  <r>
    <n v="4"/>
    <x v="1"/>
    <n v="21"/>
    <x v="20"/>
    <n v="2408272154"/>
    <s v="Heinz Ketchup Roomservice 64G"/>
    <n v="25"/>
    <n v="3.22"/>
    <n v="80.5"/>
    <n v="15"/>
    <n v="24"/>
  </r>
  <r>
    <n v="5"/>
    <x v="1"/>
    <n v="22"/>
    <x v="21"/>
    <n v="7323252202"/>
    <s v="Heinz Mayonnaise 3Kg"/>
    <n v="5"/>
    <n v="3.94"/>
    <n v="19.7"/>
    <n v="12"/>
    <n v="25"/>
  </r>
  <r>
    <n v="5"/>
    <x v="1"/>
    <n v="23"/>
    <x v="22"/>
    <n v="6197604444"/>
    <s v="Heinz Mayonnaise Roomservice 54Ml"/>
    <n v="10"/>
    <n v="3.5"/>
    <n v="35"/>
    <n v="13"/>
    <n v="26"/>
  </r>
  <r>
    <n v="5"/>
    <x v="1"/>
    <n v="24"/>
    <x v="23"/>
    <n v="7401480110"/>
    <s v="Heinz Whole Peeled Pear Tomatoes 2.89Kg "/>
    <n v="15"/>
    <n v="3.86"/>
    <n v="57.9"/>
    <n v="14"/>
    <n v="27"/>
  </r>
  <r>
    <n v="5"/>
    <x v="1"/>
    <n v="25"/>
    <x v="24"/>
    <n v="4275069905"/>
    <s v="Heinz Red Wine Vinegar 3.78L"/>
    <n v="5"/>
    <n v="2.02"/>
    <n v="10.1"/>
    <n v="15"/>
    <n v="28"/>
  </r>
  <r>
    <n v="5"/>
    <x v="1"/>
    <n v="26"/>
    <x v="25"/>
    <n v="1788616686"/>
    <s v="Heinz Tomato Ketchup 300G"/>
    <n v="4"/>
    <n v="3.1"/>
    <n v="12.4"/>
    <n v="16"/>
    <n v="29"/>
  </r>
  <r>
    <n v="5"/>
    <x v="1"/>
    <n v="27"/>
    <x v="26"/>
    <n v="9944735701"/>
    <s v="Heinz Easy Squeeze Ketchup 567G"/>
    <n v="50"/>
    <n v="3.17"/>
    <n v="158.5"/>
    <n v="17"/>
    <n v="30"/>
  </r>
  <r>
    <n v="5"/>
    <x v="1"/>
    <n v="28"/>
    <x v="27"/>
    <n v="2989168452"/>
    <s v="Heinz Tomato Ketchup 9G"/>
    <n v="25"/>
    <n v="3.22"/>
    <n v="80.5"/>
    <n v="18"/>
    <n v="31"/>
  </r>
  <r>
    <n v="6"/>
    <x v="1"/>
    <n v="29"/>
    <x v="28"/>
    <n v="5370460077"/>
    <s v="Heinz Tomato Paste A10 3.15Kg"/>
    <n v="10"/>
    <n v="3.5"/>
    <n v="35"/>
    <n v="12"/>
    <n v="32"/>
  </r>
  <r>
    <n v="6"/>
    <x v="1"/>
    <n v="30"/>
    <x v="29"/>
    <n v="9972118089"/>
    <s v="Heinz Yellow Mustard 255G"/>
    <n v="5"/>
    <n v="3.59"/>
    <n v="17.95"/>
    <n v="13"/>
    <n v="33"/>
  </r>
  <r>
    <n v="6"/>
    <x v="1"/>
    <n v="31"/>
    <x v="30"/>
    <n v="7107425902"/>
    <s v="Heinz Big Red Tomato Sauce Pouch 950g"/>
    <n v="10"/>
    <n v="3.1"/>
    <n v="31"/>
    <n v="14"/>
    <n v="34"/>
  </r>
  <r>
    <n v="7"/>
    <x v="0"/>
    <n v="32"/>
    <x v="31"/>
    <n v="9413098985"/>
    <s v="Lurpak Unsalted  Butter 100G"/>
    <n v="10"/>
    <n v="1.66"/>
    <n v="16.600000000000001"/>
    <n v="12"/>
    <n v="35"/>
  </r>
  <r>
    <n v="7"/>
    <x v="0"/>
    <n v="33"/>
    <x v="32"/>
    <n v="8435518574"/>
    <s v="New Zealand Nelson Frozen Greenshell Whole Mussels"/>
    <n v="1"/>
    <n v="1.48"/>
    <n v="1.48"/>
    <n v="13"/>
    <n v="36"/>
  </r>
  <r>
    <n v="7"/>
    <x v="0"/>
    <n v="34"/>
    <x v="33"/>
    <n v="9317143029"/>
    <s v="New Zealand Frozen Greenshell Mussels Large Size"/>
    <n v="10"/>
    <n v="1.93"/>
    <n v="19.3"/>
    <n v="14"/>
    <n v="37"/>
  </r>
  <r>
    <n v="7"/>
    <x v="0"/>
    <n v="35"/>
    <x v="34"/>
    <n v="9415755432"/>
    <s v="New Zealand Frozen Greenshell Mussels Mid Size"/>
    <n v="10"/>
    <n v="1.48"/>
    <n v="14.8"/>
    <n v="15"/>
    <n v="38"/>
  </r>
  <r>
    <n v="8"/>
    <x v="1"/>
    <n v="36"/>
    <x v="35"/>
    <n v="1624521421"/>
    <s v="Paysan Breton Brie 125G"/>
    <n v="1"/>
    <n v="2.85"/>
    <n v="2.85"/>
    <n v="12"/>
    <n v="39"/>
  </r>
  <r>
    <n v="8"/>
    <x v="1"/>
    <n v="37"/>
    <x v="36"/>
    <n v="8870972189"/>
    <s v="Paysan Breton Brie Wheel 1Kg"/>
    <n v="1"/>
    <n v="3.5"/>
    <n v="3.5"/>
    <n v="13"/>
    <n v="40"/>
  </r>
  <r>
    <n v="8"/>
    <x v="1"/>
    <n v="38"/>
    <x v="37"/>
    <n v="3427676881"/>
    <s v="Paysan Breton Camembert 125G"/>
    <n v="5"/>
    <n v="3.94"/>
    <n v="19.7"/>
    <n v="14"/>
    <n v="41"/>
  </r>
  <r>
    <n v="8"/>
    <x v="1"/>
    <n v="39"/>
    <x v="38"/>
    <n v="8907980605"/>
    <s v="Paysan Breton Camembert 250G"/>
    <n v="1"/>
    <n v="3.86"/>
    <n v="3.86"/>
    <n v="15"/>
    <n v="42"/>
  </r>
  <r>
    <n v="9"/>
    <x v="0"/>
    <n v="40"/>
    <x v="39"/>
    <n v="7197807207"/>
    <s v="Payson Breton Full Cream Milk 1L"/>
    <n v="5"/>
    <n v="1.7"/>
    <n v="8.5"/>
    <n v="16"/>
    <n v="43"/>
  </r>
  <r>
    <n v="9"/>
    <x v="0"/>
    <n v="41"/>
    <x v="40"/>
    <n v="3547480408"/>
    <s v="Paysan Breton Emmental Portion Cheese 220G"/>
    <n v="5"/>
    <n v="1.66"/>
    <n v="8.3000000000000007"/>
    <n v="17"/>
    <n v="44"/>
  </r>
  <r>
    <n v="10"/>
    <x v="0"/>
    <n v="42"/>
    <x v="41"/>
    <n v="7362348089"/>
    <s v="Paysan Breton Emmental Cheese Slices 160G"/>
    <n v="20"/>
    <n v="1.48"/>
    <n v="29.6"/>
    <n v="12"/>
    <n v="45"/>
  </r>
  <r>
    <n v="10"/>
    <x v="0"/>
    <n v="43"/>
    <x v="42"/>
    <n v="3216521129"/>
    <s v="Paysan Breton Plain Goat Cheese 100G"/>
    <n v="10"/>
    <n v="1.7"/>
    <n v="17"/>
    <n v="13"/>
    <n v="46"/>
  </r>
  <r>
    <n v="10"/>
    <x v="0"/>
    <n v="44"/>
    <x v="43"/>
    <n v="1868860011"/>
    <s v="Paysan Breton Gouda Cheese Slices 160G"/>
    <n v="10"/>
    <n v="1.78"/>
    <n v="17.8"/>
    <n v="14"/>
    <n v="47"/>
  </r>
  <r>
    <n v="10"/>
    <x v="0"/>
    <n v="45"/>
    <x v="44"/>
    <n v="7320122309"/>
    <s v="Paysan Breton Garlic And Herb Goat Cheese 100G"/>
    <n v="10"/>
    <n v="1.17"/>
    <n v="11.7"/>
    <n v="15"/>
    <n v="48"/>
  </r>
  <r>
    <n v="10"/>
    <x v="0"/>
    <n v="46"/>
    <x v="45"/>
    <n v="1092113735"/>
    <s v="Payson Breton Light Cream 1L"/>
    <n v="10"/>
    <n v="1.66"/>
    <n v="16.600000000000001"/>
    <n v="16"/>
    <n v="49"/>
  </r>
  <r>
    <n v="11"/>
    <x v="1"/>
    <n v="47"/>
    <x v="46"/>
    <n v="1987867478"/>
    <s v="Madame Loik Natural Cheese 150G"/>
    <n v="10"/>
    <n v="3.22"/>
    <n v="32.200000000000003"/>
    <n v="12"/>
    <n v="50"/>
  </r>
  <r>
    <n v="11"/>
    <x v="1"/>
    <n v="48"/>
    <x v="47"/>
    <n v="4896559232"/>
    <s v="Payson Breton Pastry Butter Sheet 2Kg"/>
    <n v="15"/>
    <n v="3.22"/>
    <n v="48.3"/>
    <n v="13"/>
    <n v="51"/>
  </r>
  <r>
    <n v="11"/>
    <x v="1"/>
    <n v="49"/>
    <x v="48"/>
    <n v="5681136045"/>
    <s v="Paysan Breton Brie With Black Pepper 125G"/>
    <n v="20"/>
    <n v="3.86"/>
    <n v="77.2"/>
    <n v="14"/>
    <n v="52"/>
  </r>
  <r>
    <n v="11"/>
    <x v="1"/>
    <n v="50"/>
    <x v="49"/>
    <n v="8967951375"/>
    <s v="Paysan Breton Pepper Goat Cheese 100G"/>
    <n v="25"/>
    <n v="3.22"/>
    <n v="80.5"/>
    <n v="15"/>
    <n v="53"/>
  </r>
  <r>
    <n v="12"/>
    <x v="1"/>
    <n v="1"/>
    <x v="0"/>
    <n v="5938171823"/>
    <s v="Apetina White Cheese Cubes 200G"/>
    <n v="5"/>
    <n v="3.94"/>
    <n v="19.7"/>
    <n v="12"/>
    <n v="54"/>
  </r>
  <r>
    <n v="12"/>
    <x v="1"/>
    <n v="2"/>
    <x v="1"/>
    <n v="8065355318"/>
    <s v="Arla Mild Color Cheddar Cheese ~2.5Kg"/>
    <n v="10"/>
    <n v="3.5"/>
    <n v="35"/>
    <n v="13"/>
    <n v="55"/>
  </r>
  <r>
    <n v="12"/>
    <x v="1"/>
    <n v="3"/>
    <x v="2"/>
    <n v="5203776203"/>
    <s v="Arla Pro Mozzarella Cheese 2.3Kg"/>
    <n v="15"/>
    <n v="3.86"/>
    <n v="57.9"/>
    <n v="14"/>
    <n v="56"/>
  </r>
  <r>
    <n v="12"/>
    <x v="1"/>
    <n v="4"/>
    <x v="3"/>
    <n v="9479655374"/>
    <s v="Bottega Zelachi Shredded Mozza. Cheese 1Kg"/>
    <n v="5"/>
    <n v="2.02"/>
    <n v="10.1"/>
    <n v="15"/>
    <n v="57"/>
  </r>
  <r>
    <n v="12"/>
    <x v="1"/>
    <n v="5"/>
    <x v="4"/>
    <n v="3851255631"/>
    <s v="Cremiere De France UHT Semi-Skimmed Milk 1L"/>
    <n v="4"/>
    <n v="3.1"/>
    <n v="12.4"/>
    <n v="16"/>
    <n v="58"/>
  </r>
  <r>
    <n v="12"/>
    <x v="1"/>
    <n v="6"/>
    <x v="5"/>
    <n v="7598976006"/>
    <s v="Casa Rinaldi Extra Vergine Olive Oil 1L"/>
    <n v="50"/>
    <n v="3.17"/>
    <n v="158.5"/>
    <n v="17"/>
    <n v="59"/>
  </r>
  <r>
    <n v="12"/>
    <x v="1"/>
    <n v="7"/>
    <x v="6"/>
    <n v="1360200400"/>
    <s v="Casa Rinaldi Extra Virgin Olive Oil 5L"/>
    <n v="25"/>
    <n v="3.22"/>
    <n v="80.5"/>
    <n v="18"/>
    <n v="60"/>
  </r>
  <r>
    <n v="13"/>
    <x v="1"/>
    <n v="8"/>
    <x v="7"/>
    <n v="6338201381"/>
    <s v="Casa Rinaldi Mortadella ~2.5kg"/>
    <n v="10"/>
    <n v="3.5"/>
    <n v="35"/>
    <n v="12"/>
    <n v="61"/>
  </r>
  <r>
    <n v="13"/>
    <x v="1"/>
    <n v="9"/>
    <x v="8"/>
    <n v="6519504487"/>
    <s v="Casa Rinaldi Prosciutto Crudo - 1/4 ~1.5Kg"/>
    <n v="5"/>
    <n v="3.59"/>
    <n v="17.95"/>
    <n v="13"/>
    <n v="62"/>
  </r>
  <r>
    <n v="13"/>
    <x v="1"/>
    <n v="10"/>
    <x v="9"/>
    <n v="1303488119"/>
    <s v="Casa Rinaldi Olio Di Sansa Di Oliva 5L"/>
    <n v="10"/>
    <n v="3.1"/>
    <n v="31"/>
    <n v="14"/>
    <n v="63"/>
  </r>
  <r>
    <n v="14"/>
    <x v="0"/>
    <n v="11"/>
    <x v="10"/>
    <n v="8911793806"/>
    <s v="Dairymont Colored Slices Cheese 1Kg"/>
    <n v="10"/>
    <n v="1.66"/>
    <n v="16.600000000000001"/>
    <n v="12"/>
    <n v="64"/>
  </r>
  <r>
    <n v="14"/>
    <x v="0"/>
    <n v="12"/>
    <x v="11"/>
    <n v="1347993653"/>
    <s v="Heinz Apple Cider Vinegar 0.946L"/>
    <n v="1"/>
    <n v="1.48"/>
    <n v="1.48"/>
    <n v="13"/>
    <n v="65"/>
  </r>
  <r>
    <n v="14"/>
    <x v="0"/>
    <n v="13"/>
    <x v="12"/>
    <n v="4628816140"/>
    <s v="Heinz Apple Cider Vinegar 3.78L"/>
    <n v="10"/>
    <n v="1.93"/>
    <n v="19.3"/>
    <n v="14"/>
    <n v="66"/>
  </r>
  <r>
    <n v="15"/>
    <x v="0"/>
    <n v="14"/>
    <x v="13"/>
    <n v="3821318721"/>
    <s v="Heinz Baked Beans 2.95Kg"/>
    <n v="10"/>
    <n v="1.48"/>
    <n v="14.8"/>
    <n v="15"/>
    <n v="67"/>
  </r>
  <r>
    <n v="15"/>
    <x v="1"/>
    <n v="15"/>
    <x v="14"/>
    <n v="4478223963"/>
    <s v="Heinz Baked Beans In Tomato Sauce 415G "/>
    <n v="1"/>
    <n v="2.85"/>
    <n v="2.85"/>
    <n v="12"/>
    <n v="68"/>
  </r>
  <r>
    <n v="15"/>
    <x v="1"/>
    <n v="16"/>
    <x v="15"/>
    <n v="2720145777"/>
    <s v="Heinz Classic Bbq Sauce 480G"/>
    <n v="1"/>
    <n v="3.5"/>
    <n v="3.5"/>
    <n v="13"/>
    <n v="69"/>
  </r>
  <r>
    <n v="16"/>
    <x v="1"/>
    <n v="17"/>
    <x v="16"/>
    <n v="9231292812"/>
    <s v="Heinz Chilli Sauce 3.3Kg"/>
    <n v="5"/>
    <n v="3.94"/>
    <n v="19.7"/>
    <n v="14"/>
    <n v="70"/>
  </r>
  <r>
    <n v="16"/>
    <x v="1"/>
    <n v="18"/>
    <x v="17"/>
    <n v="6944380989"/>
    <s v="Heinz Chilli Sauce 300G"/>
    <n v="1"/>
    <n v="3.86"/>
    <n v="3.86"/>
    <n v="15"/>
    <n v="71"/>
  </r>
  <r>
    <n v="16"/>
    <x v="0"/>
    <n v="19"/>
    <x v="18"/>
    <n v="8043399562"/>
    <s v="Heinz Chilli Sauce 9G"/>
    <n v="5"/>
    <n v="1.7"/>
    <n v="8.5"/>
    <n v="16"/>
    <n v="72"/>
  </r>
  <r>
    <n v="17"/>
    <x v="0"/>
    <n v="20"/>
    <x v="19"/>
    <n v="5670712926"/>
    <s v="Heinz Distilled White Vinegar 3.78L"/>
    <n v="5"/>
    <n v="1.66"/>
    <n v="8.3000000000000007"/>
    <n v="17"/>
    <n v="73"/>
  </r>
  <r>
    <n v="17"/>
    <x v="0"/>
    <n v="21"/>
    <x v="20"/>
    <n v="2408272154"/>
    <s v="Heinz Ketchup Roomservice 64G"/>
    <n v="20"/>
    <n v="1.48"/>
    <n v="29.6"/>
    <n v="12"/>
    <n v="74"/>
  </r>
  <r>
    <n v="17"/>
    <x v="0"/>
    <n v="22"/>
    <x v="21"/>
    <n v="7323252202"/>
    <s v="Heinz Mayonnaise 3Kg"/>
    <n v="10"/>
    <n v="1.7"/>
    <n v="17"/>
    <n v="13"/>
    <n v="75"/>
  </r>
  <r>
    <n v="18"/>
    <x v="0"/>
    <n v="23"/>
    <x v="22"/>
    <n v="6197604444"/>
    <s v="Heinz Mayonnaise Roomservice 54Ml"/>
    <n v="10"/>
    <n v="1.78"/>
    <n v="17.8"/>
    <n v="14"/>
    <n v="76"/>
  </r>
  <r>
    <n v="18"/>
    <x v="0"/>
    <n v="24"/>
    <x v="23"/>
    <n v="7401480110"/>
    <s v="Heinz Whole Peeled Pear Tomatoes 2.89Kg "/>
    <n v="10"/>
    <n v="1.17"/>
    <n v="11.7"/>
    <n v="15"/>
    <n v="77"/>
  </r>
  <r>
    <n v="18"/>
    <x v="0"/>
    <n v="25"/>
    <x v="24"/>
    <n v="4275069905"/>
    <s v="Heinz Red Wine Vinegar 3.78L"/>
    <n v="10"/>
    <n v="1.66"/>
    <n v="16.600000000000001"/>
    <n v="16"/>
    <n v="78"/>
  </r>
  <r>
    <n v="19"/>
    <x v="1"/>
    <n v="26"/>
    <x v="25"/>
    <n v="1788616686"/>
    <s v="Heinz Tomato Ketchup 300G"/>
    <n v="10"/>
    <n v="3.22"/>
    <n v="32.200000000000003"/>
    <n v="12"/>
    <n v="79"/>
  </r>
  <r>
    <n v="19"/>
    <x v="1"/>
    <n v="27"/>
    <x v="26"/>
    <n v="9944735701"/>
    <s v="Heinz Easy Squeeze Ketchup 567G"/>
    <n v="15"/>
    <n v="3.22"/>
    <n v="48.3"/>
    <n v="13"/>
    <n v="80"/>
  </r>
  <r>
    <n v="19"/>
    <x v="1"/>
    <n v="28"/>
    <x v="27"/>
    <n v="2989168452"/>
    <s v="Heinz Tomato Ketchup 9G"/>
    <n v="20"/>
    <n v="3.86"/>
    <n v="77.2"/>
    <n v="14"/>
    <n v="81"/>
  </r>
  <r>
    <n v="20"/>
    <x v="1"/>
    <n v="29"/>
    <x v="28"/>
    <n v="5370460077"/>
    <s v="Heinz Tomato Paste A10 3.15Kg"/>
    <n v="25"/>
    <n v="3.22"/>
    <n v="80.5"/>
    <n v="15"/>
    <n v="82"/>
  </r>
  <r>
    <n v="20"/>
    <x v="1"/>
    <n v="30"/>
    <x v="29"/>
    <n v="9972118089"/>
    <s v="Heinz Yellow Mustard 255G"/>
    <n v="5"/>
    <n v="3.94"/>
    <n v="19.7"/>
    <n v="12"/>
    <n v="83"/>
  </r>
  <r>
    <n v="20"/>
    <x v="1"/>
    <n v="31"/>
    <x v="30"/>
    <n v="7107425902"/>
    <s v="Heinz Big Red Tomato Sauce Pouch 950g"/>
    <n v="10"/>
    <n v="3.5"/>
    <n v="35"/>
    <n v="13"/>
    <n v="84"/>
  </r>
  <r>
    <n v="21"/>
    <x v="1"/>
    <n v="32"/>
    <x v="31"/>
    <n v="9413098985"/>
    <s v="Lurpak Unsalted  Butter 100G"/>
    <n v="15"/>
    <n v="3.86"/>
    <n v="57.9"/>
    <n v="14"/>
    <n v="85"/>
  </r>
  <r>
    <n v="21"/>
    <x v="1"/>
    <n v="33"/>
    <x v="32"/>
    <n v="8435518574"/>
    <s v="New Zealand Nelson Frozen Greenshell Whole Mussels"/>
    <n v="5"/>
    <n v="2.02"/>
    <n v="10.1"/>
    <n v="15"/>
    <n v="86"/>
  </r>
  <r>
    <n v="21"/>
    <x v="1"/>
    <n v="34"/>
    <x v="33"/>
    <n v="9317143029"/>
    <s v="New Zealand Frozen Greenshell Mussels Large Size"/>
    <n v="4"/>
    <n v="3.1"/>
    <n v="12.4"/>
    <n v="16"/>
    <n v="87"/>
  </r>
  <r>
    <n v="22"/>
    <x v="1"/>
    <n v="35"/>
    <x v="34"/>
    <n v="9415755432"/>
    <s v="New Zealand Frozen Greenshell Mussels Mid Size"/>
    <n v="50"/>
    <n v="3.17"/>
    <n v="158.5"/>
    <n v="17"/>
    <n v="88"/>
  </r>
  <r>
    <n v="22"/>
    <x v="1"/>
    <n v="36"/>
    <x v="35"/>
    <n v="1624521421"/>
    <s v="Paysan Breton Brie 125G"/>
    <n v="25"/>
    <n v="3.22"/>
    <n v="80.5"/>
    <n v="18"/>
    <n v="89"/>
  </r>
  <r>
    <n v="22"/>
    <x v="1"/>
    <n v="20"/>
    <x v="19"/>
    <n v="5670712926"/>
    <s v="Heinz Distilled White Vinegar 3.78L"/>
    <n v="10"/>
    <n v="3.5"/>
    <n v="35"/>
    <n v="12"/>
    <n v="90"/>
  </r>
  <r>
    <n v="23"/>
    <x v="1"/>
    <n v="21"/>
    <x v="20"/>
    <n v="2408272154"/>
    <s v="Heinz Ketchup Roomservice 64G"/>
    <n v="5"/>
    <n v="3.59"/>
    <n v="17.95"/>
    <n v="13"/>
    <n v="91"/>
  </r>
  <r>
    <n v="23"/>
    <x v="1"/>
    <n v="22"/>
    <x v="21"/>
    <n v="7323252202"/>
    <s v="Heinz Mayonnaise 3Kg"/>
    <n v="10"/>
    <n v="3.1"/>
    <n v="31"/>
    <n v="14"/>
    <n v="92"/>
  </r>
  <r>
    <n v="23"/>
    <x v="0"/>
    <n v="23"/>
    <x v="22"/>
    <n v="6197604444"/>
    <s v="Heinz Mayonnaise Roomservice 54Ml"/>
    <n v="10"/>
    <n v="1.66"/>
    <n v="16.600000000000001"/>
    <n v="12"/>
    <n v="93"/>
  </r>
  <r>
    <n v="24"/>
    <x v="0"/>
    <n v="24"/>
    <x v="23"/>
    <n v="7401480110"/>
    <s v="Heinz Whole Peeled Pear Tomatoes 2.89Kg "/>
    <n v="1"/>
    <n v="1.48"/>
    <n v="1.48"/>
    <n v="13"/>
    <n v="94"/>
  </r>
  <r>
    <n v="24"/>
    <x v="0"/>
    <n v="25"/>
    <x v="24"/>
    <n v="4275069905"/>
    <s v="Heinz Red Wine Vinegar 3.78L"/>
    <n v="10"/>
    <n v="1.93"/>
    <n v="19.3"/>
    <n v="14"/>
    <n v="95"/>
  </r>
  <r>
    <n v="24"/>
    <x v="0"/>
    <n v="26"/>
    <x v="25"/>
    <n v="1788616686"/>
    <s v="Heinz Tomato Ketchup 300G"/>
    <n v="10"/>
    <n v="1.48"/>
    <n v="14.8"/>
    <n v="15"/>
    <n v="96"/>
  </r>
  <r>
    <n v="25"/>
    <x v="1"/>
    <n v="27"/>
    <x v="26"/>
    <n v="9944735701"/>
    <s v="Heinz Easy Squeeze Ketchup 567G"/>
    <n v="1"/>
    <n v="2.85"/>
    <n v="2.85"/>
    <n v="12"/>
    <n v="97"/>
  </r>
  <r>
    <n v="25"/>
    <x v="1"/>
    <n v="28"/>
    <x v="27"/>
    <n v="2989168452"/>
    <s v="Heinz Tomato Ketchup 9G"/>
    <n v="1"/>
    <n v="3.5"/>
    <n v="3.5"/>
    <n v="13"/>
    <n v="98"/>
  </r>
  <r>
    <n v="25"/>
    <x v="1"/>
    <n v="1"/>
    <x v="0"/>
    <n v="5938171823"/>
    <s v="Apetina White Cheese Cubes 200G"/>
    <n v="5"/>
    <n v="3.94"/>
    <n v="19.7"/>
    <n v="14"/>
    <n v="99"/>
  </r>
  <r>
    <n v="26"/>
    <x v="1"/>
    <n v="2"/>
    <x v="1"/>
    <n v="8065355318"/>
    <s v="Arla Mild Color Cheddar Cheese ~2.5Kg"/>
    <n v="1"/>
    <n v="3.86"/>
    <n v="3.86"/>
    <n v="15"/>
    <n v="100"/>
  </r>
  <r>
    <n v="26"/>
    <x v="0"/>
    <n v="3"/>
    <x v="2"/>
    <n v="5203776203"/>
    <s v="Arla Pro Mozzarella Cheese 2.3Kg"/>
    <n v="5"/>
    <n v="1.7"/>
    <n v="8.5"/>
    <n v="16"/>
    <n v="101"/>
  </r>
  <r>
    <n v="26"/>
    <x v="0"/>
    <n v="1"/>
    <x v="0"/>
    <n v="5938171823"/>
    <s v="Apetina White Cheese Cubes 200G"/>
    <n v="5"/>
    <n v="1.66"/>
    <n v="8.3000000000000007"/>
    <n v="17"/>
    <n v="102"/>
  </r>
  <r>
    <n v="27"/>
    <x v="0"/>
    <n v="2"/>
    <x v="1"/>
    <n v="8065355318"/>
    <s v="Arla Mild Color Cheddar Cheese ~2.5Kg"/>
    <n v="20"/>
    <n v="1.48"/>
    <n v="29.6"/>
    <n v="12"/>
    <n v="103"/>
  </r>
  <r>
    <n v="27"/>
    <x v="0"/>
    <n v="3"/>
    <x v="2"/>
    <n v="5203776203"/>
    <s v="Arla Pro Mozzarella Cheese 2.3Kg"/>
    <n v="10"/>
    <n v="1.7"/>
    <n v="17"/>
    <n v="13"/>
    <n v="104"/>
  </r>
  <r>
    <n v="27"/>
    <x v="0"/>
    <n v="4"/>
    <x v="3"/>
    <n v="9479655374"/>
    <s v="Bottega Zelachi Shredded Mozza. Cheese 1Kg"/>
    <n v="10"/>
    <n v="1.78"/>
    <n v="17.8"/>
    <n v="14"/>
    <n v="105"/>
  </r>
  <r>
    <n v="28"/>
    <x v="0"/>
    <n v="5"/>
    <x v="4"/>
    <n v="3851255631"/>
    <s v="Cremiere De France UHT Semi-Skimmed Milk 1L"/>
    <n v="10"/>
    <n v="1.17"/>
    <n v="11.7"/>
    <n v="15"/>
    <n v="106"/>
  </r>
  <r>
    <n v="28"/>
    <x v="0"/>
    <n v="6"/>
    <x v="5"/>
    <n v="7598976006"/>
    <s v="Casa Rinaldi Extra Vergine Olive Oil 1L"/>
    <n v="10"/>
    <n v="1.66"/>
    <n v="16.600000000000001"/>
    <n v="16"/>
    <n v="107"/>
  </r>
  <r>
    <n v="28"/>
    <x v="1"/>
    <n v="7"/>
    <x v="6"/>
    <n v="1360200400"/>
    <s v="Casa Rinaldi Extra Virgin Olive Oil 5L"/>
    <n v="10"/>
    <n v="3.22"/>
    <n v="32.200000000000003"/>
    <n v="12"/>
    <n v="108"/>
  </r>
  <r>
    <n v="29"/>
    <x v="1"/>
    <n v="8"/>
    <x v="7"/>
    <n v="6338201381"/>
    <s v="Casa Rinaldi Mortadella ~2.5kg"/>
    <n v="15"/>
    <n v="3.22"/>
    <n v="48.3"/>
    <n v="13"/>
    <n v="109"/>
  </r>
  <r>
    <n v="29"/>
    <x v="1"/>
    <n v="9"/>
    <x v="8"/>
    <n v="6519504487"/>
    <s v="Casa Rinaldi Prosciutto Crudo - 1/4 ~1.5Kg"/>
    <n v="20"/>
    <n v="3.86"/>
    <n v="77.2"/>
    <n v="14"/>
    <n v="110"/>
  </r>
  <r>
    <n v="29"/>
    <x v="1"/>
    <n v="10"/>
    <x v="9"/>
    <n v="1303488119"/>
    <s v="Casa Rinaldi Olio Di Sansa Di Oliva 5L"/>
    <n v="25"/>
    <n v="3.22"/>
    <n v="80.5"/>
    <n v="15"/>
    <n v="111"/>
  </r>
  <r>
    <n v="30"/>
    <x v="1"/>
    <n v="11"/>
    <x v="10"/>
    <n v="8911793806"/>
    <s v="Dairymont Colored Slices Cheese 1Kg"/>
    <n v="5"/>
    <n v="3.94"/>
    <n v="19.7"/>
    <n v="12"/>
    <n v="112"/>
  </r>
  <r>
    <n v="30"/>
    <x v="1"/>
    <n v="12"/>
    <x v="11"/>
    <n v="1347993653"/>
    <s v="Heinz Apple Cider Vinegar 0.946L"/>
    <n v="10"/>
    <n v="3.5"/>
    <n v="35"/>
    <n v="13"/>
    <n v="113"/>
  </r>
  <r>
    <n v="30"/>
    <x v="1"/>
    <n v="13"/>
    <x v="12"/>
    <n v="4628816140"/>
    <s v="Heinz Apple Cider Vinegar 3.78L"/>
    <n v="15"/>
    <n v="3.86"/>
    <n v="57.9"/>
    <n v="14"/>
    <n v="114"/>
  </r>
  <r>
    <n v="31"/>
    <x v="1"/>
    <n v="14"/>
    <x v="13"/>
    <n v="3821318721"/>
    <s v="Heinz Baked Beans 2.95Kg"/>
    <n v="5"/>
    <n v="2.02"/>
    <n v="10.1"/>
    <n v="15"/>
    <n v="115"/>
  </r>
  <r>
    <n v="31"/>
    <x v="1"/>
    <n v="15"/>
    <x v="14"/>
    <n v="4478223963"/>
    <s v="Heinz Baked Beans In Tomato Sauce 415G "/>
    <n v="4"/>
    <n v="3.1"/>
    <n v="12.4"/>
    <n v="16"/>
    <n v="116"/>
  </r>
  <r>
    <n v="31"/>
    <x v="1"/>
    <n v="16"/>
    <x v="15"/>
    <n v="2720145777"/>
    <s v="Heinz Classic Bbq Sauce 480G"/>
    <n v="50"/>
    <n v="3.17"/>
    <n v="158.5"/>
    <n v="17"/>
    <n v="117"/>
  </r>
  <r>
    <n v="32"/>
    <x v="1"/>
    <n v="17"/>
    <x v="16"/>
    <n v="9231292812"/>
    <s v="Heinz Chilli Sauce 3.3Kg"/>
    <n v="25"/>
    <n v="3.22"/>
    <n v="80.5"/>
    <n v="18"/>
    <n v="118"/>
  </r>
  <r>
    <n v="32"/>
    <x v="1"/>
    <n v="18"/>
    <x v="17"/>
    <n v="6944380989"/>
    <s v="Heinz Chilli Sauce 300G"/>
    <n v="10"/>
    <n v="3.5"/>
    <n v="35"/>
    <n v="12"/>
    <n v="119"/>
  </r>
  <r>
    <n v="32"/>
    <x v="1"/>
    <n v="19"/>
    <x v="18"/>
    <n v="8043399562"/>
    <s v="Heinz Chilli Sauce 9G"/>
    <n v="5"/>
    <n v="3.59"/>
    <n v="17.95"/>
    <n v="13"/>
    <n v="120"/>
  </r>
  <r>
    <n v="33"/>
    <x v="1"/>
    <n v="20"/>
    <x v="19"/>
    <n v="5670712926"/>
    <s v="Heinz Distilled White Vinegar 3.78L"/>
    <n v="10"/>
    <n v="3.1"/>
    <n v="31"/>
    <n v="14"/>
    <n v="121"/>
  </r>
  <r>
    <n v="33"/>
    <x v="0"/>
    <n v="21"/>
    <x v="20"/>
    <n v="2408272154"/>
    <s v="Heinz Ketchup Roomservice 64G"/>
    <n v="1"/>
    <n v="1.82"/>
    <n v="1.82"/>
    <n v="12"/>
    <n v="122"/>
  </r>
  <r>
    <n v="33"/>
    <x v="0"/>
    <n v="22"/>
    <x v="21"/>
    <n v="7323252202"/>
    <s v="Heinz Mayonnaise 3Kg"/>
    <n v="1"/>
    <n v="1.93"/>
    <n v="1.93"/>
    <n v="13"/>
    <n v="123"/>
  </r>
  <r>
    <n v="40"/>
    <x v="0"/>
    <n v="23"/>
    <x v="22"/>
    <n v="6197604444"/>
    <s v="Heinz Mayonnaise Roomservice 54Ml"/>
    <n v="10"/>
    <n v="1.66"/>
    <n v="1.66"/>
    <n v="10"/>
    <n v="124"/>
  </r>
  <r>
    <n v="40"/>
    <x v="0"/>
    <n v="24"/>
    <x v="23"/>
    <n v="7401480110"/>
    <s v="Heinz Whole Peeled Pear Tomatoes 2.89Kg "/>
    <n v="10"/>
    <n v="1.82"/>
    <n v="1.82"/>
    <n v="11"/>
    <n v="125"/>
  </r>
  <r>
    <n v="40"/>
    <x v="0"/>
    <n v="25"/>
    <x v="24"/>
    <n v="4275069905"/>
    <s v="Heinz Red Wine Vinegar 3.78L"/>
    <n v="10"/>
    <n v="1.93"/>
    <n v="1.93"/>
    <n v="12"/>
    <n v="126"/>
  </r>
  <r>
    <n v="40"/>
    <x v="0"/>
    <n v="26"/>
    <x v="25"/>
    <n v="1788616686"/>
    <s v="Heinz Tomato Ketchup 300G"/>
    <n v="10"/>
    <n v="1.48"/>
    <n v="1.48"/>
    <n v="13"/>
    <n v="127"/>
  </r>
  <r>
    <n v="40"/>
    <x v="0"/>
    <n v="27"/>
    <x v="26"/>
    <n v="9944735701"/>
    <s v="Heinz Easy Squeeze Ketchup 567G"/>
    <n v="10"/>
    <n v="1.48"/>
    <n v="1.48"/>
    <n v="14"/>
    <n v="128"/>
  </r>
  <r>
    <n v="40"/>
    <x v="0"/>
    <n v="28"/>
    <x v="27"/>
    <n v="2989168452"/>
    <s v="Heinz Tomato Ketchup 9G"/>
    <n v="10"/>
    <n v="1.7"/>
    <n v="1.7"/>
    <n v="15"/>
    <n v="129"/>
  </r>
  <r>
    <n v="40"/>
    <x v="0"/>
    <n v="29"/>
    <x v="28"/>
    <n v="5370460077"/>
    <s v="Heinz Tomato Paste A10 3.15Kg"/>
    <n v="10"/>
    <n v="1.66"/>
    <n v="1.66"/>
    <n v="16"/>
    <n v="130"/>
  </r>
  <r>
    <n v="40"/>
    <x v="0"/>
    <n v="30"/>
    <x v="29"/>
    <n v="9972118089"/>
    <s v="Heinz Yellow Mustard 255G"/>
    <n v="10"/>
    <n v="1.59"/>
    <n v="1.59"/>
    <n v="17"/>
    <n v="131"/>
  </r>
  <r>
    <n v="40"/>
    <x v="0"/>
    <n v="31"/>
    <x v="30"/>
    <n v="7107425902"/>
    <s v="Heinz Big Red Tomato Sauce Pouch 950g"/>
    <n v="10"/>
    <n v="1.47"/>
    <n v="1.47"/>
    <n v="18"/>
    <n v="132"/>
  </r>
  <r>
    <n v="40"/>
    <x v="0"/>
    <n v="32"/>
    <x v="31"/>
    <n v="9413098985"/>
    <s v="Lurpak Unsalted  Butter 100G"/>
    <n v="10"/>
    <n v="1.9"/>
    <n v="1.9"/>
    <n v="19"/>
    <n v="133"/>
  </r>
  <r>
    <n v="40"/>
    <x v="0"/>
    <n v="33"/>
    <x v="32"/>
    <n v="8435518574"/>
    <s v="New Zealand Nelson Frozen Greenshell Whole Mussels"/>
    <n v="10"/>
    <n v="1.66"/>
    <n v="1.66"/>
    <n v="20"/>
    <n v="134"/>
  </r>
  <r>
    <n v="41"/>
    <x v="0"/>
    <n v="34"/>
    <x v="33"/>
    <n v="9317143029"/>
    <s v="New Zealand Frozen Greenshell Mussels Large Size"/>
    <n v="10"/>
    <n v="1.48"/>
    <n v="14.8"/>
    <n v="10"/>
    <n v="135"/>
  </r>
  <r>
    <n v="41"/>
    <x v="0"/>
    <n v="35"/>
    <x v="34"/>
    <n v="9415755432"/>
    <s v="New Zealand Frozen Greenshell Mussels Mid Size"/>
    <n v="10"/>
    <n v="1.82"/>
    <n v="18.2"/>
    <n v="11"/>
    <n v="136"/>
  </r>
  <r>
    <n v="41"/>
    <x v="0"/>
    <n v="5"/>
    <x v="4"/>
    <n v="3851255631"/>
    <s v="Cremiere De France UHT Semi-Skimmed Milk 1L"/>
    <n v="10"/>
    <n v="1.48"/>
    <n v="14.8"/>
    <n v="12"/>
    <n v="137"/>
  </r>
  <r>
    <n v="41"/>
    <x v="0"/>
    <n v="6"/>
    <x v="5"/>
    <n v="7598976006"/>
    <s v="Casa Rinaldi Extra Vergine Olive Oil 1L"/>
    <n v="10"/>
    <n v="1.7"/>
    <n v="17"/>
    <n v="13"/>
    <n v="138"/>
  </r>
  <r>
    <n v="41"/>
    <x v="0"/>
    <n v="4"/>
    <x v="3"/>
    <n v="9479655374"/>
    <s v="Bottega Zelachi Shredded Mozza. Cheese 1Kg"/>
    <n v="10"/>
    <n v="1.48"/>
    <n v="14.8"/>
    <n v="14"/>
    <n v="139"/>
  </r>
  <r>
    <n v="41"/>
    <x v="0"/>
    <n v="6"/>
    <x v="5"/>
    <n v="7598976006"/>
    <s v="Casa Rinaldi Extra Vergine Olive Oil 1L"/>
    <n v="10"/>
    <n v="1.7"/>
    <n v="17"/>
    <n v="15"/>
    <n v="140"/>
  </r>
  <r>
    <n v="42"/>
    <x v="1"/>
    <n v="7"/>
    <x v="6"/>
    <m/>
    <m/>
    <n v="1"/>
    <n v="3.86"/>
    <n v="3.86"/>
    <n v="12"/>
    <n v="141"/>
  </r>
  <r>
    <n v="42"/>
    <x v="1"/>
    <n v="11"/>
    <x v="10"/>
    <m/>
    <m/>
    <n v="2"/>
    <n v="3.17"/>
    <n v="6.34"/>
    <n v="13"/>
    <n v="142"/>
  </r>
  <r>
    <n v="42"/>
    <x v="1"/>
    <n v="38"/>
    <x v="37"/>
    <m/>
    <m/>
    <n v="1"/>
    <n v="3.15"/>
    <n v="3.15"/>
    <n v="14"/>
    <n v="143"/>
  </r>
  <r>
    <n v="42"/>
    <x v="1"/>
    <n v="51"/>
    <x v="50"/>
    <m/>
    <m/>
    <n v="1"/>
    <n v="2.2799999999999998"/>
    <n v="2.2799999999999998"/>
    <n v="15"/>
    <n v="144"/>
  </r>
  <r>
    <n v="42"/>
    <x v="1"/>
    <n v="64"/>
    <x v="51"/>
    <m/>
    <m/>
    <n v="1"/>
    <n v="2.48"/>
    <n v="2.48"/>
    <n v="16"/>
    <n v="14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n v="1"/>
    <x v="0"/>
    <s v="XYZ Corporation"/>
    <x v="0"/>
    <n v="72.28"/>
    <n v="75.88"/>
  </r>
  <r>
    <n v="2"/>
    <x v="1"/>
    <s v="Johnn James"/>
    <x v="1"/>
    <n v="93.874000000000009"/>
    <n v="45"/>
  </r>
  <r>
    <n v="3"/>
    <x v="0"/>
    <s v="PQR Industries"/>
    <x v="2"/>
    <n v="101.97"/>
    <n v="101.97"/>
  </r>
  <r>
    <n v="4"/>
    <x v="1"/>
    <s v="Nancy Smith"/>
    <x v="2"/>
    <n v="262.02"/>
    <n v="262.02"/>
  </r>
  <r>
    <n v="5"/>
    <x v="1"/>
    <s v="Mary Badger"/>
    <x v="3"/>
    <n v="411.51"/>
    <n v="411.51"/>
  </r>
  <r>
    <n v="6"/>
    <x v="1"/>
    <s v="Lisia Perkins"/>
    <x v="4"/>
    <n v="92.35"/>
    <n v="92.35"/>
  </r>
  <r>
    <n v="7"/>
    <x v="0"/>
    <s v="XYZ Corporation"/>
    <x v="5"/>
    <n v="75.88"/>
    <n v="75.88"/>
  </r>
  <r>
    <n v="8"/>
    <x v="1"/>
    <s v="Nancy Smith"/>
    <x v="5"/>
    <n v="32.9"/>
    <n v="32.9"/>
  </r>
  <r>
    <n v="9"/>
    <x v="0"/>
    <s v="PQR Industries"/>
    <x v="6"/>
    <n v="101.97"/>
    <n v="101.97"/>
  </r>
  <r>
    <n v="10"/>
    <x v="1"/>
    <s v="Nancy Smith"/>
    <x v="7"/>
    <n v="262.02"/>
    <n v="262.02"/>
  </r>
  <r>
    <n v="11"/>
    <x v="1"/>
    <s v="Mary Badger"/>
    <x v="7"/>
    <n v="411.51"/>
    <n v="411.51"/>
  </r>
  <r>
    <n v="12"/>
    <x v="1"/>
    <s v="Lisia Perkins"/>
    <x v="4"/>
    <n v="92.35"/>
    <n v="92.35"/>
  </r>
  <r>
    <n v="13"/>
    <x v="0"/>
    <s v="PQR Industries"/>
    <x v="7"/>
    <n v="101.97"/>
    <n v="101.97"/>
  </r>
  <r>
    <n v="14"/>
    <x v="0"/>
    <s v="XYZ Corporation"/>
    <x v="8"/>
    <n v="75.88"/>
    <n v="75.88"/>
  </r>
  <r>
    <n v="15"/>
    <x v="1"/>
    <s v="Nancy Smith"/>
    <x v="8"/>
    <n v="32.9"/>
    <n v="32.9"/>
  </r>
  <r>
    <n v="16"/>
    <x v="0"/>
    <s v="PQR Industries"/>
    <x v="9"/>
    <n v="101.97"/>
    <n v="101.97"/>
  </r>
  <r>
    <n v="17"/>
    <x v="1"/>
    <s v="Nancy Smith"/>
    <x v="9"/>
    <n v="262.02"/>
    <n v="262.02"/>
  </r>
  <r>
    <n v="18"/>
    <x v="1"/>
    <s v="Mary Badger"/>
    <x v="10"/>
    <n v="411.51"/>
    <n v="411.51"/>
  </r>
  <r>
    <n v="19"/>
    <x v="1"/>
    <s v="Lisia Perkins"/>
    <x v="11"/>
    <n v="92.35"/>
    <n v="92.35"/>
  </r>
  <r>
    <n v="20"/>
    <x v="0"/>
    <s v="XYZ Corporation"/>
    <x v="12"/>
    <n v="75.88"/>
    <n v="75.88"/>
  </r>
  <r>
    <n v="21"/>
    <x v="1"/>
    <s v="Nancy Smith"/>
    <x v="13"/>
    <n v="32.9"/>
    <n v="32.9"/>
  </r>
  <r>
    <n v="22"/>
    <x v="0"/>
    <s v="PQR Industries"/>
    <x v="14"/>
    <n v="101.97"/>
    <n v="101.97"/>
  </r>
  <r>
    <n v="23"/>
    <x v="1"/>
    <s v="Nancy Smith"/>
    <x v="15"/>
    <n v="262.02"/>
    <n v="262.02"/>
  </r>
  <r>
    <n v="24"/>
    <x v="1"/>
    <s v="Mary Badger"/>
    <x v="15"/>
    <n v="411.51"/>
    <n v="411.51"/>
  </r>
  <r>
    <n v="25"/>
    <x v="1"/>
    <s v="Lisia Perkins"/>
    <x v="11"/>
    <n v="92.35"/>
    <n v="92.35"/>
  </r>
  <r>
    <n v="26"/>
    <x v="0"/>
    <s v="PQR Industries"/>
    <x v="16"/>
    <n v="101.97"/>
    <n v="101.97"/>
  </r>
  <r>
    <n v="27"/>
    <x v="0"/>
    <s v="XYZ Corporation"/>
    <x v="8"/>
    <n v="75.88"/>
    <n v="75.88"/>
  </r>
  <r>
    <n v="28"/>
    <x v="1"/>
    <s v="Nancy Smith"/>
    <x v="8"/>
    <n v="32.9"/>
    <n v="32.9"/>
  </r>
  <r>
    <n v="29"/>
    <x v="0"/>
    <s v="PQR Industries"/>
    <x v="9"/>
    <n v="101.97"/>
    <n v="101.97"/>
  </r>
  <r>
    <n v="30"/>
    <x v="1"/>
    <s v="Nancy Smith"/>
    <x v="9"/>
    <n v="262.02"/>
    <n v="262.02"/>
  </r>
  <r>
    <n v="31"/>
    <x v="1"/>
    <s v="Mary Badger"/>
    <x v="10"/>
    <n v="411.51"/>
    <n v="411.51"/>
  </r>
  <r>
    <n v="32"/>
    <x v="1"/>
    <s v="Lisia Perkins"/>
    <x v="17"/>
    <n v="92.35"/>
    <n v="92.35"/>
  </r>
  <r>
    <n v="33"/>
    <x v="0"/>
    <s v="XYZ Corporation"/>
    <x v="18"/>
    <n v="38.229999999999997"/>
    <n v="38.229999999999997"/>
  </r>
  <r>
    <n v="34"/>
    <x v="1"/>
    <s v="Nancy Smith"/>
    <x v="19"/>
    <n v="32.9"/>
    <n v="32.9"/>
  </r>
  <r>
    <n v="35"/>
    <x v="0"/>
    <s v="PQR Industries"/>
    <x v="14"/>
    <n v="101.97"/>
    <n v="101.97"/>
  </r>
  <r>
    <n v="36"/>
    <x v="1"/>
    <s v="Nancy Smith"/>
    <x v="15"/>
    <n v="262.02"/>
    <n v="262.02"/>
  </r>
  <r>
    <n v="37"/>
    <x v="1"/>
    <s v="Mary Badger"/>
    <x v="20"/>
    <n v="411.51"/>
    <n v="411.51"/>
  </r>
  <r>
    <n v="38"/>
    <x v="1"/>
    <s v="Lisia Perkins"/>
    <x v="21"/>
    <n v="92.35"/>
    <n v="92.35"/>
  </r>
  <r>
    <n v="39"/>
    <x v="0"/>
    <s v="PQR Industries"/>
    <x v="15"/>
    <n v="101.97"/>
    <n v="101.97"/>
  </r>
  <r>
    <n v="40"/>
    <x v="0"/>
    <s v="Frankles Product"/>
    <x v="22"/>
    <n v="183.5"/>
    <m/>
  </r>
  <r>
    <n v="41"/>
    <x v="0"/>
    <s v="Fred Fredders"/>
    <x v="23"/>
    <n v="96.6"/>
    <m/>
  </r>
  <r>
    <n v="42"/>
    <x v="1"/>
    <m/>
    <x v="24"/>
    <n v="19.920999999999999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1065EB-40FC-49D0-82C5-DA681A7CEE15}" name="PivotTable5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F12:G20" firstHeaderRow="1" firstDataRow="1" firstDataCol="1" rowPageCount="1" colPageCount="1"/>
  <pivotFields count="8">
    <pivotField showAll="0"/>
    <pivotField axis="axisPage" showAll="0">
      <items count="3">
        <item x="0"/>
        <item x="1"/>
        <item t="default"/>
      </items>
    </pivotField>
    <pivotField showAll="0"/>
    <pivotField numFmtId="14" showAll="0">
      <items count="26">
        <item x="2"/>
        <item x="3"/>
        <item x="4"/>
        <item x="5"/>
        <item x="6"/>
        <item x="17"/>
        <item x="18"/>
        <item x="19"/>
        <item x="20"/>
        <item x="12"/>
        <item x="13"/>
        <item x="16"/>
        <item x="7"/>
        <item x="21"/>
        <item x="8"/>
        <item x="9"/>
        <item x="10"/>
        <item x="11"/>
        <item x="14"/>
        <item x="22"/>
        <item x="1"/>
        <item x="24"/>
        <item x="23"/>
        <item x="0"/>
        <item x="15"/>
        <item t="default"/>
      </items>
    </pivotField>
    <pivotField dataField="1"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7"/>
  </rowFields>
  <rowItems count="8">
    <i>
      <x v="2"/>
    </i>
    <i>
      <x v="4"/>
    </i>
    <i>
      <x v="5"/>
    </i>
    <i>
      <x v="6"/>
    </i>
    <i>
      <x v="7"/>
    </i>
    <i>
      <x v="9"/>
    </i>
    <i>
      <x v="10"/>
    </i>
    <i t="grand">
      <x/>
    </i>
  </rowItems>
  <colItems count="1">
    <i/>
  </colItems>
  <pageFields count="1">
    <pageField fld="1" item="0" hier="-1"/>
  </pageFields>
  <dataFields count="1">
    <dataField name="Sum of Order Total" fld="4" baseField="7" baseItem="2" numFmtId="166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DBD5EA-8A9E-4BFD-A9BB-6455950D5979}" name="PivotTable4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B12:C22" firstHeaderRow="1" firstDataRow="1" firstDataCol="1" rowPageCount="1" colPageCount="1"/>
  <pivotFields count="8">
    <pivotField showAll="0"/>
    <pivotField axis="axisPage" showAll="0">
      <items count="3">
        <item x="0"/>
        <item x="1"/>
        <item t="default"/>
      </items>
    </pivotField>
    <pivotField showAll="0"/>
    <pivotField numFmtId="14" showAll="0">
      <items count="26">
        <item x="2"/>
        <item x="3"/>
        <item x="4"/>
        <item x="5"/>
        <item x="6"/>
        <item x="17"/>
        <item x="18"/>
        <item x="19"/>
        <item x="20"/>
        <item x="12"/>
        <item x="13"/>
        <item x="16"/>
        <item x="7"/>
        <item x="21"/>
        <item x="8"/>
        <item x="9"/>
        <item x="10"/>
        <item x="11"/>
        <item x="14"/>
        <item x="22"/>
        <item x="1"/>
        <item x="24"/>
        <item x="23"/>
        <item x="0"/>
        <item x="15"/>
        <item t="default"/>
      </items>
    </pivotField>
    <pivotField dataField="1"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numFmtId="166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7"/>
  </rowFields>
  <rowItems count="10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1">
    <pageField fld="1" item="1" hier="-1"/>
  </pageFields>
  <dataFields count="1">
    <dataField name="Sum of Order Total" fld="4" baseField="7" baseItem="2" numFmtId="166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DB08C3-9D4F-4129-8A9D-E23B3180E003}" name="PivotTable3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P4:Q15" firstHeaderRow="1" firstDataRow="1" firstDataCol="1" rowPageCount="1" colPageCount="1"/>
  <pivotFields count="11">
    <pivotField showAll="0"/>
    <pivotField axis="axisPage" showAll="0">
      <items count="3">
        <item x="0"/>
        <item x="1"/>
        <item t="default"/>
      </items>
    </pivotField>
    <pivotField showAll="0"/>
    <pivotField axis="axisRow" showAll="0" measureFilter="1" sortType="ascending">
      <items count="53"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11">
    <i>
      <x v="35"/>
    </i>
    <i>
      <x v="23"/>
    </i>
    <i>
      <x v="45"/>
    </i>
    <i>
      <x v="31"/>
    </i>
    <i>
      <x v="32"/>
    </i>
    <i>
      <x v="24"/>
    </i>
    <i>
      <x v="36"/>
    </i>
    <i>
      <x v="17"/>
    </i>
    <i>
      <x v="25"/>
    </i>
    <i>
      <x v="46"/>
    </i>
    <i t="grand">
      <x/>
    </i>
  </rowItems>
  <colItems count="1">
    <i/>
  </colItems>
  <pageFields count="1">
    <pageField fld="1" hier="-1"/>
  </pageFields>
  <dataFields count="1">
    <dataField name="Sum of Total" fld="8" baseField="3" baseItem="35" numFmtId="16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6DDD30-BEAE-4E8C-8949-29AB57564D2D}" name="PivotTable2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L4:M15" firstHeaderRow="1" firstDataRow="1" firstDataCol="1" rowPageCount="1" colPageCount="1"/>
  <pivotFields count="11">
    <pivotField showAll="0"/>
    <pivotField axis="axisPage" showAll="0">
      <items count="3">
        <item x="0"/>
        <item x="1"/>
        <item t="default"/>
      </items>
    </pivotField>
    <pivotField showAll="0"/>
    <pivotField axis="axisRow" showAll="0" measureFilter="1" sortType="ascending">
      <items count="53"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11">
    <i>
      <x v="35"/>
    </i>
    <i>
      <x v="42"/>
    </i>
    <i>
      <x v="23"/>
    </i>
    <i>
      <x v="45"/>
    </i>
    <i>
      <x v="32"/>
    </i>
    <i>
      <x v="46"/>
    </i>
    <i>
      <x v="17"/>
    </i>
    <i>
      <x v="24"/>
    </i>
    <i>
      <x v="36"/>
    </i>
    <i>
      <x v="25"/>
    </i>
    <i t="grand">
      <x/>
    </i>
  </rowItems>
  <colItems count="1">
    <i/>
  </colItems>
  <pageFields count="1">
    <pageField fld="1" item="1" hier="-1"/>
  </pageFields>
  <dataFields count="1">
    <dataField name="Sum of Total" fld="8" baseField="3" baseItem="35" numFmtId="166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F34549-7CE3-406E-8A13-ED3722948196}" name="Orders" displayName="Orders" ref="A3:F46" totalsRowShown="0" headerRowDxfId="34" headerRowBorderDxfId="33" tableBorderDxfId="32">
  <tableColumns count="6">
    <tableColumn id="1" xr3:uid="{9C7825EB-5D00-4AAA-AA0F-2FD5C143F5AA}" name="Order #" dataDxfId="31"/>
    <tableColumn id="2" xr3:uid="{D97349B2-E76E-4038-AC18-6518D19B9A49}" name="Order Type"/>
    <tableColumn id="3" xr3:uid="{C448E1D0-18B4-4CA6-B2C3-D243DB0CFA48}" name="Customer/Supplier"/>
    <tableColumn id="4" xr3:uid="{4238E997-9881-403A-A218-ACFC688FA63B}" name="Order Date" dataDxfId="30"/>
    <tableColumn id="5" xr3:uid="{3CFF632D-A197-43CE-AD17-9D19CBB9DA84}" name="Order Total"/>
    <tableColumn id="6" xr3:uid="{5547E349-896F-42F4-B259-CFC8B3577EB7}" name="Pay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077925-263D-46DB-B77F-6EE072D57E20}" name="Products" displayName="Products" ref="A3:J69" totalsRowShown="0" headerRowDxfId="28" dataDxfId="26" headerRowBorderDxfId="27" tableBorderDxfId="25" headerRowCellStyle="Currency" dataCellStyle="Currency">
  <tableColumns count="10">
    <tableColumn id="1" xr3:uid="{1A6B82F9-5738-42AC-97F5-AF7DDBAB62AD}" name="Prod. ID" dataDxfId="24" totalsRowDxfId="23"/>
    <tableColumn id="10" xr3:uid="{5C09A12A-3066-4B60-9A00-81033C32CD96}" name="UPC/SKU" dataDxfId="22" totalsRowDxfId="21"/>
    <tableColumn id="2" xr3:uid="{B67F28AB-725E-43FD-BC55-630EE3DBE676}" name="Product Name"/>
    <tableColumn id="3" xr3:uid="{B269C981-5689-4E7F-8951-F743C741D9F7}" name="Description"/>
    <tableColumn id="4" xr3:uid="{F56785A9-E6D2-4DCE-8652-192FD0556FCF}" name="Picture"/>
    <tableColumn id="5" xr3:uid="{433ACD97-4687-4C5B-82FE-4B81F44E0FAD}" name="Purchase Price" dataDxfId="20" totalsRowDxfId="19" dataCellStyle="Currency" totalsRowCellStyle="Currency"/>
    <tableColumn id="6" xr3:uid="{3E4EDA13-BCB8-4D2A-9A01-24D131732F8C}" name="Sales Price" dataDxfId="18" totalsRowDxfId="17" dataCellStyle="Currency" totalsRowCellStyle="Currency"/>
    <tableColumn id="7" xr3:uid="{4080138C-A22D-44A4-81A0-E2BFDC932A74}" name="In Stock">
      <calculatedColumnFormula array="1">SUMIFS(OrdItem_Qty,OrdItem_ProdNm,C4,OrdItem_Type,"Purchase")-SUMIFS(OrdItem_Qty,OrdItem_ProdNm,C4,OrdItem_Type,"Sale")</calculatedColumnFormula>
    </tableColumn>
    <tableColumn id="8" xr3:uid="{0051DA11-EF4C-4FE0-BDF3-A066DCB38BC3}" name="Value On Hand" dataDxfId="16" totalsRowDxfId="15" dataCellStyle="Currency" totalsRowCellStyle="Currency">
      <calculatedColumnFormula>F4*H4</calculatedColumnFormula>
    </tableColumn>
    <tableColumn id="9" xr3:uid="{BBDFDC33-BB24-4E93-8890-D57ED08189DB}" name="Row" dataDxfId="14" totalsRowDxfId="13" dataCellStyle="Currency" totalsRowCellStyle="Currency">
      <calculatedColumnFormula>ROW()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B599B7-7B0B-4E85-96CE-6374CCAA4BC4}" name="OrderItems" displayName="OrderItems" ref="A3:K166" totalsRowShown="0" headerRowDxfId="11" headerRowBorderDxfId="10" tableBorderDxfId="9">
  <tableColumns count="11">
    <tableColumn id="1" xr3:uid="{E079684A-C614-49F0-98A0-1845C90E114E}" name="Order ID" dataDxfId="8"/>
    <tableColumn id="2" xr3:uid="{75ABE3EC-044B-440A-92F0-D2833340D993}" name="Order Type"/>
    <tableColumn id="3" xr3:uid="{18606DBF-FAEA-448F-8ECF-8A93E4C97CA3}" name="Prod ID" dataDxfId="7"/>
    <tableColumn id="4" xr3:uid="{C94E1633-79DF-4260-8DB3-2F78459DC1D4}" name="Product"/>
    <tableColumn id="5" xr3:uid="{444446ED-2725-4B13-9A53-29406C3438E5}" name="UPC/SKU" dataDxfId="6"/>
    <tableColumn id="6" xr3:uid="{40A3A678-BDF0-4175-BDDB-57DD5AF671A1}" name="Description"/>
    <tableColumn id="7" xr3:uid="{DAFA1530-4806-444A-BDAA-1A1155BD0E94}" name="Qty" dataDxfId="5"/>
    <tableColumn id="8" xr3:uid="{662B8456-F5F5-4782-B260-642EE8397BE7}" name="Price" dataDxfId="4"/>
    <tableColumn id="9" xr3:uid="{3EAA7ABA-3E76-4DD3-8170-CB2B4FA8A740}" name="Total" dataDxfId="3"/>
    <tableColumn id="10" xr3:uid="{534A8D42-E44B-4C58-A6D6-99EF37633849}" name="Item Row" dataDxfId="2"/>
    <tableColumn id="11" xr3:uid="{F2C01BBB-37D0-407E-9EC4-AD9B49C7C045}" name="DB Row" dataDxfId="1">
      <calculatedColumnFormula>ROW()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5049D-07AD-47AE-9FE9-FD2E2634DDCF}">
  <sheetPr codeName="StoreMgmt">
    <pageSetUpPr autoPageBreaks="0"/>
  </sheetPr>
  <dimension ref="A1:BZ380"/>
  <sheetViews>
    <sheetView showGridLines="0" tabSelected="1" topLeftCell="C5" zoomScale="90" zoomScaleNormal="90" workbookViewId="0">
      <selection activeCell="M5" sqref="M1:M1048576"/>
    </sheetView>
  </sheetViews>
  <sheetFormatPr defaultRowHeight="14.4" x14ac:dyDescent="0.3"/>
  <cols>
    <col min="1" max="1" width="13.109375" hidden="1" customWidth="1"/>
    <col min="2" max="2" width="14.5546875" style="23" hidden="1" customWidth="1"/>
    <col min="3" max="3" width="4.21875" customWidth="1"/>
    <col min="4" max="4" width="16.6640625" customWidth="1"/>
    <col min="5" max="5" width="5.109375" customWidth="1"/>
    <col min="6" max="6" width="12" customWidth="1"/>
    <col min="7" max="7" width="11.77734375" customWidth="1"/>
    <col min="8" max="8" width="11" customWidth="1"/>
    <col min="9" max="9" width="8.77734375" customWidth="1"/>
    <col min="10" max="10" width="9.44140625" customWidth="1"/>
    <col min="11" max="11" width="8.77734375" customWidth="1"/>
    <col min="12" max="12" width="12.5546875" customWidth="1"/>
    <col min="13" max="13" width="109.21875" customWidth="1"/>
    <col min="14" max="14" width="6.5546875" hidden="1" customWidth="1"/>
    <col min="15" max="15" width="16.6640625" hidden="1" customWidth="1"/>
    <col min="16" max="16" width="21.6640625" hidden="1" customWidth="1"/>
    <col min="17" max="17" width="8.77734375" style="105" hidden="1" customWidth="1"/>
    <col min="18" max="18" width="24.6640625" hidden="1" customWidth="1"/>
    <col min="19" max="19" width="8.77734375" style="11" hidden="1" customWidth="1"/>
    <col min="20" max="21" width="10.77734375" style="45" hidden="1" customWidth="1"/>
    <col min="22" max="22" width="6.44140625" style="105" hidden="1" customWidth="1"/>
    <col min="23" max="23" width="13.77734375" hidden="1" customWidth="1"/>
    <col min="24" max="24" width="8" hidden="1" customWidth="1"/>
    <col min="25" max="25" width="65.5546875" hidden="1" customWidth="1"/>
    <col min="26" max="26" width="6.77734375" style="105" hidden="1" customWidth="1"/>
    <col min="27" max="27" width="24.6640625" hidden="1" customWidth="1"/>
    <col min="28" max="28" width="16" style="11" hidden="1" customWidth="1"/>
    <col min="29" max="29" width="40.77734375" hidden="1" customWidth="1"/>
    <col min="30" max="30" width="7.6640625" style="11" hidden="1" customWidth="1"/>
    <col min="31" max="31" width="13.109375" hidden="1" customWidth="1"/>
    <col min="32" max="32" width="12.109375" hidden="1" customWidth="1"/>
    <col min="33" max="33" width="8.77734375" style="105" hidden="1" customWidth="1"/>
    <col min="34" max="34" width="13.77734375" hidden="1" customWidth="1"/>
    <col min="35" max="35" width="7.109375" hidden="1" customWidth="1"/>
    <col min="36" max="36" width="12.77734375" hidden="1" customWidth="1"/>
    <col min="37" max="37" width="9.44140625" style="104" hidden="1" customWidth="1"/>
    <col min="38" max="38" width="7.5546875" style="11" hidden="1" customWidth="1"/>
    <col min="39" max="39" width="12.21875" hidden="1" customWidth="1"/>
    <col min="40" max="40" width="24.6640625" hidden="1" customWidth="1"/>
    <col min="41" max="41" width="47.109375" hidden="1" customWidth="1"/>
    <col min="42" max="42" width="29.33203125" hidden="1" customWidth="1"/>
    <col min="43" max="43" width="12.88671875" style="129" hidden="1" customWidth="1"/>
    <col min="44" max="44" width="9.44140625" style="129" hidden="1" customWidth="1"/>
    <col min="45" max="45" width="7.21875" hidden="1" customWidth="1"/>
    <col min="46" max="46" width="13.33203125" style="132" hidden="1" customWidth="1"/>
    <col min="47" max="47" width="8.77734375" style="105" hidden="1" customWidth="1"/>
    <col min="48" max="50" width="8.77734375" hidden="1" customWidth="1"/>
    <col min="51" max="51" width="8.77734375" style="11" hidden="1" customWidth="1"/>
    <col min="52" max="52" width="16.21875" hidden="1" customWidth="1"/>
    <col min="53" max="54" width="15" hidden="1" customWidth="1"/>
    <col min="55" max="55" width="8.77734375" style="102" hidden="1" customWidth="1"/>
    <col min="56" max="59" width="8.77734375" hidden="1" customWidth="1"/>
    <col min="60" max="60" width="19.33203125" hidden="1" customWidth="1"/>
    <col min="61" max="61" width="10.44140625" hidden="1" customWidth="1"/>
    <col min="62" max="64" width="8.77734375" hidden="1" customWidth="1"/>
    <col min="65" max="65" width="11.21875" hidden="1" customWidth="1"/>
    <col min="66" max="66" width="10.6640625" hidden="1" customWidth="1"/>
    <col min="67" max="67" width="12.5546875" hidden="1" customWidth="1"/>
    <col min="68" max="68" width="8.77734375" hidden="1" customWidth="1"/>
    <col min="69" max="69" width="11" hidden="1" customWidth="1"/>
    <col min="70" max="77" width="8.77734375" hidden="1" customWidth="1"/>
    <col min="78" max="78" width="26.5546875" hidden="1" customWidth="1"/>
    <col min="79" max="79" width="240.33203125" customWidth="1"/>
  </cols>
  <sheetData>
    <row r="1" spans="1:69" ht="36.450000000000003" customHeight="1" x14ac:dyDescent="0.3">
      <c r="A1" s="91" t="s">
        <v>339</v>
      </c>
      <c r="B1" s="92" t="b">
        <v>0</v>
      </c>
      <c r="C1" t="s">
        <v>265</v>
      </c>
    </row>
    <row r="2" spans="1:69" ht="24" customHeight="1" x14ac:dyDescent="0.3">
      <c r="A2" s="24" t="s">
        <v>311</v>
      </c>
      <c r="B2" s="25" t="s">
        <v>378</v>
      </c>
      <c r="C2" t="s">
        <v>265</v>
      </c>
    </row>
    <row r="3" spans="1:69" ht="14.55" customHeight="1" x14ac:dyDescent="0.3">
      <c r="A3" s="26" t="s">
        <v>269</v>
      </c>
      <c r="B3" s="27">
        <f>IFERROR(MATCH(H4,DateRange,0)+10,"")</f>
        <v>13</v>
      </c>
      <c r="C3" t="s">
        <v>265</v>
      </c>
    </row>
    <row r="4" spans="1:69" ht="14.55" customHeight="1" x14ac:dyDescent="0.4">
      <c r="A4" s="28" t="s">
        <v>314</v>
      </c>
      <c r="B4" s="29">
        <v>2</v>
      </c>
      <c r="C4" t="s">
        <v>265</v>
      </c>
      <c r="D4" s="2"/>
      <c r="G4" s="90" t="s">
        <v>266</v>
      </c>
      <c r="H4" s="93" t="s">
        <v>306</v>
      </c>
      <c r="I4" s="90" t="s">
        <v>267</v>
      </c>
      <c r="J4" s="94">
        <v>44927</v>
      </c>
      <c r="K4" s="90" t="s">
        <v>268</v>
      </c>
      <c r="L4" s="94">
        <v>45291</v>
      </c>
      <c r="U4" s="102">
        <f>S12*T12</f>
        <v>2.85</v>
      </c>
      <c r="AF4" s="102">
        <f>IF(AND(AD10&lt;&gt;"",AE10&lt;&gt;""),AD10*AE10,"")</f>
        <v>1.93</v>
      </c>
    </row>
    <row r="5" spans="1:69" ht="14.55" customHeight="1" x14ac:dyDescent="0.4">
      <c r="A5" s="30" t="s">
        <v>315</v>
      </c>
      <c r="B5" s="31">
        <f ca="1">IFERROR(MATCH(B4,Order_ID,0)+3,"")</f>
        <v>5</v>
      </c>
      <c r="C5" t="s">
        <v>265</v>
      </c>
      <c r="D5" s="2"/>
      <c r="O5" s="36" t="s">
        <v>272</v>
      </c>
      <c r="P5" s="22"/>
      <c r="R5" s="16"/>
      <c r="S5" s="37"/>
      <c r="T5" s="46"/>
      <c r="U5" s="46"/>
      <c r="W5" s="36" t="s">
        <v>280</v>
      </c>
      <c r="X5" s="22"/>
      <c r="AA5" s="16"/>
      <c r="AB5" s="37"/>
      <c r="AC5" s="123" t="s">
        <v>293</v>
      </c>
      <c r="AD5" s="123"/>
      <c r="AE5" s="16"/>
      <c r="AF5" s="16"/>
      <c r="AH5" s="36" t="s">
        <v>280</v>
      </c>
      <c r="AI5" s="22"/>
      <c r="AL5" s="111" t="s">
        <v>0</v>
      </c>
      <c r="AM5" s="111"/>
      <c r="AN5" s="111"/>
      <c r="AO5" s="111"/>
      <c r="AP5" s="111"/>
      <c r="AQ5" s="111"/>
      <c r="AR5" s="111"/>
      <c r="AS5" s="111"/>
      <c r="AT5" s="111"/>
      <c r="AY5" s="118" t="s">
        <v>1</v>
      </c>
      <c r="AZ5" s="118"/>
      <c r="BA5" s="118"/>
      <c r="BB5" s="118"/>
      <c r="BH5" s="48" t="s">
        <v>371</v>
      </c>
      <c r="BI5" s="112" t="s">
        <v>370</v>
      </c>
      <c r="BJ5" s="113"/>
      <c r="BK5" s="113"/>
      <c r="BL5" s="113"/>
      <c r="BM5" s="113"/>
      <c r="BN5" s="113"/>
      <c r="BO5" s="113"/>
      <c r="BP5" s="114"/>
    </row>
    <row r="6" spans="1:69" ht="14.55" customHeight="1" x14ac:dyDescent="0.4">
      <c r="A6" s="30" t="s">
        <v>274</v>
      </c>
      <c r="B6" s="31" t="str">
        <f ca="1">IFERROR(MATCH(P5,Prod_UPC,0)+3,"")</f>
        <v/>
      </c>
      <c r="C6" t="s">
        <v>265</v>
      </c>
      <c r="D6" s="2"/>
      <c r="O6" s="36" t="s">
        <v>273</v>
      </c>
      <c r="P6" s="22" t="s">
        <v>185</v>
      </c>
      <c r="R6" s="16"/>
      <c r="S6" s="37"/>
      <c r="T6" s="46"/>
      <c r="U6" s="46"/>
      <c r="W6" s="36" t="s">
        <v>282</v>
      </c>
      <c r="X6" s="63">
        <v>45</v>
      </c>
      <c r="AA6" s="40" t="s">
        <v>290</v>
      </c>
      <c r="AB6" s="41"/>
      <c r="AC6" s="123"/>
      <c r="AD6" s="123"/>
      <c r="AE6" s="40" t="s">
        <v>294</v>
      </c>
      <c r="AF6" s="44">
        <f>SUM(AF10:AF9999)</f>
        <v>1.93</v>
      </c>
      <c r="AH6" t="s">
        <v>265</v>
      </c>
      <c r="AL6" s="49" t="s">
        <v>7</v>
      </c>
      <c r="AM6" s="49" t="s">
        <v>271</v>
      </c>
      <c r="AN6" s="49" t="s">
        <v>6</v>
      </c>
      <c r="AO6" s="49" t="s">
        <v>8</v>
      </c>
      <c r="AP6" s="49" t="s">
        <v>9</v>
      </c>
      <c r="AQ6" s="130" t="s">
        <v>10</v>
      </c>
      <c r="AR6" s="130" t="s">
        <v>11</v>
      </c>
      <c r="AS6" s="49" t="s">
        <v>12</v>
      </c>
      <c r="AT6" s="133" t="s">
        <v>13</v>
      </c>
      <c r="AY6" s="50" t="s">
        <v>242</v>
      </c>
      <c r="AZ6" s="50" t="s">
        <v>243</v>
      </c>
      <c r="BA6" s="50" t="s">
        <v>247</v>
      </c>
      <c r="BB6" s="50" t="s">
        <v>9</v>
      </c>
      <c r="BH6" s="48" t="s">
        <v>301</v>
      </c>
      <c r="BI6" s="112" t="s">
        <v>373</v>
      </c>
      <c r="BJ6" s="113"/>
      <c r="BK6" s="113"/>
      <c r="BL6" s="113"/>
      <c r="BM6" s="113"/>
      <c r="BN6" s="113"/>
      <c r="BO6" s="113"/>
      <c r="BP6" s="114"/>
    </row>
    <row r="7" spans="1:69" ht="14.55" customHeight="1" x14ac:dyDescent="0.4">
      <c r="A7" s="30" t="s">
        <v>313</v>
      </c>
      <c r="B7" s="31">
        <f ca="1">IFERROR(MATCH(P6,Prod_Name,0)+3,"")</f>
        <v>61</v>
      </c>
      <c r="C7" t="s">
        <v>265</v>
      </c>
      <c r="D7" s="2"/>
      <c r="O7" s="36" t="s">
        <v>278</v>
      </c>
      <c r="P7" s="22" t="s">
        <v>279</v>
      </c>
      <c r="R7" s="16"/>
      <c r="S7" s="37"/>
      <c r="T7" s="46"/>
      <c r="U7" s="46"/>
      <c r="AA7" s="40" t="s">
        <v>326</v>
      </c>
      <c r="AB7" s="59">
        <f>B12</f>
        <v>44</v>
      </c>
      <c r="AC7" s="124"/>
      <c r="AD7" s="124"/>
      <c r="AE7" s="61" t="str">
        <f>IF(PaySTOpt="Yes","Tax("&amp;TEXT(PaySTRate,"0%")&amp;")")</f>
        <v>Tax(10%)</v>
      </c>
      <c r="AF7" s="41">
        <v>0</v>
      </c>
      <c r="AH7" t="s">
        <v>265</v>
      </c>
      <c r="AL7" s="37">
        <v>1</v>
      </c>
      <c r="AM7" s="16">
        <v>5938171823</v>
      </c>
      <c r="AN7" s="16" t="s">
        <v>15</v>
      </c>
      <c r="AO7" s="16" t="s">
        <v>16</v>
      </c>
      <c r="AP7" s="16" t="s">
        <v>17</v>
      </c>
      <c r="AQ7" s="131">
        <v>1.66</v>
      </c>
      <c r="AR7" s="131">
        <v>3.94</v>
      </c>
      <c r="AS7" s="16">
        <v>5</v>
      </c>
      <c r="AT7" s="134">
        <v>8.3000000000000007</v>
      </c>
      <c r="AU7" s="106">
        <v>4</v>
      </c>
      <c r="AY7" s="37">
        <v>1</v>
      </c>
      <c r="AZ7" s="16" t="s">
        <v>377</v>
      </c>
      <c r="BA7" t="s">
        <v>248</v>
      </c>
      <c r="BB7" t="s">
        <v>245</v>
      </c>
      <c r="BC7" s="103">
        <v>4</v>
      </c>
      <c r="BH7" s="48" t="s">
        <v>302</v>
      </c>
      <c r="BI7" s="112" t="s">
        <v>372</v>
      </c>
      <c r="BJ7" s="113"/>
      <c r="BK7" s="113"/>
      <c r="BL7" s="113"/>
      <c r="BM7" s="113"/>
      <c r="BN7" s="113"/>
      <c r="BO7" s="113"/>
      <c r="BP7" s="114"/>
    </row>
    <row r="8" spans="1:69" ht="14.55" customHeight="1" thickBot="1" x14ac:dyDescent="0.45">
      <c r="A8" s="30" t="s">
        <v>330</v>
      </c>
      <c r="B8" s="31" t="str">
        <f ca="1">IFERROR(MATCH(X5,Order_ID,0)+3,"")</f>
        <v/>
      </c>
      <c r="C8" t="s">
        <v>265</v>
      </c>
      <c r="D8" s="2"/>
      <c r="R8" s="122" t="s">
        <v>276</v>
      </c>
      <c r="S8" s="122"/>
      <c r="T8" s="122"/>
      <c r="U8" s="122"/>
      <c r="AA8" s="40" t="s">
        <v>327</v>
      </c>
      <c r="AB8" s="60">
        <v>45207.646168981482</v>
      </c>
      <c r="AC8" s="43"/>
      <c r="AD8" s="42"/>
      <c r="AE8" s="40" t="s">
        <v>289</v>
      </c>
      <c r="AF8" s="44">
        <f>SUM(AF6:AF7)</f>
        <v>1.93</v>
      </c>
      <c r="AH8" t="s">
        <v>265</v>
      </c>
      <c r="AL8" s="37">
        <v>2</v>
      </c>
      <c r="AM8" s="16">
        <v>8065355318</v>
      </c>
      <c r="AN8" s="16" t="s">
        <v>18</v>
      </c>
      <c r="AO8" s="16" t="s">
        <v>19</v>
      </c>
      <c r="AP8" s="16" t="s">
        <v>20</v>
      </c>
      <c r="AQ8" s="131">
        <v>1.82</v>
      </c>
      <c r="AR8" s="131">
        <v>3.19</v>
      </c>
      <c r="AS8" s="16">
        <v>10</v>
      </c>
      <c r="AT8" s="134">
        <v>18.2</v>
      </c>
      <c r="AU8" s="106">
        <v>5</v>
      </c>
      <c r="AY8" s="37">
        <v>2</v>
      </c>
      <c r="AZ8" s="16" t="s">
        <v>376</v>
      </c>
      <c r="BA8" t="s">
        <v>237</v>
      </c>
      <c r="BB8" t="s">
        <v>250</v>
      </c>
      <c r="BC8" s="103">
        <v>5</v>
      </c>
    </row>
    <row r="9" spans="1:69" ht="14.55" customHeight="1" x14ac:dyDescent="0.4">
      <c r="A9" s="30" t="s">
        <v>277</v>
      </c>
      <c r="B9" s="53">
        <v>45195.403379629628</v>
      </c>
      <c r="C9" t="s">
        <v>265</v>
      </c>
      <c r="D9" s="2"/>
      <c r="O9" s="16"/>
      <c r="P9" s="16"/>
      <c r="R9" s="121" t="str">
        <f>"Cashier: "&amp;B21</f>
        <v>Cashier: Tosin Bello</v>
      </c>
      <c r="S9" s="121"/>
      <c r="T9" s="121"/>
      <c r="U9" s="121"/>
      <c r="V9" s="106"/>
      <c r="AA9" s="107" t="s">
        <v>285</v>
      </c>
      <c r="AB9" s="107" t="s">
        <v>271</v>
      </c>
      <c r="AC9" s="107" t="s">
        <v>286</v>
      </c>
      <c r="AD9" s="107" t="s">
        <v>287</v>
      </c>
      <c r="AE9" s="107" t="s">
        <v>288</v>
      </c>
      <c r="AF9" s="107" t="s">
        <v>289</v>
      </c>
      <c r="AH9" t="s">
        <v>265</v>
      </c>
      <c r="AL9" s="37">
        <v>3</v>
      </c>
      <c r="AM9" s="16">
        <v>5203776203</v>
      </c>
      <c r="AN9" s="16" t="s">
        <v>21</v>
      </c>
      <c r="AO9" s="16" t="s">
        <v>22</v>
      </c>
      <c r="AP9" s="16" t="s">
        <v>23</v>
      </c>
      <c r="AQ9" s="131">
        <v>1.93</v>
      </c>
      <c r="AR9" s="131">
        <v>2.85</v>
      </c>
      <c r="AS9" s="16">
        <v>3</v>
      </c>
      <c r="AT9" s="134">
        <v>5.79</v>
      </c>
      <c r="AU9" s="106">
        <v>6</v>
      </c>
      <c r="AY9" s="37">
        <v>3</v>
      </c>
      <c r="AZ9" s="16" t="s">
        <v>355</v>
      </c>
      <c r="BA9" t="s">
        <v>249</v>
      </c>
      <c r="BB9" t="s">
        <v>251</v>
      </c>
      <c r="BC9" s="103">
        <v>6</v>
      </c>
      <c r="BH9" s="115" t="s">
        <v>295</v>
      </c>
      <c r="BI9" s="116"/>
      <c r="BJ9" s="117"/>
      <c r="BM9" s="115" t="s">
        <v>312</v>
      </c>
      <c r="BN9" s="116"/>
      <c r="BO9" s="117"/>
      <c r="BQ9" s="73" t="s">
        <v>336</v>
      </c>
    </row>
    <row r="10" spans="1:69" ht="14.55" customHeight="1" x14ac:dyDescent="0.4">
      <c r="A10" s="30" t="s">
        <v>320</v>
      </c>
      <c r="B10" s="31"/>
      <c r="C10" t="s">
        <v>265</v>
      </c>
      <c r="D10" s="2"/>
      <c r="O10" s="16"/>
      <c r="P10" s="16"/>
      <c r="R10" s="121" t="str">
        <f>"Order #:"&amp;B4&amp;" at: " &amp;TEXT(B9,"h:mm AM/PM m/d/yyyy")</f>
        <v>Order #:2 at: 9:40 AM 9/26/2023</v>
      </c>
      <c r="S10" s="121"/>
      <c r="T10" s="121"/>
      <c r="U10" s="121"/>
      <c r="V10" s="106"/>
      <c r="Z10" s="105">
        <v>3</v>
      </c>
      <c r="AA10" s="62" t="s">
        <v>21</v>
      </c>
      <c r="AB10" s="37">
        <v>5203776203</v>
      </c>
      <c r="AC10" s="16" t="s">
        <v>22</v>
      </c>
      <c r="AD10" s="37">
        <v>1</v>
      </c>
      <c r="AE10" s="39">
        <v>1.93</v>
      </c>
      <c r="AF10" s="39">
        <f>IF(AND(AD10&lt;&gt;"",AE10&lt;&gt;""),AD10*AE10,"")</f>
        <v>1.93</v>
      </c>
      <c r="AG10" s="106"/>
      <c r="AH10" t="s">
        <v>265</v>
      </c>
      <c r="AL10" s="37">
        <v>5</v>
      </c>
      <c r="AM10" s="16">
        <v>3851255631</v>
      </c>
      <c r="AN10" s="16" t="s">
        <v>26</v>
      </c>
      <c r="AO10" s="16" t="s">
        <v>27</v>
      </c>
      <c r="AP10" s="16" t="s">
        <v>28</v>
      </c>
      <c r="AQ10" s="131">
        <v>1.48</v>
      </c>
      <c r="AR10" s="131">
        <v>3.22</v>
      </c>
      <c r="AS10" s="16">
        <v>16</v>
      </c>
      <c r="AT10" s="134">
        <v>23.68</v>
      </c>
      <c r="AU10" s="106">
        <v>8</v>
      </c>
      <c r="AY10" s="11">
        <v>4</v>
      </c>
      <c r="AZ10" t="s">
        <v>241</v>
      </c>
      <c r="BA10" t="s">
        <v>249</v>
      </c>
      <c r="BB10" t="s">
        <v>252</v>
      </c>
      <c r="BC10" s="103">
        <v>7</v>
      </c>
      <c r="BH10" s="74" t="s">
        <v>247</v>
      </c>
      <c r="BI10" s="50" t="s">
        <v>296</v>
      </c>
      <c r="BJ10" s="75" t="s">
        <v>297</v>
      </c>
      <c r="BM10" s="74" t="s">
        <v>303</v>
      </c>
      <c r="BN10" s="50" t="s">
        <v>267</v>
      </c>
      <c r="BO10" s="75" t="s">
        <v>268</v>
      </c>
      <c r="BQ10" s="69" t="s">
        <v>248</v>
      </c>
    </row>
    <row r="11" spans="1:69" ht="14.55" customHeight="1" thickBot="1" x14ac:dyDescent="0.35">
      <c r="A11" s="34"/>
      <c r="B11" s="35"/>
      <c r="C11" t="s">
        <v>265</v>
      </c>
      <c r="O11" s="16"/>
      <c r="P11" s="16"/>
      <c r="R11" s="38" t="s">
        <v>223</v>
      </c>
      <c r="S11" s="38" t="s">
        <v>224</v>
      </c>
      <c r="T11" s="54" t="s">
        <v>275</v>
      </c>
      <c r="U11" s="54" t="s">
        <v>226</v>
      </c>
      <c r="V11" s="106"/>
      <c r="AA11" s="16"/>
      <c r="AB11" s="37"/>
      <c r="AC11" s="16"/>
      <c r="AD11" s="37"/>
      <c r="AE11" s="39"/>
      <c r="AF11" s="39" t="str">
        <f t="shared" ref="AF11:AF74" si="0">IF(AND(AD11&lt;&gt;"",AE11&lt;&gt;""),AD11*AE11,"")</f>
        <v/>
      </c>
      <c r="AG11" s="106"/>
      <c r="AH11" t="s">
        <v>265</v>
      </c>
      <c r="AL11" s="37">
        <v>6</v>
      </c>
      <c r="AM11" s="16">
        <v>7598976006</v>
      </c>
      <c r="AN11" s="16" t="s">
        <v>29</v>
      </c>
      <c r="AO11" s="16" t="s">
        <v>30</v>
      </c>
      <c r="AP11" s="16" t="s">
        <v>31</v>
      </c>
      <c r="AQ11" s="131">
        <v>1.7</v>
      </c>
      <c r="AR11" s="131">
        <v>2.02</v>
      </c>
      <c r="AS11" s="16">
        <v>-15</v>
      </c>
      <c r="AT11" s="134">
        <v>-25.5</v>
      </c>
      <c r="AU11" s="106">
        <v>9</v>
      </c>
      <c r="AY11" s="11">
        <v>5</v>
      </c>
      <c r="AZ11" t="s">
        <v>356</v>
      </c>
      <c r="BA11" t="s">
        <v>237</v>
      </c>
      <c r="BB11" t="s">
        <v>253</v>
      </c>
      <c r="BC11" s="103">
        <v>8</v>
      </c>
      <c r="BH11" s="83" t="s">
        <v>298</v>
      </c>
      <c r="BI11" s="52" t="s">
        <v>299</v>
      </c>
      <c r="BJ11" s="84">
        <v>0.08</v>
      </c>
      <c r="BM11" s="76" t="s">
        <v>304</v>
      </c>
      <c r="BN11" s="77">
        <f ca="1">DATE(YEAR(TODAY()),MONTH(TODAY()),1)</f>
        <v>45627</v>
      </c>
      <c r="BO11" s="78">
        <f ca="1">EOMONTH(DATE(YEAR(TODAY()),MONTH(TODAY()),1),0)</f>
        <v>45657</v>
      </c>
      <c r="BQ11" s="69" t="s">
        <v>249</v>
      </c>
    </row>
    <row r="12" spans="1:69" ht="14.55" customHeight="1" thickBot="1" x14ac:dyDescent="0.35">
      <c r="A12" s="32" t="s">
        <v>316</v>
      </c>
      <c r="B12" s="33">
        <v>44</v>
      </c>
      <c r="C12" t="s">
        <v>265</v>
      </c>
      <c r="O12" s="16"/>
      <c r="P12" s="16"/>
      <c r="Q12" s="105">
        <v>9</v>
      </c>
      <c r="R12" s="62" t="s">
        <v>38</v>
      </c>
      <c r="S12" s="37">
        <v>1</v>
      </c>
      <c r="T12" s="46">
        <v>2.85</v>
      </c>
      <c r="U12" s="46">
        <f t="shared" ref="U12:U15" si="1">S12*T12</f>
        <v>2.85</v>
      </c>
      <c r="V12" s="106">
        <v>12</v>
      </c>
      <c r="AA12" s="16"/>
      <c r="AB12" s="37"/>
      <c r="AC12" s="16"/>
      <c r="AD12" s="37"/>
      <c r="AE12" s="39"/>
      <c r="AF12" s="39" t="str">
        <f t="shared" si="0"/>
        <v/>
      </c>
      <c r="AG12" s="106"/>
      <c r="AH12" t="s">
        <v>265</v>
      </c>
      <c r="AL12" s="37">
        <v>7</v>
      </c>
      <c r="AM12" s="16">
        <v>1360200400</v>
      </c>
      <c r="AN12" s="16" t="s">
        <v>32</v>
      </c>
      <c r="AO12" s="16" t="s">
        <v>33</v>
      </c>
      <c r="AP12" s="16" t="s">
        <v>34</v>
      </c>
      <c r="AQ12" s="131">
        <v>1.66</v>
      </c>
      <c r="AR12" s="131">
        <v>3.86</v>
      </c>
      <c r="AS12" s="16">
        <v>-30</v>
      </c>
      <c r="AT12" s="134">
        <v>-49.8</v>
      </c>
      <c r="AU12" s="106">
        <v>10</v>
      </c>
      <c r="AY12" s="11">
        <v>6</v>
      </c>
      <c r="AZ12" t="s">
        <v>240</v>
      </c>
      <c r="BA12" t="s">
        <v>249</v>
      </c>
      <c r="BB12" t="s">
        <v>254</v>
      </c>
      <c r="BC12" s="103">
        <v>9</v>
      </c>
      <c r="BH12" s="85" t="s">
        <v>300</v>
      </c>
      <c r="BI12" s="86" t="s">
        <v>299</v>
      </c>
      <c r="BJ12" s="87">
        <v>0.1</v>
      </c>
      <c r="BM12" s="76" t="s">
        <v>305</v>
      </c>
      <c r="BN12" s="77">
        <f ca="1">DATE(YEAR(TODAY()),MONTH(TODAY())-1,1)</f>
        <v>45597</v>
      </c>
      <c r="BO12" s="78">
        <f ca="1">EOMONTH(DATE(YEAR(TODAY()),MONTH(TODAY()),1),-1)</f>
        <v>45626</v>
      </c>
      <c r="BQ12" s="69" t="s">
        <v>237</v>
      </c>
    </row>
    <row r="13" spans="1:69" ht="14.55" customHeight="1" x14ac:dyDescent="0.3">
      <c r="A13" s="32" t="s">
        <v>317</v>
      </c>
      <c r="B13" s="33" t="str">
        <f ca="1">IFERROR(MATCH(B12,Order_ID,0)+3,"")</f>
        <v/>
      </c>
      <c r="C13" t="s">
        <v>265</v>
      </c>
      <c r="O13" s="16"/>
      <c r="P13" s="16"/>
      <c r="Q13" s="105">
        <v>10</v>
      </c>
      <c r="R13" s="16" t="s">
        <v>41</v>
      </c>
      <c r="S13" s="37">
        <v>1</v>
      </c>
      <c r="T13" s="46">
        <v>3.5</v>
      </c>
      <c r="U13" s="46">
        <f t="shared" si="1"/>
        <v>3.5</v>
      </c>
      <c r="V13" s="106">
        <v>13</v>
      </c>
      <c r="AA13" s="16"/>
      <c r="AB13" s="37"/>
      <c r="AC13" s="16"/>
      <c r="AD13" s="37"/>
      <c r="AE13" s="39"/>
      <c r="AF13" s="39" t="str">
        <f t="shared" si="0"/>
        <v/>
      </c>
      <c r="AG13" s="106"/>
      <c r="AH13" t="s">
        <v>265</v>
      </c>
      <c r="AL13" s="37">
        <v>8</v>
      </c>
      <c r="AM13" s="16">
        <v>6338201381</v>
      </c>
      <c r="AN13" s="16" t="s">
        <v>35</v>
      </c>
      <c r="AO13" s="16" t="s">
        <v>36</v>
      </c>
      <c r="AP13" s="16" t="s">
        <v>37</v>
      </c>
      <c r="AQ13" s="131">
        <v>1.59</v>
      </c>
      <c r="AR13" s="131">
        <v>3.59</v>
      </c>
      <c r="AS13" s="16">
        <v>-25</v>
      </c>
      <c r="AT13" s="134">
        <v>-39.75</v>
      </c>
      <c r="AU13" s="106">
        <v>11</v>
      </c>
      <c r="AY13" s="11">
        <v>7</v>
      </c>
      <c r="AZ13" t="s">
        <v>329</v>
      </c>
      <c r="BA13" t="s">
        <v>248</v>
      </c>
      <c r="BB13" t="s">
        <v>255</v>
      </c>
      <c r="BC13" s="103">
        <v>10</v>
      </c>
      <c r="BH13" s="51"/>
      <c r="BI13" s="51"/>
      <c r="BJ13" s="51"/>
      <c r="BM13" s="76" t="s">
        <v>306</v>
      </c>
      <c r="BN13" s="77">
        <f ca="1">DATE(YEAR(TODAY()),1,1)</f>
        <v>45292</v>
      </c>
      <c r="BO13" s="78">
        <f ca="1">DATE(YEAR(TODAY()),12,31)</f>
        <v>45657</v>
      </c>
      <c r="BQ13" s="70" t="s">
        <v>335</v>
      </c>
    </row>
    <row r="14" spans="1:69" ht="14.55" customHeight="1" x14ac:dyDescent="0.3">
      <c r="A14" s="32" t="s">
        <v>292</v>
      </c>
      <c r="B14" s="33" t="str">
        <f ca="1">IFERROR(MATCH(AI5,Order_ID,0)+3,"")</f>
        <v/>
      </c>
      <c r="C14" t="s">
        <v>265</v>
      </c>
      <c r="O14" s="16"/>
      <c r="P14" s="16"/>
      <c r="Q14" s="105">
        <v>11</v>
      </c>
      <c r="R14" s="16" t="s">
        <v>44</v>
      </c>
      <c r="S14" s="37">
        <v>5</v>
      </c>
      <c r="T14" s="46">
        <v>3.94</v>
      </c>
      <c r="U14" s="46">
        <f t="shared" si="1"/>
        <v>19.7</v>
      </c>
      <c r="V14" s="106">
        <v>14</v>
      </c>
      <c r="AA14" s="16"/>
      <c r="AB14" s="37"/>
      <c r="AC14" s="16"/>
      <c r="AD14" s="37"/>
      <c r="AE14" s="39"/>
      <c r="AF14" s="39" t="str">
        <f t="shared" si="0"/>
        <v/>
      </c>
      <c r="AG14" s="106"/>
      <c r="AH14" t="s">
        <v>265</v>
      </c>
      <c r="AL14" s="37">
        <v>9</v>
      </c>
      <c r="AM14" s="16">
        <v>6519504487</v>
      </c>
      <c r="AN14" s="16" t="s">
        <v>38</v>
      </c>
      <c r="AO14" s="16" t="s">
        <v>39</v>
      </c>
      <c r="AP14" s="16" t="s">
        <v>40</v>
      </c>
      <c r="AQ14" s="131">
        <v>1.47</v>
      </c>
      <c r="AR14" s="131">
        <v>3.87</v>
      </c>
      <c r="AS14" s="16">
        <v>-29</v>
      </c>
      <c r="AT14" s="134">
        <v>-42.63</v>
      </c>
      <c r="AU14" s="106">
        <v>12</v>
      </c>
      <c r="AY14" s="11">
        <v>8</v>
      </c>
      <c r="AZ14" t="s">
        <v>357</v>
      </c>
      <c r="BA14" t="s">
        <v>237</v>
      </c>
      <c r="BB14" t="s">
        <v>256</v>
      </c>
      <c r="BC14" s="103">
        <v>11</v>
      </c>
      <c r="BH14" s="51"/>
      <c r="BI14" s="51"/>
      <c r="BJ14" s="51"/>
      <c r="BM14" s="79" t="s">
        <v>307</v>
      </c>
      <c r="BN14" s="17">
        <f ca="1">DATE(YEAR(TODAY())-1,1,1)</f>
        <v>44927</v>
      </c>
      <c r="BO14" s="78">
        <f ca="1">DATE(YEAR(TODAY())-1,12,31)</f>
        <v>45291</v>
      </c>
      <c r="BQ14" s="70"/>
    </row>
    <row r="15" spans="1:69" ht="14.55" customHeight="1" x14ac:dyDescent="0.3">
      <c r="A15" s="32" t="s">
        <v>321</v>
      </c>
      <c r="B15" s="33"/>
      <c r="C15" t="s">
        <v>265</v>
      </c>
      <c r="O15" s="16"/>
      <c r="P15" s="16"/>
      <c r="Q15" s="105">
        <v>12</v>
      </c>
      <c r="R15" s="16" t="s">
        <v>47</v>
      </c>
      <c r="S15" s="37">
        <v>1</v>
      </c>
      <c r="T15" s="46">
        <v>3.86</v>
      </c>
      <c r="U15" s="46">
        <f t="shared" si="1"/>
        <v>3.86</v>
      </c>
      <c r="V15" s="106">
        <v>15</v>
      </c>
      <c r="AA15" s="16"/>
      <c r="AB15" s="37"/>
      <c r="AC15" s="16"/>
      <c r="AD15" s="37"/>
      <c r="AE15" s="39"/>
      <c r="AF15" s="39" t="str">
        <f t="shared" si="0"/>
        <v/>
      </c>
      <c r="AG15" s="106"/>
      <c r="AH15" t="s">
        <v>265</v>
      </c>
      <c r="AL15" s="37">
        <v>10</v>
      </c>
      <c r="AM15" s="16">
        <v>1303488119</v>
      </c>
      <c r="AN15" s="16" t="s">
        <v>41</v>
      </c>
      <c r="AO15" s="16" t="s">
        <v>42</v>
      </c>
      <c r="AP15" s="16" t="s">
        <v>43</v>
      </c>
      <c r="AQ15" s="131">
        <v>1.9</v>
      </c>
      <c r="AR15" s="131">
        <v>2.78</v>
      </c>
      <c r="AS15" s="16">
        <v>-36</v>
      </c>
      <c r="AT15" s="134">
        <v>-68.400000000000006</v>
      </c>
      <c r="AU15" s="106">
        <v>13</v>
      </c>
      <c r="AY15" s="11">
        <v>9</v>
      </c>
      <c r="AZ15" t="s">
        <v>238</v>
      </c>
      <c r="BA15" t="s">
        <v>249</v>
      </c>
      <c r="BB15" t="s">
        <v>257</v>
      </c>
      <c r="BC15" s="103">
        <v>12</v>
      </c>
      <c r="BM15" s="79" t="s">
        <v>308</v>
      </c>
      <c r="BN15" s="17">
        <f ca="1">TODAY()</f>
        <v>45633</v>
      </c>
      <c r="BO15" s="78">
        <f ca="1">TODAY()</f>
        <v>45633</v>
      </c>
      <c r="BQ15" s="70"/>
    </row>
    <row r="16" spans="1:69" ht="14.55" customHeight="1" x14ac:dyDescent="0.3">
      <c r="A16" s="32" t="s">
        <v>328</v>
      </c>
      <c r="B16" s="33" t="b">
        <v>0</v>
      </c>
      <c r="C16" t="s">
        <v>265</v>
      </c>
      <c r="O16" s="16"/>
      <c r="P16" s="16"/>
      <c r="Q16" s="105">
        <v>58</v>
      </c>
      <c r="R16" s="16" t="s">
        <v>185</v>
      </c>
      <c r="S16" s="37">
        <v>1</v>
      </c>
      <c r="T16" s="46">
        <v>2.12</v>
      </c>
      <c r="U16" s="46">
        <f>S16*T16</f>
        <v>2.12</v>
      </c>
      <c r="V16" s="106"/>
      <c r="AA16" s="16"/>
      <c r="AB16" s="37"/>
      <c r="AC16" s="16"/>
      <c r="AD16" s="37"/>
      <c r="AE16" s="39"/>
      <c r="AF16" s="39" t="str">
        <f t="shared" si="0"/>
        <v/>
      </c>
      <c r="AG16" s="106"/>
      <c r="AH16" t="s">
        <v>265</v>
      </c>
      <c r="AL16" s="37">
        <v>11</v>
      </c>
      <c r="AM16" s="16">
        <v>8911793806</v>
      </c>
      <c r="AN16" s="16" t="s">
        <v>44</v>
      </c>
      <c r="AO16" s="16" t="s">
        <v>45</v>
      </c>
      <c r="AP16" s="16" t="s">
        <v>46</v>
      </c>
      <c r="AQ16" s="131">
        <v>1.66</v>
      </c>
      <c r="AR16" s="131">
        <v>3.17</v>
      </c>
      <c r="AS16" s="16">
        <v>0</v>
      </c>
      <c r="AT16" s="134">
        <v>0</v>
      </c>
      <c r="AU16" s="106">
        <v>14</v>
      </c>
      <c r="AY16" s="11">
        <v>10</v>
      </c>
      <c r="AZ16" t="s">
        <v>235</v>
      </c>
      <c r="BA16" t="s">
        <v>248</v>
      </c>
      <c r="BB16" t="s">
        <v>258</v>
      </c>
      <c r="BC16" s="103">
        <v>13</v>
      </c>
      <c r="BH16" s="51"/>
      <c r="BI16" s="51"/>
      <c r="BJ16" s="51"/>
      <c r="BM16" s="79" t="s">
        <v>309</v>
      </c>
      <c r="BN16" s="17">
        <f ca="1">TODAY()-6</f>
        <v>45627</v>
      </c>
      <c r="BO16" s="78">
        <f ca="1">TODAY()</f>
        <v>45633</v>
      </c>
      <c r="BQ16" s="71"/>
    </row>
    <row r="17" spans="1:69" ht="14.55" customHeight="1" thickBot="1" x14ac:dyDescent="0.35">
      <c r="A17" s="24" t="s">
        <v>270</v>
      </c>
      <c r="B17" s="25">
        <f ca="1">IFERROR(MAX(Order_ID)+1,1)</f>
        <v>44</v>
      </c>
      <c r="C17" t="s">
        <v>265</v>
      </c>
      <c r="O17" s="16"/>
      <c r="P17" s="16"/>
      <c r="R17" s="16"/>
      <c r="S17" s="37"/>
      <c r="T17" s="46" t="s">
        <v>281</v>
      </c>
      <c r="U17" s="46">
        <f>SUMIF($R$12:$R$999,"&lt;&gt;",$U$12:$U$999)</f>
        <v>32.029999999999994</v>
      </c>
      <c r="V17" s="106"/>
      <c r="AA17" s="16"/>
      <c r="AB17" s="37"/>
      <c r="AC17" s="16"/>
      <c r="AD17" s="37"/>
      <c r="AE17" s="39"/>
      <c r="AF17" s="39" t="str">
        <f t="shared" si="0"/>
        <v/>
      </c>
      <c r="AG17" s="106"/>
      <c r="AH17" t="s">
        <v>265</v>
      </c>
      <c r="AL17" s="37">
        <v>12</v>
      </c>
      <c r="AM17" s="16">
        <v>1347993653</v>
      </c>
      <c r="AN17" s="16" t="s">
        <v>47</v>
      </c>
      <c r="AO17" s="16" t="s">
        <v>48</v>
      </c>
      <c r="AP17" s="16" t="s">
        <v>49</v>
      </c>
      <c r="AQ17" s="131">
        <v>1.62</v>
      </c>
      <c r="AR17" s="131">
        <v>3.1</v>
      </c>
      <c r="AS17" s="16">
        <v>-11</v>
      </c>
      <c r="AT17" s="134">
        <v>-17.82</v>
      </c>
      <c r="AU17" s="106">
        <v>15</v>
      </c>
      <c r="AY17" s="11">
        <v>11</v>
      </c>
      <c r="AZ17" t="s">
        <v>239</v>
      </c>
      <c r="BA17" t="s">
        <v>237</v>
      </c>
      <c r="BB17" t="s">
        <v>259</v>
      </c>
      <c r="BC17" s="103">
        <v>14</v>
      </c>
      <c r="BM17" s="80" t="s">
        <v>310</v>
      </c>
      <c r="BN17" s="81">
        <f ca="1">TODAY()-14</f>
        <v>45619</v>
      </c>
      <c r="BO17" s="82">
        <f ca="1">TODAY()</f>
        <v>45633</v>
      </c>
      <c r="BQ17" s="72"/>
    </row>
    <row r="18" spans="1:69" ht="14.55" customHeight="1" x14ac:dyDescent="0.3">
      <c r="A18" s="64" t="s">
        <v>331</v>
      </c>
      <c r="B18" s="65"/>
      <c r="C18" t="s">
        <v>265</v>
      </c>
      <c r="O18" s="16"/>
      <c r="P18" s="16"/>
      <c r="R18" s="16"/>
      <c r="S18" s="37"/>
      <c r="T18" s="46" t="str">
        <f>IF(ChargeSTOpt="Yes","Tax("&amp;TEXT(ChargeSTRt,"0%")&amp;")","")</f>
        <v>Tax(8%)</v>
      </c>
      <c r="U18" s="46">
        <f>IF(ChargeSTOpt="No",0,ChargeSTRt*U17)</f>
        <v>2.5623999999999998</v>
      </c>
      <c r="V18" s="106"/>
      <c r="AA18" s="16"/>
      <c r="AB18" s="37"/>
      <c r="AC18" s="16"/>
      <c r="AD18" s="37"/>
      <c r="AE18" s="39"/>
      <c r="AF18" s="39" t="str">
        <f t="shared" si="0"/>
        <v/>
      </c>
      <c r="AG18" s="106"/>
      <c r="AH18" t="s">
        <v>265</v>
      </c>
      <c r="AL18" s="37">
        <v>13</v>
      </c>
      <c r="AM18" s="16">
        <v>4628816140</v>
      </c>
      <c r="AN18" s="16" t="s">
        <v>50</v>
      </c>
      <c r="AO18" s="16" t="s">
        <v>51</v>
      </c>
      <c r="AP18" s="16" t="s">
        <v>52</v>
      </c>
      <c r="AQ18" s="131">
        <v>1.96</v>
      </c>
      <c r="AR18" s="131">
        <v>3.51</v>
      </c>
      <c r="AS18" s="16">
        <v>15</v>
      </c>
      <c r="AT18" s="134">
        <v>29.4</v>
      </c>
      <c r="AU18" s="106">
        <v>16</v>
      </c>
      <c r="AY18" s="11">
        <v>12</v>
      </c>
      <c r="AZ18" t="s">
        <v>358</v>
      </c>
      <c r="BA18" t="s">
        <v>249</v>
      </c>
      <c r="BB18" t="s">
        <v>353</v>
      </c>
      <c r="BC18" s="103">
        <v>15</v>
      </c>
    </row>
    <row r="19" spans="1:69" ht="14.55" customHeight="1" x14ac:dyDescent="0.3">
      <c r="A19" s="64" t="s">
        <v>332</v>
      </c>
      <c r="B19" s="65">
        <f ca="1">IFERROR(MAX(Prod_ID)+1,1)</f>
        <v>67</v>
      </c>
      <c r="C19" t="s">
        <v>265</v>
      </c>
      <c r="O19" s="16"/>
      <c r="P19" s="16"/>
      <c r="R19" s="16"/>
      <c r="S19" s="37"/>
      <c r="T19" s="46" t="s">
        <v>226</v>
      </c>
      <c r="U19" s="46">
        <f>SUM(U17:U18)</f>
        <v>34.592399999999991</v>
      </c>
      <c r="V19" s="106"/>
      <c r="AA19" s="16"/>
      <c r="AB19" s="37"/>
      <c r="AC19" s="16"/>
      <c r="AD19" s="37"/>
      <c r="AE19" s="39"/>
      <c r="AF19" s="39" t="str">
        <f t="shared" si="0"/>
        <v/>
      </c>
      <c r="AG19" s="106"/>
      <c r="AH19" t="s">
        <v>265</v>
      </c>
      <c r="AL19" s="37">
        <v>14</v>
      </c>
      <c r="AM19" s="16">
        <v>3821318721</v>
      </c>
      <c r="AN19" s="16" t="s">
        <v>53</v>
      </c>
      <c r="AO19" s="16" t="s">
        <v>54</v>
      </c>
      <c r="AP19" s="16" t="s">
        <v>55</v>
      </c>
      <c r="AQ19" s="131">
        <v>1.96</v>
      </c>
      <c r="AR19" s="131">
        <v>3.89</v>
      </c>
      <c r="AS19" s="16">
        <v>14</v>
      </c>
      <c r="AT19" s="134">
        <v>27.44</v>
      </c>
      <c r="AU19" s="106">
        <v>17</v>
      </c>
      <c r="BC19" s="103"/>
    </row>
    <row r="20" spans="1:69" ht="14.55" customHeight="1" x14ac:dyDescent="0.3">
      <c r="A20" s="119" t="s">
        <v>264</v>
      </c>
      <c r="B20" s="120"/>
      <c r="C20" t="s">
        <v>265</v>
      </c>
      <c r="O20" s="16"/>
      <c r="P20" s="16"/>
      <c r="R20" s="16"/>
      <c r="S20" s="37"/>
      <c r="T20" s="46" t="s">
        <v>283</v>
      </c>
      <c r="U20" s="46">
        <f>$X$6</f>
        <v>45</v>
      </c>
      <c r="V20" s="106"/>
      <c r="AA20" s="16"/>
      <c r="AB20" s="37"/>
      <c r="AC20" s="16"/>
      <c r="AD20" s="37"/>
      <c r="AE20" s="39"/>
      <c r="AF20" s="39" t="str">
        <f t="shared" si="0"/>
        <v/>
      </c>
      <c r="AG20" s="106"/>
      <c r="AH20" t="s">
        <v>265</v>
      </c>
      <c r="AL20" s="37">
        <v>15</v>
      </c>
      <c r="AM20" s="16">
        <v>4478223963</v>
      </c>
      <c r="AN20" s="16" t="s">
        <v>56</v>
      </c>
      <c r="AO20" s="16" t="s">
        <v>57</v>
      </c>
      <c r="AP20" s="16" t="s">
        <v>58</v>
      </c>
      <c r="AQ20" s="131">
        <v>1.6</v>
      </c>
      <c r="AR20" s="131">
        <v>2.12</v>
      </c>
      <c r="AS20" s="16">
        <v>4</v>
      </c>
      <c r="AT20" s="134">
        <v>6.4</v>
      </c>
      <c r="AU20" s="106">
        <v>18</v>
      </c>
      <c r="BC20" s="103"/>
    </row>
    <row r="21" spans="1:69" x14ac:dyDescent="0.3">
      <c r="A21" s="26" t="s">
        <v>246</v>
      </c>
      <c r="B21" s="27" t="s">
        <v>376</v>
      </c>
      <c r="C21" t="s">
        <v>265</v>
      </c>
      <c r="O21" s="16"/>
      <c r="P21" s="16"/>
      <c r="R21" s="16"/>
      <c r="S21" s="37"/>
      <c r="T21" s="46" t="s">
        <v>284</v>
      </c>
      <c r="U21" s="46">
        <f>U20-U19</f>
        <v>10.407600000000009</v>
      </c>
      <c r="V21" s="106"/>
      <c r="AA21" s="16"/>
      <c r="AB21" s="37"/>
      <c r="AC21" s="16"/>
      <c r="AD21" s="37"/>
      <c r="AE21" s="39"/>
      <c r="AF21" s="39" t="str">
        <f t="shared" si="0"/>
        <v/>
      </c>
      <c r="AG21" s="106"/>
      <c r="AH21" t="s">
        <v>265</v>
      </c>
      <c r="AL21" s="37">
        <v>16</v>
      </c>
      <c r="AM21" s="16">
        <v>2720145777</v>
      </c>
      <c r="AN21" s="16" t="s">
        <v>59</v>
      </c>
      <c r="AO21" s="16" t="s">
        <v>60</v>
      </c>
      <c r="AP21" s="16" t="s">
        <v>61</v>
      </c>
      <c r="AQ21" s="131">
        <v>1.21</v>
      </c>
      <c r="AR21" s="131">
        <v>2.82</v>
      </c>
      <c r="AS21" s="16">
        <v>-41</v>
      </c>
      <c r="AT21" s="134">
        <v>-49.61</v>
      </c>
      <c r="AU21" s="106">
        <v>19</v>
      </c>
      <c r="BC21" s="103"/>
    </row>
    <row r="22" spans="1:69" x14ac:dyDescent="0.3">
      <c r="A22" s="26" t="s">
        <v>260</v>
      </c>
      <c r="B22" s="27" t="s">
        <v>237</v>
      </c>
      <c r="C22" t="s">
        <v>265</v>
      </c>
      <c r="R22" s="16"/>
      <c r="S22" s="37"/>
      <c r="T22" s="46"/>
      <c r="U22" s="46"/>
      <c r="V22" s="106"/>
      <c r="AA22" s="16"/>
      <c r="AB22" s="37"/>
      <c r="AC22" s="16"/>
      <c r="AD22" s="37"/>
      <c r="AE22" s="39"/>
      <c r="AF22" s="39" t="str">
        <f t="shared" si="0"/>
        <v/>
      </c>
      <c r="AG22" s="106"/>
      <c r="AH22" t="s">
        <v>265</v>
      </c>
      <c r="AL22" s="37">
        <v>17</v>
      </c>
      <c r="AM22" s="16">
        <v>9231292812</v>
      </c>
      <c r="AN22" s="16" t="s">
        <v>62</v>
      </c>
      <c r="AO22" s="16" t="s">
        <v>63</v>
      </c>
      <c r="AP22" s="16" t="s">
        <v>64</v>
      </c>
      <c r="AQ22" s="131">
        <v>1.1599999999999999</v>
      </c>
      <c r="AR22" s="131">
        <v>2.66</v>
      </c>
      <c r="AS22" s="16">
        <v>-21</v>
      </c>
      <c r="AT22" s="134">
        <v>-24.36</v>
      </c>
      <c r="AU22" s="106">
        <v>20</v>
      </c>
      <c r="BC22" s="103"/>
    </row>
    <row r="23" spans="1:69" x14ac:dyDescent="0.3">
      <c r="A23" s="26" t="s">
        <v>261</v>
      </c>
      <c r="B23" s="89">
        <v>45633.621863425928</v>
      </c>
      <c r="C23" t="s">
        <v>265</v>
      </c>
      <c r="R23" s="16"/>
      <c r="S23" s="37"/>
      <c r="T23" s="46"/>
      <c r="U23" s="46"/>
      <c r="V23" s="106"/>
      <c r="AA23" s="16"/>
      <c r="AB23" s="37"/>
      <c r="AC23" s="16"/>
      <c r="AD23" s="37"/>
      <c r="AE23" s="39"/>
      <c r="AF23" s="39" t="str">
        <f t="shared" si="0"/>
        <v/>
      </c>
      <c r="AG23" s="106"/>
      <c r="AH23" t="s">
        <v>265</v>
      </c>
      <c r="AL23" s="37">
        <v>18</v>
      </c>
      <c r="AM23" s="16">
        <v>6944380989</v>
      </c>
      <c r="AN23" s="16" t="s">
        <v>65</v>
      </c>
      <c r="AO23" s="16" t="s">
        <v>66</v>
      </c>
      <c r="AP23" s="16" t="s">
        <v>67</v>
      </c>
      <c r="AQ23" s="131">
        <v>1.17</v>
      </c>
      <c r="AR23" s="131">
        <v>3.83</v>
      </c>
      <c r="AS23" s="16">
        <v>-21</v>
      </c>
      <c r="AT23" s="134">
        <v>-24.57</v>
      </c>
      <c r="AU23" s="106">
        <v>21</v>
      </c>
      <c r="BC23" s="103"/>
    </row>
    <row r="24" spans="1:69" x14ac:dyDescent="0.3">
      <c r="A24" s="26" t="s">
        <v>262</v>
      </c>
      <c r="B24" s="27" t="str">
        <f>"User: "&amp;B21</f>
        <v>User: Tosin Bello</v>
      </c>
      <c r="C24" t="s">
        <v>265</v>
      </c>
      <c r="R24" s="16"/>
      <c r="S24" s="37"/>
      <c r="T24" s="46"/>
      <c r="U24" s="46"/>
      <c r="V24" s="106"/>
      <c r="AA24" s="16"/>
      <c r="AB24" s="37"/>
      <c r="AC24" s="16"/>
      <c r="AD24" s="37"/>
      <c r="AE24" s="39"/>
      <c r="AF24" s="39" t="str">
        <f t="shared" si="0"/>
        <v/>
      </c>
      <c r="AG24" s="106"/>
      <c r="AH24" t="s">
        <v>265</v>
      </c>
      <c r="AL24" s="37">
        <v>19</v>
      </c>
      <c r="AM24" s="16">
        <v>8043399562</v>
      </c>
      <c r="AN24" s="16" t="s">
        <v>68</v>
      </c>
      <c r="AO24" s="16" t="s">
        <v>69</v>
      </c>
      <c r="AP24" s="16" t="s">
        <v>70</v>
      </c>
      <c r="AQ24" s="131">
        <v>1.48</v>
      </c>
      <c r="AR24" s="131">
        <v>2.59</v>
      </c>
      <c r="AS24" s="16">
        <v>-17</v>
      </c>
      <c r="AT24" s="134">
        <v>-25.16</v>
      </c>
      <c r="AU24" s="106">
        <v>22</v>
      </c>
      <c r="BC24" s="103"/>
    </row>
    <row r="25" spans="1:69" x14ac:dyDescent="0.3">
      <c r="A25" s="26" t="s">
        <v>263</v>
      </c>
      <c r="B25" s="27" t="str">
        <f>"Logged In At: "&amp;TEXT(B23,"H:MM AM/PM")</f>
        <v>Logged In At: 2:55 PM</v>
      </c>
      <c r="C25" t="s">
        <v>265</v>
      </c>
      <c r="R25" s="16"/>
      <c r="S25" s="37"/>
      <c r="T25" s="46"/>
      <c r="U25" s="46"/>
      <c r="V25" s="106"/>
      <c r="AA25" s="16"/>
      <c r="AB25" s="37"/>
      <c r="AC25" s="16"/>
      <c r="AD25" s="37"/>
      <c r="AE25" s="39"/>
      <c r="AF25" s="39" t="str">
        <f t="shared" si="0"/>
        <v/>
      </c>
      <c r="AG25" s="106"/>
      <c r="AH25" t="s">
        <v>265</v>
      </c>
      <c r="AL25" s="37">
        <v>20</v>
      </c>
      <c r="AM25" s="16">
        <v>5670712926</v>
      </c>
      <c r="AN25" s="16" t="s">
        <v>71</v>
      </c>
      <c r="AO25" s="16" t="s">
        <v>72</v>
      </c>
      <c r="AP25" s="16" t="s">
        <v>73</v>
      </c>
      <c r="AQ25" s="131">
        <v>1.28</v>
      </c>
      <c r="AR25" s="131">
        <v>2.79</v>
      </c>
      <c r="AS25" s="16">
        <v>-35</v>
      </c>
      <c r="AT25" s="134">
        <v>-44.8</v>
      </c>
      <c r="AU25" s="106">
        <v>23</v>
      </c>
      <c r="BC25" s="103"/>
    </row>
    <row r="26" spans="1:69" x14ac:dyDescent="0.3">
      <c r="A26" s="26" t="s">
        <v>334</v>
      </c>
      <c r="B26" s="27">
        <v>8</v>
      </c>
      <c r="C26" t="s">
        <v>265</v>
      </c>
      <c r="R26" s="16"/>
      <c r="S26" s="37"/>
      <c r="T26" s="46"/>
      <c r="U26" s="46"/>
      <c r="V26" s="106"/>
      <c r="AA26" s="16"/>
      <c r="AB26" s="37"/>
      <c r="AC26" s="16"/>
      <c r="AD26" s="37"/>
      <c r="AE26" s="39"/>
      <c r="AF26" s="39" t="str">
        <f t="shared" si="0"/>
        <v/>
      </c>
      <c r="AG26" s="106"/>
      <c r="AH26" t="s">
        <v>265</v>
      </c>
      <c r="AL26" s="37">
        <v>21</v>
      </c>
      <c r="AM26" s="16">
        <v>2408272154</v>
      </c>
      <c r="AN26" s="16" t="s">
        <v>74</v>
      </c>
      <c r="AO26" s="16" t="s">
        <v>75</v>
      </c>
      <c r="AP26" s="16" t="s">
        <v>76</v>
      </c>
      <c r="AQ26" s="131">
        <v>1.34</v>
      </c>
      <c r="AR26" s="131">
        <v>3.67</v>
      </c>
      <c r="AS26" s="16">
        <v>-9</v>
      </c>
      <c r="AT26" s="134">
        <v>-12.06</v>
      </c>
      <c r="AU26" s="106">
        <v>24</v>
      </c>
      <c r="BC26" s="103"/>
    </row>
    <row r="27" spans="1:69" x14ac:dyDescent="0.3">
      <c r="A27" s="26" t="s">
        <v>337</v>
      </c>
      <c r="B27" s="27">
        <f ca="1">IFERROR(MAX(User_ID)+1,1)</f>
        <v>13</v>
      </c>
      <c r="C27" t="s">
        <v>265</v>
      </c>
      <c r="R27" s="16"/>
      <c r="S27" s="37"/>
      <c r="T27" s="46"/>
      <c r="U27" s="46"/>
      <c r="V27" s="106"/>
      <c r="AA27" s="16"/>
      <c r="AB27" s="37"/>
      <c r="AC27" s="16"/>
      <c r="AD27" s="37"/>
      <c r="AE27" s="39"/>
      <c r="AF27" s="39" t="str">
        <f t="shared" si="0"/>
        <v/>
      </c>
      <c r="AG27" s="106"/>
      <c r="AH27" t="s">
        <v>265</v>
      </c>
      <c r="AL27" s="37">
        <v>22</v>
      </c>
      <c r="AM27" s="16">
        <v>7323252202</v>
      </c>
      <c r="AN27" s="16" t="s">
        <v>77</v>
      </c>
      <c r="AO27" s="16" t="s">
        <v>78</v>
      </c>
      <c r="AP27" s="16" t="s">
        <v>79</v>
      </c>
      <c r="AQ27" s="131">
        <v>1.36</v>
      </c>
      <c r="AR27" s="131">
        <v>2.02</v>
      </c>
      <c r="AS27" s="16">
        <v>-4</v>
      </c>
      <c r="AT27" s="134">
        <v>-5.44</v>
      </c>
      <c r="AU27" s="106">
        <v>25</v>
      </c>
      <c r="BC27" s="103"/>
    </row>
    <row r="28" spans="1:69" x14ac:dyDescent="0.3">
      <c r="A28" s="109" t="s">
        <v>319</v>
      </c>
      <c r="B28" s="110"/>
      <c r="C28" t="s">
        <v>265</v>
      </c>
      <c r="R28" s="16"/>
      <c r="S28" s="37"/>
      <c r="T28" s="46"/>
      <c r="U28" s="46"/>
      <c r="V28" s="106"/>
      <c r="AA28" s="16"/>
      <c r="AB28" s="37"/>
      <c r="AC28" s="16"/>
      <c r="AD28" s="37"/>
      <c r="AE28" s="39"/>
      <c r="AF28" s="39" t="str">
        <f t="shared" si="0"/>
        <v/>
      </c>
      <c r="AG28" s="106"/>
      <c r="AH28" t="s">
        <v>265</v>
      </c>
      <c r="AL28" s="37">
        <v>23</v>
      </c>
      <c r="AM28" s="16">
        <v>6197604444</v>
      </c>
      <c r="AN28" s="16" t="s">
        <v>80</v>
      </c>
      <c r="AO28" s="16" t="s">
        <v>81</v>
      </c>
      <c r="AP28" s="16" t="s">
        <v>82</v>
      </c>
      <c r="AQ28" s="131">
        <v>1.65</v>
      </c>
      <c r="AR28" s="131">
        <v>3.85</v>
      </c>
      <c r="AS28" s="16">
        <v>19</v>
      </c>
      <c r="AT28" s="134">
        <v>31.35</v>
      </c>
      <c r="AU28" s="106">
        <v>26</v>
      </c>
      <c r="BC28" s="103"/>
    </row>
    <row r="29" spans="1:69" x14ac:dyDescent="0.3">
      <c r="A29" s="56" t="s">
        <v>281</v>
      </c>
      <c r="B29" s="57">
        <f>SUMIF($R$12:$R$999,"&lt;&gt;",$U$12:$U$999)</f>
        <v>32.029999999999994</v>
      </c>
      <c r="C29" t="s">
        <v>265</v>
      </c>
      <c r="R29" s="16"/>
      <c r="S29" s="37"/>
      <c r="T29" s="46"/>
      <c r="U29" s="46"/>
      <c r="V29" s="106"/>
      <c r="AA29" s="16"/>
      <c r="AB29" s="37"/>
      <c r="AC29" s="16"/>
      <c r="AD29" s="37"/>
      <c r="AE29" s="39"/>
      <c r="AF29" s="39" t="str">
        <f t="shared" si="0"/>
        <v/>
      </c>
      <c r="AG29" s="106"/>
      <c r="AH29" t="s">
        <v>265</v>
      </c>
      <c r="AL29" s="37">
        <v>24</v>
      </c>
      <c r="AM29" s="16">
        <v>7401480110</v>
      </c>
      <c r="AN29" s="16" t="s">
        <v>83</v>
      </c>
      <c r="AO29" s="16" t="s">
        <v>84</v>
      </c>
      <c r="AP29" s="16" t="s">
        <v>85</v>
      </c>
      <c r="AQ29" s="131">
        <v>1.78</v>
      </c>
      <c r="AR29" s="131">
        <v>3.45</v>
      </c>
      <c r="AS29" s="16">
        <v>6</v>
      </c>
      <c r="AT29" s="134">
        <v>10.68</v>
      </c>
      <c r="AU29" s="106">
        <v>27</v>
      </c>
      <c r="BC29" s="103"/>
    </row>
    <row r="30" spans="1:69" x14ac:dyDescent="0.3">
      <c r="A30" s="56" t="str">
        <f>IF(ChargeSTOpt="Yes","Tax("&amp;TEXT(ChargeSTRt,"0%")&amp;")","")</f>
        <v>Tax(8%)</v>
      </c>
      <c r="B30" s="57">
        <f>IF(ChargeSTOpt="No",0,ChargeSTRt*B29)</f>
        <v>2.5623999999999998</v>
      </c>
      <c r="C30" t="s">
        <v>265</v>
      </c>
      <c r="R30" s="16"/>
      <c r="S30" s="37"/>
      <c r="T30" s="55"/>
      <c r="U30" s="46"/>
      <c r="V30" s="106"/>
      <c r="AA30" s="16"/>
      <c r="AB30" s="37"/>
      <c r="AC30" s="16"/>
      <c r="AD30" s="37"/>
      <c r="AE30" s="39"/>
      <c r="AF30" s="39" t="str">
        <f t="shared" si="0"/>
        <v/>
      </c>
      <c r="AG30" s="106"/>
      <c r="AH30" t="s">
        <v>265</v>
      </c>
      <c r="AL30" s="37">
        <v>25</v>
      </c>
      <c r="AM30" s="16">
        <v>4275069905</v>
      </c>
      <c r="AN30" s="16" t="s">
        <v>86</v>
      </c>
      <c r="AO30" s="16" t="s">
        <v>87</v>
      </c>
      <c r="AP30" s="16" t="s">
        <v>88</v>
      </c>
      <c r="AQ30" s="131">
        <v>1.1200000000000001</v>
      </c>
      <c r="AR30" s="131">
        <v>3.65</v>
      </c>
      <c r="AS30" s="16">
        <v>25</v>
      </c>
      <c r="AT30" s="134">
        <v>28</v>
      </c>
      <c r="AU30" s="106">
        <v>28</v>
      </c>
      <c r="BC30" s="103"/>
    </row>
    <row r="31" spans="1:69" x14ac:dyDescent="0.3">
      <c r="A31" s="56" t="s">
        <v>226</v>
      </c>
      <c r="B31" s="57">
        <f>SUM(B29:B30)</f>
        <v>34.592399999999991</v>
      </c>
      <c r="C31" t="s">
        <v>265</v>
      </c>
      <c r="R31" s="16"/>
      <c r="S31" s="37"/>
      <c r="T31" s="55"/>
      <c r="U31" s="46"/>
      <c r="V31" s="106"/>
      <c r="AA31" s="16"/>
      <c r="AB31" s="37"/>
      <c r="AC31" s="16"/>
      <c r="AD31" s="37"/>
      <c r="AE31" s="39"/>
      <c r="AF31" s="39" t="str">
        <f t="shared" si="0"/>
        <v/>
      </c>
      <c r="AG31" s="106"/>
      <c r="AH31" t="s">
        <v>265</v>
      </c>
      <c r="AL31" s="37">
        <v>26</v>
      </c>
      <c r="AM31" s="16">
        <v>1788616686</v>
      </c>
      <c r="AN31" s="16" t="s">
        <v>89</v>
      </c>
      <c r="AO31" s="16" t="s">
        <v>90</v>
      </c>
      <c r="AP31" s="16" t="s">
        <v>91</v>
      </c>
      <c r="AQ31" s="131">
        <v>1.47</v>
      </c>
      <c r="AR31" s="131">
        <v>2.92</v>
      </c>
      <c r="AS31" s="16">
        <v>5</v>
      </c>
      <c r="AT31" s="134">
        <v>7.35</v>
      </c>
      <c r="AU31" s="106">
        <v>29</v>
      </c>
      <c r="BC31" s="103"/>
    </row>
    <row r="32" spans="1:69" x14ac:dyDescent="0.3">
      <c r="A32" s="56" t="s">
        <v>283</v>
      </c>
      <c r="B32" s="58">
        <f>$X$6</f>
        <v>45</v>
      </c>
      <c r="C32" t="s">
        <v>265</v>
      </c>
      <c r="R32" s="16"/>
      <c r="S32" s="37"/>
      <c r="T32" s="55"/>
      <c r="U32" s="46"/>
      <c r="V32" s="106"/>
      <c r="AA32" s="16"/>
      <c r="AB32" s="37"/>
      <c r="AC32" s="16"/>
      <c r="AD32" s="37"/>
      <c r="AE32" s="39"/>
      <c r="AF32" s="39" t="str">
        <f t="shared" si="0"/>
        <v/>
      </c>
      <c r="AG32" s="106"/>
      <c r="AH32" t="s">
        <v>265</v>
      </c>
      <c r="AL32" s="37">
        <v>27</v>
      </c>
      <c r="AM32" s="16">
        <v>9944735701</v>
      </c>
      <c r="AN32" s="16" t="s">
        <v>92</v>
      </c>
      <c r="AO32" s="16" t="s">
        <v>93</v>
      </c>
      <c r="AP32" s="16" t="s">
        <v>94</v>
      </c>
      <c r="AQ32" s="131">
        <v>1.74</v>
      </c>
      <c r="AR32" s="131">
        <v>2.12</v>
      </c>
      <c r="AS32" s="16">
        <v>-56</v>
      </c>
      <c r="AT32" s="134">
        <v>-97.44</v>
      </c>
      <c r="AU32" s="106">
        <v>30</v>
      </c>
      <c r="BC32" s="103"/>
    </row>
    <row r="33" spans="1:55" x14ac:dyDescent="0.3">
      <c r="A33" s="56" t="s">
        <v>284</v>
      </c>
      <c r="B33" s="58">
        <f>B32-B31</f>
        <v>10.407600000000009</v>
      </c>
      <c r="R33" s="16"/>
      <c r="S33" s="37"/>
      <c r="T33" s="55"/>
      <c r="U33" s="46"/>
      <c r="V33" s="106"/>
      <c r="AA33" s="16"/>
      <c r="AB33" s="37"/>
      <c r="AC33" s="16"/>
      <c r="AD33" s="37"/>
      <c r="AE33" s="39"/>
      <c r="AF33" s="39" t="str">
        <f t="shared" si="0"/>
        <v/>
      </c>
      <c r="AG33" s="106"/>
      <c r="AH33" t="s">
        <v>265</v>
      </c>
      <c r="AL33" s="37">
        <v>28</v>
      </c>
      <c r="AM33" s="16">
        <v>2989168452</v>
      </c>
      <c r="AN33" s="16" t="s">
        <v>95</v>
      </c>
      <c r="AO33" s="16" t="s">
        <v>96</v>
      </c>
      <c r="AP33" s="16" t="s">
        <v>97</v>
      </c>
      <c r="AQ33" s="131">
        <v>1.69</v>
      </c>
      <c r="AR33" s="131">
        <v>2.59</v>
      </c>
      <c r="AS33" s="16">
        <v>-37</v>
      </c>
      <c r="AT33" s="134">
        <v>-62.53</v>
      </c>
      <c r="AU33" s="106">
        <v>31</v>
      </c>
      <c r="BC33" s="103"/>
    </row>
    <row r="34" spans="1:55" x14ac:dyDescent="0.3">
      <c r="A34" s="1"/>
      <c r="B34" s="21"/>
      <c r="R34" s="16"/>
      <c r="S34" s="37"/>
      <c r="T34" s="55"/>
      <c r="U34" s="46"/>
      <c r="V34" s="106"/>
      <c r="AA34" s="16"/>
      <c r="AB34" s="37"/>
      <c r="AC34" s="16"/>
      <c r="AD34" s="37"/>
      <c r="AE34" s="39"/>
      <c r="AF34" s="39" t="str">
        <f t="shared" si="0"/>
        <v/>
      </c>
      <c r="AG34" s="106"/>
      <c r="AH34" t="s">
        <v>265</v>
      </c>
      <c r="AL34" s="37">
        <v>29</v>
      </c>
      <c r="AM34" s="16">
        <v>5370460077</v>
      </c>
      <c r="AN34" s="16" t="s">
        <v>98</v>
      </c>
      <c r="AO34" s="16" t="s">
        <v>99</v>
      </c>
      <c r="AP34" s="16" t="s">
        <v>100</v>
      </c>
      <c r="AQ34" s="131">
        <v>1.47</v>
      </c>
      <c r="AR34" s="131">
        <v>3.34</v>
      </c>
      <c r="AS34" s="16">
        <v>-25</v>
      </c>
      <c r="AT34" s="134">
        <v>-36.75</v>
      </c>
      <c r="AU34" s="106">
        <v>32</v>
      </c>
      <c r="BC34" s="103"/>
    </row>
    <row r="35" spans="1:55" x14ac:dyDescent="0.3">
      <c r="A35" s="100" t="s">
        <v>374</v>
      </c>
      <c r="B35" s="101" t="b">
        <v>0</v>
      </c>
      <c r="R35" s="16"/>
      <c r="S35" s="37"/>
      <c r="T35" s="46"/>
      <c r="U35" s="46"/>
      <c r="V35" s="106"/>
      <c r="AA35" s="16"/>
      <c r="AB35" s="37"/>
      <c r="AC35" s="16"/>
      <c r="AD35" s="37"/>
      <c r="AE35" s="39"/>
      <c r="AF35" s="39" t="str">
        <f t="shared" si="0"/>
        <v/>
      </c>
      <c r="AG35" s="106"/>
      <c r="AH35" t="s">
        <v>265</v>
      </c>
      <c r="AL35" s="37">
        <v>30</v>
      </c>
      <c r="AM35" s="16">
        <v>9972118089</v>
      </c>
      <c r="AN35" s="16" t="s">
        <v>101</v>
      </c>
      <c r="AO35" s="16" t="s">
        <v>102</v>
      </c>
      <c r="AP35" s="16" t="s">
        <v>103</v>
      </c>
      <c r="AQ35" s="131">
        <v>1.72</v>
      </c>
      <c r="AR35" s="131">
        <v>2.84</v>
      </c>
      <c r="AS35" s="16">
        <v>0</v>
      </c>
      <c r="AT35" s="134">
        <v>0</v>
      </c>
      <c r="AU35" s="106">
        <v>33</v>
      </c>
      <c r="BC35" s="103"/>
    </row>
    <row r="36" spans="1:55" x14ac:dyDescent="0.3">
      <c r="A36" s="1"/>
      <c r="B36" s="21"/>
      <c r="R36" s="16"/>
      <c r="S36" s="37"/>
      <c r="T36" s="46"/>
      <c r="U36" s="46"/>
      <c r="V36" s="106"/>
      <c r="AA36" s="16"/>
      <c r="AB36" s="37"/>
      <c r="AC36" s="16"/>
      <c r="AD36" s="37"/>
      <c r="AE36" s="39"/>
      <c r="AF36" s="39" t="str">
        <f t="shared" si="0"/>
        <v/>
      </c>
      <c r="AG36" s="106"/>
      <c r="AH36" t="s">
        <v>265</v>
      </c>
      <c r="AL36" s="37">
        <v>31</v>
      </c>
      <c r="AM36" s="16">
        <v>7107425902</v>
      </c>
      <c r="AN36" s="16" t="s">
        <v>104</v>
      </c>
      <c r="AO36" s="16" t="s">
        <v>105</v>
      </c>
      <c r="AP36" s="16" t="s">
        <v>106</v>
      </c>
      <c r="AQ36" s="131">
        <v>1.3</v>
      </c>
      <c r="AR36" s="131">
        <v>2.91</v>
      </c>
      <c r="AS36" s="16">
        <v>-10</v>
      </c>
      <c r="AT36" s="134">
        <v>-13</v>
      </c>
      <c r="AU36" s="106">
        <v>34</v>
      </c>
      <c r="BC36" s="103"/>
    </row>
    <row r="37" spans="1:55" x14ac:dyDescent="0.3">
      <c r="A37" s="1"/>
      <c r="B37" s="21"/>
      <c r="R37" s="16"/>
      <c r="S37" s="37"/>
      <c r="T37" s="46"/>
      <c r="U37" s="46"/>
      <c r="V37" s="106"/>
      <c r="AA37" s="16"/>
      <c r="AB37" s="37"/>
      <c r="AC37" s="16"/>
      <c r="AD37" s="37"/>
      <c r="AE37" s="39"/>
      <c r="AF37" s="39" t="str">
        <f t="shared" si="0"/>
        <v/>
      </c>
      <c r="AG37" s="106"/>
      <c r="AH37" t="s">
        <v>265</v>
      </c>
      <c r="AL37" s="37">
        <v>32</v>
      </c>
      <c r="AM37" s="16">
        <v>9413098985</v>
      </c>
      <c r="AN37" s="16" t="s">
        <v>107</v>
      </c>
      <c r="AO37" s="16" t="s">
        <v>108</v>
      </c>
      <c r="AP37" s="16" t="s">
        <v>109</v>
      </c>
      <c r="AQ37" s="131">
        <v>1.1499999999999999</v>
      </c>
      <c r="AR37" s="131">
        <v>2.4900000000000002</v>
      </c>
      <c r="AS37" s="16">
        <v>5</v>
      </c>
      <c r="AT37" s="134">
        <v>5.75</v>
      </c>
      <c r="AU37" s="106">
        <v>35</v>
      </c>
      <c r="BC37" s="103"/>
    </row>
    <row r="38" spans="1:55" x14ac:dyDescent="0.3">
      <c r="A38" s="1"/>
      <c r="B38" s="21"/>
      <c r="R38" s="16"/>
      <c r="S38" s="37"/>
      <c r="T38" s="46"/>
      <c r="U38" s="46"/>
      <c r="V38" s="106"/>
      <c r="AA38" s="16"/>
      <c r="AB38" s="37"/>
      <c r="AC38" s="16"/>
      <c r="AD38" s="37"/>
      <c r="AE38" s="39"/>
      <c r="AF38" s="39" t="str">
        <f t="shared" si="0"/>
        <v/>
      </c>
      <c r="AG38" s="106"/>
      <c r="AH38" t="s">
        <v>265</v>
      </c>
      <c r="AL38" s="37">
        <v>33</v>
      </c>
      <c r="AM38" s="16">
        <v>8435518574</v>
      </c>
      <c r="AN38" s="16" t="s">
        <v>110</v>
      </c>
      <c r="AO38" s="16" t="s">
        <v>111</v>
      </c>
      <c r="AP38" s="16" t="s">
        <v>112</v>
      </c>
      <c r="AQ38" s="131">
        <v>1.3</v>
      </c>
      <c r="AR38" s="131">
        <v>3.62</v>
      </c>
      <c r="AS38" s="16">
        <v>6</v>
      </c>
      <c r="AT38" s="134">
        <v>7.8</v>
      </c>
      <c r="AU38" s="106">
        <v>36</v>
      </c>
      <c r="BC38" s="103"/>
    </row>
    <row r="39" spans="1:55" x14ac:dyDescent="0.3">
      <c r="A39" s="1"/>
      <c r="B39" s="21"/>
      <c r="R39" s="16"/>
      <c r="S39" s="37"/>
      <c r="T39" s="46"/>
      <c r="U39" s="46"/>
      <c r="V39" s="106"/>
      <c r="AA39" s="16"/>
      <c r="AB39" s="37"/>
      <c r="AC39" s="16"/>
      <c r="AD39" s="37"/>
      <c r="AE39" s="39"/>
      <c r="AF39" s="39" t="str">
        <f t="shared" si="0"/>
        <v/>
      </c>
      <c r="AG39" s="106"/>
      <c r="AH39" t="s">
        <v>265</v>
      </c>
      <c r="AL39" s="37">
        <v>34</v>
      </c>
      <c r="AM39" s="16">
        <v>9317143029</v>
      </c>
      <c r="AN39" s="16" t="s">
        <v>113</v>
      </c>
      <c r="AO39" s="16" t="s">
        <v>114</v>
      </c>
      <c r="AP39" s="16" t="s">
        <v>115</v>
      </c>
      <c r="AQ39" s="131">
        <v>1.3</v>
      </c>
      <c r="AR39" s="131">
        <v>2.85</v>
      </c>
      <c r="AS39" s="16">
        <v>16</v>
      </c>
      <c r="AT39" s="134">
        <v>20.8</v>
      </c>
      <c r="AU39" s="106">
        <v>37</v>
      </c>
      <c r="BC39" s="103"/>
    </row>
    <row r="40" spans="1:55" x14ac:dyDescent="0.3">
      <c r="A40" s="1"/>
      <c r="B40" s="21"/>
      <c r="R40" s="16"/>
      <c r="S40" s="37"/>
      <c r="T40" s="46"/>
      <c r="U40" s="46"/>
      <c r="V40" s="106"/>
      <c r="AA40" s="16"/>
      <c r="AB40" s="37"/>
      <c r="AC40" s="16"/>
      <c r="AD40" s="37"/>
      <c r="AE40" s="39"/>
      <c r="AF40" s="39" t="str">
        <f t="shared" si="0"/>
        <v/>
      </c>
      <c r="AG40" s="106"/>
      <c r="AH40" t="s">
        <v>265</v>
      </c>
      <c r="AL40" s="37">
        <v>35</v>
      </c>
      <c r="AM40" s="16">
        <v>9415755432</v>
      </c>
      <c r="AN40" s="16" t="s">
        <v>116</v>
      </c>
      <c r="AO40" s="16" t="s">
        <v>117</v>
      </c>
      <c r="AP40" s="16" t="s">
        <v>118</v>
      </c>
      <c r="AQ40" s="131">
        <v>1.98</v>
      </c>
      <c r="AR40" s="131">
        <v>3.29</v>
      </c>
      <c r="AS40" s="16">
        <v>-30</v>
      </c>
      <c r="AT40" s="134">
        <v>-59.4</v>
      </c>
      <c r="AU40" s="106">
        <v>38</v>
      </c>
      <c r="BC40" s="103"/>
    </row>
    <row r="41" spans="1:55" x14ac:dyDescent="0.3">
      <c r="A41" s="1"/>
      <c r="B41" s="21"/>
      <c r="R41" s="16"/>
      <c r="S41" s="37"/>
      <c r="T41" s="46"/>
      <c r="U41" s="46"/>
      <c r="V41" s="106"/>
      <c r="AA41" s="16"/>
      <c r="AB41" s="37"/>
      <c r="AC41" s="16"/>
      <c r="AD41" s="37"/>
      <c r="AE41" s="39"/>
      <c r="AF41" s="39" t="str">
        <f t="shared" si="0"/>
        <v/>
      </c>
      <c r="AG41" s="106"/>
      <c r="AH41" t="s">
        <v>265</v>
      </c>
      <c r="AL41" s="37">
        <v>36</v>
      </c>
      <c r="AM41" s="16">
        <v>1624521421</v>
      </c>
      <c r="AN41" s="16" t="s">
        <v>119</v>
      </c>
      <c r="AO41" s="16" t="s">
        <v>120</v>
      </c>
      <c r="AP41" s="16" t="s">
        <v>121</v>
      </c>
      <c r="AQ41" s="131">
        <v>1.65</v>
      </c>
      <c r="AR41" s="131">
        <v>2.21</v>
      </c>
      <c r="AS41" s="16">
        <v>-26</v>
      </c>
      <c r="AT41" s="134">
        <v>-42.9</v>
      </c>
      <c r="AU41" s="106">
        <v>39</v>
      </c>
      <c r="BC41" s="103"/>
    </row>
    <row r="42" spans="1:55" x14ac:dyDescent="0.3">
      <c r="A42" s="1"/>
      <c r="B42" s="21"/>
      <c r="R42" s="16"/>
      <c r="S42" s="37"/>
      <c r="T42" s="46"/>
      <c r="U42" s="46"/>
      <c r="V42" s="106"/>
      <c r="AA42" s="16"/>
      <c r="AB42" s="37"/>
      <c r="AC42" s="16"/>
      <c r="AD42" s="37"/>
      <c r="AE42" s="39"/>
      <c r="AF42" s="39" t="str">
        <f t="shared" si="0"/>
        <v/>
      </c>
      <c r="AG42" s="106"/>
      <c r="AH42" t="s">
        <v>265</v>
      </c>
      <c r="AL42" s="37">
        <v>37</v>
      </c>
      <c r="AM42" s="16">
        <v>8870972189</v>
      </c>
      <c r="AN42" s="16" t="s">
        <v>122</v>
      </c>
      <c r="AO42" s="16" t="s">
        <v>123</v>
      </c>
      <c r="AP42" s="16" t="s">
        <v>124</v>
      </c>
      <c r="AQ42" s="131">
        <v>1.1000000000000001</v>
      </c>
      <c r="AR42" s="131">
        <v>3</v>
      </c>
      <c r="AS42" s="16">
        <v>-1</v>
      </c>
      <c r="AT42" s="134">
        <v>-1.1000000000000001</v>
      </c>
      <c r="AU42" s="106">
        <v>40</v>
      </c>
      <c r="BC42" s="103"/>
    </row>
    <row r="43" spans="1:55" x14ac:dyDescent="0.3">
      <c r="A43" s="1"/>
      <c r="B43" s="21"/>
      <c r="R43" s="16"/>
      <c r="S43" s="37"/>
      <c r="T43" s="46"/>
      <c r="U43" s="46"/>
      <c r="V43" s="106"/>
      <c r="AA43" s="16"/>
      <c r="AB43" s="37"/>
      <c r="AC43" s="16"/>
      <c r="AD43" s="37"/>
      <c r="AE43" s="39"/>
      <c r="AF43" s="39" t="str">
        <f t="shared" si="0"/>
        <v/>
      </c>
      <c r="AG43" s="106"/>
      <c r="AH43" t="s">
        <v>265</v>
      </c>
      <c r="AL43" s="37">
        <v>38</v>
      </c>
      <c r="AM43" s="16">
        <v>3427676881</v>
      </c>
      <c r="AN43" s="16" t="s">
        <v>125</v>
      </c>
      <c r="AO43" s="16" t="s">
        <v>126</v>
      </c>
      <c r="AP43" s="16" t="s">
        <v>127</v>
      </c>
      <c r="AQ43" s="131">
        <v>1</v>
      </c>
      <c r="AR43" s="131">
        <v>3.15</v>
      </c>
      <c r="AS43" s="16">
        <v>-5</v>
      </c>
      <c r="AT43" s="134">
        <v>-5</v>
      </c>
      <c r="AU43" s="106">
        <v>41</v>
      </c>
      <c r="BC43" s="103"/>
    </row>
    <row r="44" spans="1:55" x14ac:dyDescent="0.3">
      <c r="A44" s="1"/>
      <c r="B44" s="21"/>
      <c r="R44" s="16"/>
      <c r="S44" s="37"/>
      <c r="T44" s="46"/>
      <c r="U44" s="46"/>
      <c r="V44" s="106"/>
      <c r="AA44" s="16"/>
      <c r="AB44" s="37"/>
      <c r="AC44" s="16"/>
      <c r="AD44" s="37"/>
      <c r="AE44" s="39"/>
      <c r="AF44" s="39" t="str">
        <f t="shared" si="0"/>
        <v/>
      </c>
      <c r="AG44" s="106"/>
      <c r="AH44" t="s">
        <v>265</v>
      </c>
      <c r="AL44" s="37">
        <v>39</v>
      </c>
      <c r="AM44" s="16">
        <v>8907980605</v>
      </c>
      <c r="AN44" s="16" t="s">
        <v>128</v>
      </c>
      <c r="AO44" s="16" t="s">
        <v>129</v>
      </c>
      <c r="AP44" s="16" t="s">
        <v>130</v>
      </c>
      <c r="AQ44" s="131">
        <v>1.1000000000000001</v>
      </c>
      <c r="AR44" s="131">
        <v>2.23</v>
      </c>
      <c r="AS44" s="16">
        <v>-1</v>
      </c>
      <c r="AT44" s="134">
        <v>-1.1000000000000001</v>
      </c>
      <c r="AU44" s="106">
        <v>42</v>
      </c>
      <c r="BC44" s="103"/>
    </row>
    <row r="45" spans="1:55" x14ac:dyDescent="0.3">
      <c r="A45" s="1"/>
      <c r="B45" s="21"/>
      <c r="R45" s="16"/>
      <c r="S45" s="37"/>
      <c r="T45" s="46"/>
      <c r="U45" s="46"/>
      <c r="V45" s="106"/>
      <c r="AA45" s="16"/>
      <c r="AB45" s="37"/>
      <c r="AC45" s="16"/>
      <c r="AD45" s="37"/>
      <c r="AE45" s="39"/>
      <c r="AF45" s="39" t="str">
        <f t="shared" si="0"/>
        <v/>
      </c>
      <c r="AG45" s="106"/>
      <c r="AH45" t="s">
        <v>265</v>
      </c>
      <c r="AL45" s="37">
        <v>40</v>
      </c>
      <c r="AM45" s="16">
        <v>7197807207</v>
      </c>
      <c r="AN45" s="16" t="s">
        <v>131</v>
      </c>
      <c r="AO45" s="16" t="s">
        <v>132</v>
      </c>
      <c r="AP45" s="16" t="s">
        <v>133</v>
      </c>
      <c r="AQ45" s="131">
        <v>1.32</v>
      </c>
      <c r="AR45" s="131">
        <v>3.08</v>
      </c>
      <c r="AS45" s="16">
        <v>5</v>
      </c>
      <c r="AT45" s="134">
        <v>6.6</v>
      </c>
      <c r="AU45" s="106">
        <v>43</v>
      </c>
      <c r="BC45" s="103"/>
    </row>
    <row r="46" spans="1:55" x14ac:dyDescent="0.3">
      <c r="A46" s="1"/>
      <c r="B46" s="21"/>
      <c r="R46" s="16"/>
      <c r="S46" s="37"/>
      <c r="T46" s="46"/>
      <c r="U46" s="46"/>
      <c r="V46" s="106"/>
      <c r="AA46" s="16"/>
      <c r="AB46" s="37"/>
      <c r="AC46" s="16"/>
      <c r="AD46" s="37"/>
      <c r="AE46" s="39"/>
      <c r="AF46" s="39" t="str">
        <f t="shared" si="0"/>
        <v/>
      </c>
      <c r="AG46" s="106"/>
      <c r="AH46" t="s">
        <v>265</v>
      </c>
      <c r="AL46" s="37">
        <v>41</v>
      </c>
      <c r="AM46" s="16">
        <v>3547480408</v>
      </c>
      <c r="AN46" s="16" t="s">
        <v>134</v>
      </c>
      <c r="AO46" s="16" t="s">
        <v>135</v>
      </c>
      <c r="AP46" s="16" t="s">
        <v>136</v>
      </c>
      <c r="AQ46" s="131">
        <v>1.38</v>
      </c>
      <c r="AR46" s="131">
        <v>2.75</v>
      </c>
      <c r="AS46" s="16">
        <v>5</v>
      </c>
      <c r="AT46" s="134">
        <v>6.9</v>
      </c>
      <c r="AU46" s="106">
        <v>44</v>
      </c>
      <c r="BC46" s="103"/>
    </row>
    <row r="47" spans="1:55" x14ac:dyDescent="0.3">
      <c r="A47" s="1"/>
      <c r="B47" s="21"/>
      <c r="R47" s="16"/>
      <c r="S47" s="37"/>
      <c r="T47" s="46"/>
      <c r="U47" s="46"/>
      <c r="V47" s="106"/>
      <c r="AA47" s="16"/>
      <c r="AB47" s="37"/>
      <c r="AC47" s="16"/>
      <c r="AD47" s="37"/>
      <c r="AE47" s="39"/>
      <c r="AF47" s="39" t="str">
        <f t="shared" si="0"/>
        <v/>
      </c>
      <c r="AG47" s="106"/>
      <c r="AH47" t="s">
        <v>265</v>
      </c>
      <c r="AL47" s="37">
        <v>42</v>
      </c>
      <c r="AM47" s="16">
        <v>7362348089</v>
      </c>
      <c r="AN47" s="16" t="s">
        <v>137</v>
      </c>
      <c r="AO47" s="16" t="s">
        <v>138</v>
      </c>
      <c r="AP47" s="16" t="s">
        <v>139</v>
      </c>
      <c r="AQ47" s="131">
        <v>1.29</v>
      </c>
      <c r="AR47" s="131">
        <v>2.97</v>
      </c>
      <c r="AS47" s="16">
        <v>20</v>
      </c>
      <c r="AT47" s="134">
        <v>25.8</v>
      </c>
      <c r="AU47" s="106">
        <v>45</v>
      </c>
    </row>
    <row r="48" spans="1:55" x14ac:dyDescent="0.3">
      <c r="A48" s="1"/>
      <c r="B48" s="21"/>
      <c r="R48" s="16"/>
      <c r="S48" s="37"/>
      <c r="T48" s="46"/>
      <c r="U48" s="46"/>
      <c r="V48" s="106"/>
      <c r="AA48" s="16"/>
      <c r="AB48" s="37"/>
      <c r="AC48" s="16"/>
      <c r="AD48" s="37"/>
      <c r="AE48" s="39"/>
      <c r="AF48" s="39" t="str">
        <f t="shared" si="0"/>
        <v/>
      </c>
      <c r="AG48" s="106"/>
      <c r="AH48" t="s">
        <v>265</v>
      </c>
      <c r="AL48" s="37">
        <v>43</v>
      </c>
      <c r="AM48" s="16">
        <v>3216521129</v>
      </c>
      <c r="AN48" s="16" t="s">
        <v>140</v>
      </c>
      <c r="AO48" s="16" t="s">
        <v>141</v>
      </c>
      <c r="AP48" s="16" t="s">
        <v>142</v>
      </c>
      <c r="AQ48" s="131">
        <v>1.19</v>
      </c>
      <c r="AR48" s="131">
        <v>2.56</v>
      </c>
      <c r="AS48" s="16">
        <v>10</v>
      </c>
      <c r="AT48" s="134">
        <v>11.9</v>
      </c>
      <c r="AU48" s="106">
        <v>46</v>
      </c>
    </row>
    <row r="49" spans="1:47" x14ac:dyDescent="0.3">
      <c r="A49" s="1"/>
      <c r="B49" s="21"/>
      <c r="R49" s="16"/>
      <c r="S49" s="37"/>
      <c r="T49" s="46"/>
      <c r="U49" s="46"/>
      <c r="V49" s="106"/>
      <c r="AA49" s="16"/>
      <c r="AB49" s="37"/>
      <c r="AC49" s="16"/>
      <c r="AD49" s="37"/>
      <c r="AE49" s="39"/>
      <c r="AF49" s="39" t="str">
        <f t="shared" si="0"/>
        <v/>
      </c>
      <c r="AG49" s="106"/>
      <c r="AH49" t="s">
        <v>265</v>
      </c>
      <c r="AL49" s="37">
        <v>44</v>
      </c>
      <c r="AM49" s="16">
        <v>1868860011</v>
      </c>
      <c r="AN49" s="16" t="s">
        <v>143</v>
      </c>
      <c r="AO49" s="16" t="s">
        <v>144</v>
      </c>
      <c r="AP49" s="16" t="s">
        <v>145</v>
      </c>
      <c r="AQ49" s="131">
        <v>1.34</v>
      </c>
      <c r="AR49" s="131">
        <v>2.15</v>
      </c>
      <c r="AS49" s="16">
        <v>10</v>
      </c>
      <c r="AT49" s="134">
        <v>13.4</v>
      </c>
      <c r="AU49" s="106">
        <v>47</v>
      </c>
    </row>
    <row r="50" spans="1:47" x14ac:dyDescent="0.3">
      <c r="A50" s="1"/>
      <c r="B50" s="21"/>
      <c r="R50" s="16"/>
      <c r="S50" s="37"/>
      <c r="T50" s="46"/>
      <c r="U50" s="46"/>
      <c r="V50" s="106"/>
      <c r="AA50" s="16"/>
      <c r="AB50" s="37"/>
      <c r="AC50" s="16"/>
      <c r="AD50" s="37"/>
      <c r="AE50" s="39"/>
      <c r="AF50" s="39" t="str">
        <f t="shared" si="0"/>
        <v/>
      </c>
      <c r="AG50" s="106"/>
      <c r="AH50" t="s">
        <v>265</v>
      </c>
      <c r="AL50" s="37">
        <v>45</v>
      </c>
      <c r="AM50" s="16">
        <v>7320122309</v>
      </c>
      <c r="AN50" s="16" t="s">
        <v>146</v>
      </c>
      <c r="AO50" s="16" t="s">
        <v>147</v>
      </c>
      <c r="AP50" s="16" t="s">
        <v>148</v>
      </c>
      <c r="AQ50" s="131">
        <v>1.29</v>
      </c>
      <c r="AR50" s="131">
        <v>2.5099999999999998</v>
      </c>
      <c r="AS50" s="16">
        <v>10</v>
      </c>
      <c r="AT50" s="134">
        <v>12.9</v>
      </c>
      <c r="AU50" s="106">
        <v>48</v>
      </c>
    </row>
    <row r="51" spans="1:47" x14ac:dyDescent="0.3">
      <c r="A51" s="1"/>
      <c r="B51" s="21"/>
      <c r="R51" s="16"/>
      <c r="S51" s="37"/>
      <c r="T51" s="46"/>
      <c r="U51" s="46"/>
      <c r="V51" s="106"/>
      <c r="AA51" s="16"/>
      <c r="AB51" s="37"/>
      <c r="AC51" s="16"/>
      <c r="AD51" s="37"/>
      <c r="AE51" s="39"/>
      <c r="AF51" s="39" t="str">
        <f t="shared" si="0"/>
        <v/>
      </c>
      <c r="AH51" t="s">
        <v>265</v>
      </c>
      <c r="AL51" s="37">
        <v>46</v>
      </c>
      <c r="AM51" s="16">
        <v>1092113735</v>
      </c>
      <c r="AN51" s="16" t="s">
        <v>149</v>
      </c>
      <c r="AO51" s="16" t="s">
        <v>150</v>
      </c>
      <c r="AP51" s="16" t="s">
        <v>151</v>
      </c>
      <c r="AQ51" s="131">
        <v>1.68</v>
      </c>
      <c r="AR51" s="131">
        <v>2.93</v>
      </c>
      <c r="AS51" s="16">
        <v>10</v>
      </c>
      <c r="AT51" s="134">
        <v>16.8</v>
      </c>
      <c r="AU51" s="106">
        <v>49</v>
      </c>
    </row>
    <row r="52" spans="1:47" x14ac:dyDescent="0.3">
      <c r="A52" s="1"/>
      <c r="B52" s="21"/>
      <c r="R52" s="16"/>
      <c r="S52" s="37"/>
      <c r="T52" s="46"/>
      <c r="U52" s="46"/>
      <c r="V52" s="106"/>
      <c r="AA52" s="16"/>
      <c r="AB52" s="37"/>
      <c r="AC52" s="16"/>
      <c r="AD52" s="37"/>
      <c r="AE52" s="39"/>
      <c r="AF52" s="39" t="str">
        <f t="shared" si="0"/>
        <v/>
      </c>
      <c r="AH52" t="s">
        <v>265</v>
      </c>
      <c r="AL52" s="37">
        <v>47</v>
      </c>
      <c r="AM52" s="16">
        <v>1987867478</v>
      </c>
      <c r="AN52" s="16" t="s">
        <v>152</v>
      </c>
      <c r="AO52" s="16" t="s">
        <v>153</v>
      </c>
      <c r="AP52" s="16" t="s">
        <v>154</v>
      </c>
      <c r="AQ52" s="131">
        <v>1.17</v>
      </c>
      <c r="AR52" s="131">
        <v>3.5</v>
      </c>
      <c r="AS52" s="16">
        <v>-10</v>
      </c>
      <c r="AT52" s="134">
        <v>-11.7</v>
      </c>
      <c r="AU52" s="106">
        <v>50</v>
      </c>
    </row>
    <row r="53" spans="1:47" x14ac:dyDescent="0.3">
      <c r="A53" s="1"/>
      <c r="B53" s="21"/>
      <c r="R53" s="16"/>
      <c r="S53" s="37"/>
      <c r="T53" s="46"/>
      <c r="U53" s="46"/>
      <c r="V53" s="106"/>
      <c r="AA53" s="16"/>
      <c r="AB53" s="37"/>
      <c r="AC53" s="16"/>
      <c r="AD53" s="37"/>
      <c r="AE53" s="39"/>
      <c r="AF53" s="39" t="str">
        <f t="shared" si="0"/>
        <v/>
      </c>
      <c r="AH53" t="s">
        <v>265</v>
      </c>
      <c r="AL53" s="37">
        <v>48</v>
      </c>
      <c r="AM53" s="16">
        <v>4896559232</v>
      </c>
      <c r="AN53" s="16" t="s">
        <v>155</v>
      </c>
      <c r="AO53" s="16" t="s">
        <v>156</v>
      </c>
      <c r="AP53" s="16" t="s">
        <v>157</v>
      </c>
      <c r="AQ53" s="131">
        <v>1.4</v>
      </c>
      <c r="AR53" s="131">
        <v>3.86</v>
      </c>
      <c r="AS53" s="16">
        <v>-15</v>
      </c>
      <c r="AT53" s="134">
        <v>-21</v>
      </c>
      <c r="AU53" s="106">
        <v>51</v>
      </c>
    </row>
    <row r="54" spans="1:47" x14ac:dyDescent="0.3">
      <c r="A54" s="1"/>
      <c r="B54" s="21"/>
      <c r="R54" s="16"/>
      <c r="S54" s="37"/>
      <c r="T54" s="46"/>
      <c r="U54" s="46"/>
      <c r="V54" s="106"/>
      <c r="AA54" s="16"/>
      <c r="AB54" s="37"/>
      <c r="AC54" s="16"/>
      <c r="AD54" s="37"/>
      <c r="AE54" s="16"/>
      <c r="AF54" s="16" t="str">
        <f t="shared" si="0"/>
        <v/>
      </c>
      <c r="AH54" t="s">
        <v>265</v>
      </c>
      <c r="AL54" s="37">
        <v>49</v>
      </c>
      <c r="AM54" s="16">
        <v>5681136045</v>
      </c>
      <c r="AN54" s="16" t="s">
        <v>158</v>
      </c>
      <c r="AO54" s="16" t="s">
        <v>159</v>
      </c>
      <c r="AP54" s="16" t="s">
        <v>160</v>
      </c>
      <c r="AQ54" s="131">
        <v>1.77</v>
      </c>
      <c r="AR54" s="131">
        <v>2.68</v>
      </c>
      <c r="AS54" s="16">
        <v>-21</v>
      </c>
      <c r="AT54" s="134">
        <v>-37.17</v>
      </c>
      <c r="AU54" s="106">
        <v>52</v>
      </c>
    </row>
    <row r="55" spans="1:47" x14ac:dyDescent="0.3">
      <c r="A55" s="1"/>
      <c r="B55" s="21"/>
      <c r="R55" s="16"/>
      <c r="S55" s="37"/>
      <c r="T55" s="46"/>
      <c r="U55" s="46"/>
      <c r="V55" s="106"/>
      <c r="AF55" t="str">
        <f t="shared" si="0"/>
        <v/>
      </c>
      <c r="AH55" t="s">
        <v>265</v>
      </c>
      <c r="AL55" s="37">
        <v>50</v>
      </c>
      <c r="AM55" s="16">
        <v>8967951375</v>
      </c>
      <c r="AN55" s="16" t="s">
        <v>161</v>
      </c>
      <c r="AO55" s="16" t="s">
        <v>162</v>
      </c>
      <c r="AP55" s="16" t="s">
        <v>163</v>
      </c>
      <c r="AQ55" s="131">
        <v>1.44</v>
      </c>
      <c r="AR55" s="131">
        <v>2.15</v>
      </c>
      <c r="AS55" s="16">
        <v>-25</v>
      </c>
      <c r="AT55" s="134">
        <v>-36</v>
      </c>
      <c r="AU55" s="106">
        <v>53</v>
      </c>
    </row>
    <row r="56" spans="1:47" x14ac:dyDescent="0.3">
      <c r="R56" s="16"/>
      <c r="S56" s="37"/>
      <c r="T56" s="46"/>
      <c r="U56" s="46"/>
      <c r="AF56" t="str">
        <f t="shared" si="0"/>
        <v/>
      </c>
      <c r="AH56" t="s">
        <v>265</v>
      </c>
      <c r="AL56" s="37">
        <v>51</v>
      </c>
      <c r="AM56" s="16">
        <v>8547378561</v>
      </c>
      <c r="AN56" s="16" t="s">
        <v>164</v>
      </c>
      <c r="AO56" s="16" t="s">
        <v>165</v>
      </c>
      <c r="AP56" s="16" t="s">
        <v>166</v>
      </c>
      <c r="AQ56" s="131">
        <v>1.63</v>
      </c>
      <c r="AR56" s="131">
        <v>2.2799999999999998</v>
      </c>
      <c r="AS56" s="16">
        <v>0</v>
      </c>
      <c r="AT56" s="134">
        <v>0</v>
      </c>
      <c r="AU56" s="106">
        <v>54</v>
      </c>
    </row>
    <row r="57" spans="1:47" x14ac:dyDescent="0.3">
      <c r="R57" s="16"/>
      <c r="S57" s="37"/>
      <c r="T57" s="46"/>
      <c r="U57" s="46"/>
      <c r="AF57" t="str">
        <f t="shared" si="0"/>
        <v/>
      </c>
      <c r="AH57" t="s">
        <v>265</v>
      </c>
      <c r="AL57" s="37">
        <v>52</v>
      </c>
      <c r="AM57" s="16">
        <v>2533448143</v>
      </c>
      <c r="AN57" s="16" t="s">
        <v>167</v>
      </c>
      <c r="AO57" s="16" t="s">
        <v>168</v>
      </c>
      <c r="AP57" s="16" t="s">
        <v>169</v>
      </c>
      <c r="AQ57" s="131">
        <v>1.58</v>
      </c>
      <c r="AR57" s="131">
        <v>3.5</v>
      </c>
      <c r="AS57" s="16">
        <v>0</v>
      </c>
      <c r="AT57" s="134">
        <v>0</v>
      </c>
      <c r="AU57" s="106">
        <v>55</v>
      </c>
    </row>
    <row r="58" spans="1:47" x14ac:dyDescent="0.3">
      <c r="R58" s="16"/>
      <c r="S58" s="37"/>
      <c r="T58" s="46"/>
      <c r="U58" s="46"/>
      <c r="AF58" t="str">
        <f t="shared" si="0"/>
        <v/>
      </c>
      <c r="AH58" t="s">
        <v>265</v>
      </c>
      <c r="AL58" s="11">
        <v>53</v>
      </c>
      <c r="AM58">
        <v>7399925452</v>
      </c>
      <c r="AN58" t="s">
        <v>170</v>
      </c>
      <c r="AO58" t="s">
        <v>171</v>
      </c>
      <c r="AP58" t="s">
        <v>172</v>
      </c>
      <c r="AQ58" s="129">
        <v>1.1000000000000001</v>
      </c>
      <c r="AR58" s="129">
        <v>3.41</v>
      </c>
      <c r="AS58">
        <v>0</v>
      </c>
      <c r="AT58" s="132">
        <v>0</v>
      </c>
      <c r="AU58" s="106">
        <v>56</v>
      </c>
    </row>
    <row r="59" spans="1:47" x14ac:dyDescent="0.3">
      <c r="R59" s="16"/>
      <c r="S59" s="37"/>
      <c r="T59" s="46"/>
      <c r="U59" s="46"/>
      <c r="AF59" t="str">
        <f t="shared" si="0"/>
        <v/>
      </c>
      <c r="AH59" t="s">
        <v>265</v>
      </c>
      <c r="AL59" s="11">
        <v>54</v>
      </c>
      <c r="AM59">
        <v>6487396808</v>
      </c>
      <c r="AN59" t="s">
        <v>173</v>
      </c>
      <c r="AO59" t="s">
        <v>174</v>
      </c>
      <c r="AP59" t="s">
        <v>175</v>
      </c>
      <c r="AQ59" s="129">
        <v>1.74</v>
      </c>
      <c r="AR59" s="129">
        <v>3.31</v>
      </c>
      <c r="AS59">
        <v>0</v>
      </c>
      <c r="AT59" s="132">
        <v>0</v>
      </c>
      <c r="AU59" s="106">
        <v>57</v>
      </c>
    </row>
    <row r="60" spans="1:47" x14ac:dyDescent="0.3">
      <c r="R60" s="16"/>
      <c r="S60" s="37"/>
      <c r="T60" s="46"/>
      <c r="U60" s="46"/>
      <c r="AF60" t="str">
        <f t="shared" si="0"/>
        <v/>
      </c>
      <c r="AH60" t="s">
        <v>265</v>
      </c>
      <c r="AL60" s="11">
        <v>55</v>
      </c>
      <c r="AM60">
        <v>3252669195</v>
      </c>
      <c r="AN60" t="s">
        <v>176</v>
      </c>
      <c r="AO60" t="s">
        <v>177</v>
      </c>
      <c r="AP60" t="s">
        <v>178</v>
      </c>
      <c r="AQ60" s="129">
        <v>1.1499999999999999</v>
      </c>
      <c r="AR60" s="129">
        <v>2.56</v>
      </c>
      <c r="AS60">
        <v>0</v>
      </c>
      <c r="AT60" s="132">
        <v>0</v>
      </c>
      <c r="AU60" s="106">
        <v>58</v>
      </c>
    </row>
    <row r="61" spans="1:47" x14ac:dyDescent="0.3">
      <c r="R61" s="16"/>
      <c r="S61" s="37"/>
      <c r="T61" s="46"/>
      <c r="U61" s="46"/>
      <c r="AF61" t="str">
        <f t="shared" si="0"/>
        <v/>
      </c>
      <c r="AH61" t="s">
        <v>265</v>
      </c>
      <c r="AL61" s="11">
        <v>56</v>
      </c>
      <c r="AM61">
        <v>6489094606</v>
      </c>
      <c r="AN61" t="s">
        <v>179</v>
      </c>
      <c r="AO61" t="s">
        <v>180</v>
      </c>
      <c r="AP61" t="s">
        <v>181</v>
      </c>
      <c r="AQ61" s="129">
        <v>1.56</v>
      </c>
      <c r="AR61" s="129">
        <v>2.44</v>
      </c>
      <c r="AS61">
        <v>-1</v>
      </c>
      <c r="AT61" s="132">
        <v>-1.56</v>
      </c>
      <c r="AU61" s="106">
        <v>59</v>
      </c>
    </row>
    <row r="62" spans="1:47" x14ac:dyDescent="0.3">
      <c r="R62" s="16"/>
      <c r="S62" s="37"/>
      <c r="T62" s="46"/>
      <c r="U62" s="46"/>
      <c r="AF62" t="str">
        <f t="shared" si="0"/>
        <v/>
      </c>
      <c r="AH62" t="s">
        <v>265</v>
      </c>
      <c r="AL62" s="11">
        <v>57</v>
      </c>
      <c r="AM62">
        <v>1552110192</v>
      </c>
      <c r="AN62" t="s">
        <v>182</v>
      </c>
      <c r="AO62" t="s">
        <v>183</v>
      </c>
      <c r="AP62" t="s">
        <v>184</v>
      </c>
      <c r="AQ62" s="129">
        <v>1.68</v>
      </c>
      <c r="AR62" s="129">
        <v>3.54</v>
      </c>
      <c r="AS62">
        <v>-2</v>
      </c>
      <c r="AT62" s="132">
        <v>-3.36</v>
      </c>
      <c r="AU62" s="106">
        <v>60</v>
      </c>
    </row>
    <row r="63" spans="1:47" x14ac:dyDescent="0.3">
      <c r="R63" s="16"/>
      <c r="S63" s="37"/>
      <c r="T63" s="46"/>
      <c r="U63" s="46"/>
      <c r="AF63" t="str">
        <f t="shared" si="0"/>
        <v/>
      </c>
      <c r="AH63" t="s">
        <v>265</v>
      </c>
      <c r="AL63" s="11">
        <v>58</v>
      </c>
      <c r="AM63">
        <v>1339217767</v>
      </c>
      <c r="AN63" t="s">
        <v>185</v>
      </c>
      <c r="AO63" t="s">
        <v>186</v>
      </c>
      <c r="AP63" t="s">
        <v>187</v>
      </c>
      <c r="AQ63" s="129">
        <v>1.71</v>
      </c>
      <c r="AR63" s="129">
        <v>2.12</v>
      </c>
      <c r="AS63">
        <v>-4</v>
      </c>
      <c r="AT63" s="132">
        <v>-6.84</v>
      </c>
      <c r="AU63" s="106">
        <v>61</v>
      </c>
    </row>
    <row r="64" spans="1:47" x14ac:dyDescent="0.3">
      <c r="AF64" t="str">
        <f t="shared" si="0"/>
        <v/>
      </c>
      <c r="AH64" t="s">
        <v>265</v>
      </c>
      <c r="AL64" s="11">
        <v>59</v>
      </c>
      <c r="AM64">
        <v>6595873063</v>
      </c>
      <c r="AN64" t="s">
        <v>188</v>
      </c>
      <c r="AO64" t="s">
        <v>189</v>
      </c>
      <c r="AP64" t="s">
        <v>190</v>
      </c>
      <c r="AQ64" s="129">
        <v>1.73</v>
      </c>
      <c r="AR64" s="129">
        <v>2.44</v>
      </c>
      <c r="AS64">
        <v>1</v>
      </c>
      <c r="AT64" s="132">
        <v>1.73</v>
      </c>
      <c r="AU64" s="106">
        <v>62</v>
      </c>
    </row>
    <row r="65" spans="32:47" x14ac:dyDescent="0.3">
      <c r="AF65" t="str">
        <f t="shared" si="0"/>
        <v/>
      </c>
      <c r="AH65" t="s">
        <v>265</v>
      </c>
      <c r="AL65" s="11">
        <v>60</v>
      </c>
      <c r="AM65">
        <v>4145665574</v>
      </c>
      <c r="AN65" t="s">
        <v>191</v>
      </c>
      <c r="AO65" t="s">
        <v>192</v>
      </c>
      <c r="AP65" t="s">
        <v>193</v>
      </c>
      <c r="AQ65" s="129">
        <v>1.76</v>
      </c>
      <c r="AR65" s="129">
        <v>3.89</v>
      </c>
      <c r="AS65">
        <v>-1</v>
      </c>
      <c r="AT65" s="132">
        <v>-1.76</v>
      </c>
      <c r="AU65" s="106">
        <v>63</v>
      </c>
    </row>
    <row r="66" spans="32:47" x14ac:dyDescent="0.3">
      <c r="AF66" t="str">
        <f t="shared" si="0"/>
        <v/>
      </c>
      <c r="AH66" t="s">
        <v>265</v>
      </c>
      <c r="AL66" s="11">
        <v>61</v>
      </c>
      <c r="AM66">
        <v>4532861124</v>
      </c>
      <c r="AN66" t="s">
        <v>194</v>
      </c>
      <c r="AO66" t="s">
        <v>195</v>
      </c>
      <c r="AP66" t="s">
        <v>196</v>
      </c>
      <c r="AQ66" s="129">
        <v>1.48</v>
      </c>
      <c r="AR66" s="129">
        <v>3.93</v>
      </c>
      <c r="AS66">
        <v>-2</v>
      </c>
      <c r="AT66" s="132">
        <v>-2.96</v>
      </c>
      <c r="AU66" s="106">
        <v>64</v>
      </c>
    </row>
    <row r="67" spans="32:47" x14ac:dyDescent="0.3">
      <c r="AF67" t="str">
        <f t="shared" si="0"/>
        <v/>
      </c>
      <c r="AH67" t="s">
        <v>265</v>
      </c>
      <c r="AL67" s="11">
        <v>62</v>
      </c>
      <c r="AM67">
        <v>1763857585</v>
      </c>
      <c r="AN67" t="s">
        <v>197</v>
      </c>
      <c r="AO67" t="s">
        <v>198</v>
      </c>
      <c r="AP67" t="s">
        <v>199</v>
      </c>
      <c r="AQ67" s="129">
        <v>1.49</v>
      </c>
      <c r="AR67" s="129">
        <v>2.4900000000000002</v>
      </c>
      <c r="AS67">
        <v>-1</v>
      </c>
      <c r="AT67" s="132">
        <v>-1.49</v>
      </c>
      <c r="AU67" s="106">
        <v>65</v>
      </c>
    </row>
    <row r="68" spans="32:47" x14ac:dyDescent="0.3">
      <c r="AF68" t="str">
        <f t="shared" si="0"/>
        <v/>
      </c>
      <c r="AH68" t="s">
        <v>265</v>
      </c>
      <c r="AL68" s="11">
        <v>63</v>
      </c>
      <c r="AM68">
        <v>4519722159</v>
      </c>
      <c r="AN68" t="s">
        <v>200</v>
      </c>
      <c r="AO68" t="s">
        <v>201</v>
      </c>
      <c r="AP68" t="s">
        <v>202</v>
      </c>
      <c r="AQ68" s="129">
        <v>1.02</v>
      </c>
      <c r="AR68" s="129">
        <v>2.4900000000000002</v>
      </c>
      <c r="AS68">
        <v>-1</v>
      </c>
      <c r="AT68" s="132">
        <v>-1.02</v>
      </c>
      <c r="AU68" s="106">
        <v>66</v>
      </c>
    </row>
    <row r="69" spans="32:47" x14ac:dyDescent="0.3">
      <c r="AF69" t="str">
        <f t="shared" si="0"/>
        <v/>
      </c>
      <c r="AH69" t="s">
        <v>265</v>
      </c>
      <c r="AL69" s="11">
        <v>64</v>
      </c>
      <c r="AM69">
        <v>7621241945</v>
      </c>
      <c r="AN69" t="s">
        <v>203</v>
      </c>
      <c r="AO69" t="s">
        <v>204</v>
      </c>
      <c r="AP69" t="s">
        <v>205</v>
      </c>
      <c r="AQ69" s="129">
        <v>1.0900000000000001</v>
      </c>
      <c r="AR69" s="129">
        <v>2.48</v>
      </c>
      <c r="AS69">
        <v>0</v>
      </c>
      <c r="AT69" s="132">
        <v>0</v>
      </c>
      <c r="AU69" s="106">
        <v>67</v>
      </c>
    </row>
    <row r="70" spans="32:47" x14ac:dyDescent="0.3">
      <c r="AF70" t="str">
        <f t="shared" si="0"/>
        <v/>
      </c>
      <c r="AH70" t="s">
        <v>265</v>
      </c>
      <c r="AL70" s="11">
        <v>65</v>
      </c>
      <c r="AM70">
        <v>2006697870</v>
      </c>
      <c r="AN70" t="s">
        <v>206</v>
      </c>
      <c r="AO70" t="s">
        <v>207</v>
      </c>
      <c r="AP70" t="s">
        <v>208</v>
      </c>
      <c r="AQ70" s="129">
        <v>1.53</v>
      </c>
      <c r="AR70" s="129">
        <v>3.61</v>
      </c>
      <c r="AS70">
        <v>0</v>
      </c>
      <c r="AT70" s="132">
        <v>0</v>
      </c>
      <c r="AU70" s="106">
        <v>68</v>
      </c>
    </row>
    <row r="71" spans="32:47" x14ac:dyDescent="0.3">
      <c r="AF71" t="str">
        <f t="shared" si="0"/>
        <v/>
      </c>
      <c r="AH71" t="s">
        <v>265</v>
      </c>
      <c r="AU71" s="106"/>
    </row>
    <row r="72" spans="32:47" x14ac:dyDescent="0.3">
      <c r="AF72" t="str">
        <f t="shared" si="0"/>
        <v/>
      </c>
      <c r="AH72" t="s">
        <v>265</v>
      </c>
      <c r="AU72" s="106"/>
    </row>
    <row r="73" spans="32:47" x14ac:dyDescent="0.3">
      <c r="AF73" t="str">
        <f t="shared" si="0"/>
        <v/>
      </c>
      <c r="AH73" t="s">
        <v>265</v>
      </c>
      <c r="AU73" s="106"/>
    </row>
    <row r="74" spans="32:47" x14ac:dyDescent="0.3">
      <c r="AF74" t="str">
        <f t="shared" si="0"/>
        <v/>
      </c>
      <c r="AH74" t="s">
        <v>265</v>
      </c>
      <c r="AU74" s="106"/>
    </row>
    <row r="75" spans="32:47" x14ac:dyDescent="0.3">
      <c r="AF75" t="str">
        <f t="shared" ref="AF75:AF138" si="2">IF(AND(AD75&lt;&gt;"",AE75&lt;&gt;""),AD75*AE75,"")</f>
        <v/>
      </c>
      <c r="AH75" t="s">
        <v>265</v>
      </c>
      <c r="AU75" s="106"/>
    </row>
    <row r="76" spans="32:47" x14ac:dyDescent="0.3">
      <c r="AF76" t="str">
        <f t="shared" si="2"/>
        <v/>
      </c>
      <c r="AH76" t="s">
        <v>265</v>
      </c>
      <c r="AU76" s="106"/>
    </row>
    <row r="77" spans="32:47" x14ac:dyDescent="0.3">
      <c r="AF77" t="str">
        <f t="shared" si="2"/>
        <v/>
      </c>
      <c r="AH77" t="s">
        <v>265</v>
      </c>
      <c r="AU77" s="106"/>
    </row>
    <row r="78" spans="32:47" x14ac:dyDescent="0.3">
      <c r="AF78" t="str">
        <f t="shared" si="2"/>
        <v/>
      </c>
      <c r="AH78" t="s">
        <v>265</v>
      </c>
      <c r="AU78" s="106"/>
    </row>
    <row r="79" spans="32:47" x14ac:dyDescent="0.3">
      <c r="AF79" t="str">
        <f t="shared" si="2"/>
        <v/>
      </c>
      <c r="AH79" t="s">
        <v>265</v>
      </c>
      <c r="AU79" s="106"/>
    </row>
    <row r="80" spans="32:47" x14ac:dyDescent="0.3">
      <c r="AF80" t="str">
        <f t="shared" si="2"/>
        <v/>
      </c>
      <c r="AH80" t="s">
        <v>265</v>
      </c>
      <c r="AU80" s="106"/>
    </row>
    <row r="81" spans="32:47" x14ac:dyDescent="0.3">
      <c r="AF81" t="str">
        <f t="shared" si="2"/>
        <v/>
      </c>
      <c r="AH81" t="s">
        <v>265</v>
      </c>
      <c r="AU81" s="106"/>
    </row>
    <row r="82" spans="32:47" x14ac:dyDescent="0.3">
      <c r="AF82" t="str">
        <f t="shared" si="2"/>
        <v/>
      </c>
      <c r="AH82" t="s">
        <v>265</v>
      </c>
      <c r="AU82" s="106"/>
    </row>
    <row r="83" spans="32:47" x14ac:dyDescent="0.3">
      <c r="AF83" t="str">
        <f t="shared" si="2"/>
        <v/>
      </c>
      <c r="AH83" t="s">
        <v>265</v>
      </c>
      <c r="AU83" s="106"/>
    </row>
    <row r="84" spans="32:47" x14ac:dyDescent="0.3">
      <c r="AF84" t="str">
        <f t="shared" si="2"/>
        <v/>
      </c>
      <c r="AH84" t="s">
        <v>265</v>
      </c>
      <c r="AU84" s="106"/>
    </row>
    <row r="85" spans="32:47" x14ac:dyDescent="0.3">
      <c r="AF85" t="str">
        <f t="shared" si="2"/>
        <v/>
      </c>
      <c r="AH85" t="s">
        <v>265</v>
      </c>
      <c r="AU85" s="106"/>
    </row>
    <row r="86" spans="32:47" x14ac:dyDescent="0.3">
      <c r="AF86" t="str">
        <f t="shared" si="2"/>
        <v/>
      </c>
      <c r="AH86" t="s">
        <v>265</v>
      </c>
      <c r="AU86" s="106"/>
    </row>
    <row r="87" spans="32:47" x14ac:dyDescent="0.3">
      <c r="AF87" t="str">
        <f t="shared" si="2"/>
        <v/>
      </c>
      <c r="AH87" t="s">
        <v>265</v>
      </c>
      <c r="AU87" s="106"/>
    </row>
    <row r="88" spans="32:47" x14ac:dyDescent="0.3">
      <c r="AF88" t="str">
        <f t="shared" si="2"/>
        <v/>
      </c>
      <c r="AH88" t="s">
        <v>265</v>
      </c>
    </row>
    <row r="89" spans="32:47" x14ac:dyDescent="0.3">
      <c r="AF89" t="str">
        <f t="shared" si="2"/>
        <v/>
      </c>
      <c r="AH89" t="s">
        <v>265</v>
      </c>
    </row>
    <row r="90" spans="32:47" x14ac:dyDescent="0.3">
      <c r="AF90" t="str">
        <f t="shared" si="2"/>
        <v/>
      </c>
      <c r="AH90" t="s">
        <v>265</v>
      </c>
    </row>
    <row r="91" spans="32:47" x14ac:dyDescent="0.3">
      <c r="AF91" t="str">
        <f t="shared" si="2"/>
        <v/>
      </c>
      <c r="AH91" t="s">
        <v>265</v>
      </c>
    </row>
    <row r="92" spans="32:47" x14ac:dyDescent="0.3">
      <c r="AF92" t="str">
        <f t="shared" si="2"/>
        <v/>
      </c>
      <c r="AH92" t="s">
        <v>265</v>
      </c>
    </row>
    <row r="93" spans="32:47" x14ac:dyDescent="0.3">
      <c r="AF93" t="str">
        <f t="shared" si="2"/>
        <v/>
      </c>
      <c r="AH93" t="s">
        <v>265</v>
      </c>
    </row>
    <row r="94" spans="32:47" x14ac:dyDescent="0.3">
      <c r="AF94" t="str">
        <f t="shared" si="2"/>
        <v/>
      </c>
      <c r="AH94" t="s">
        <v>265</v>
      </c>
    </row>
    <row r="95" spans="32:47" x14ac:dyDescent="0.3">
      <c r="AF95" t="str">
        <f t="shared" si="2"/>
        <v/>
      </c>
      <c r="AH95" t="s">
        <v>265</v>
      </c>
    </row>
    <row r="96" spans="32:47" x14ac:dyDescent="0.3">
      <c r="AF96" t="str">
        <f t="shared" si="2"/>
        <v/>
      </c>
      <c r="AH96" t="s">
        <v>265</v>
      </c>
    </row>
    <row r="97" spans="32:34" x14ac:dyDescent="0.3">
      <c r="AF97" t="str">
        <f t="shared" si="2"/>
        <v/>
      </c>
      <c r="AH97" t="s">
        <v>265</v>
      </c>
    </row>
    <row r="98" spans="32:34" x14ac:dyDescent="0.3">
      <c r="AF98" t="str">
        <f t="shared" si="2"/>
        <v/>
      </c>
      <c r="AH98" t="s">
        <v>265</v>
      </c>
    </row>
    <row r="99" spans="32:34" x14ac:dyDescent="0.3">
      <c r="AF99" t="str">
        <f t="shared" si="2"/>
        <v/>
      </c>
      <c r="AH99" t="s">
        <v>265</v>
      </c>
    </row>
    <row r="100" spans="32:34" x14ac:dyDescent="0.3">
      <c r="AF100" t="str">
        <f t="shared" si="2"/>
        <v/>
      </c>
      <c r="AH100" t="s">
        <v>265</v>
      </c>
    </row>
    <row r="101" spans="32:34" x14ac:dyDescent="0.3">
      <c r="AF101" t="str">
        <f t="shared" si="2"/>
        <v/>
      </c>
      <c r="AH101" t="s">
        <v>265</v>
      </c>
    </row>
    <row r="102" spans="32:34" x14ac:dyDescent="0.3">
      <c r="AF102" t="str">
        <f t="shared" si="2"/>
        <v/>
      </c>
      <c r="AH102" t="s">
        <v>265</v>
      </c>
    </row>
    <row r="103" spans="32:34" x14ac:dyDescent="0.3">
      <c r="AF103" t="str">
        <f t="shared" si="2"/>
        <v/>
      </c>
      <c r="AH103" t="s">
        <v>265</v>
      </c>
    </row>
    <row r="104" spans="32:34" x14ac:dyDescent="0.3">
      <c r="AF104" t="str">
        <f t="shared" si="2"/>
        <v/>
      </c>
      <c r="AH104" t="s">
        <v>265</v>
      </c>
    </row>
    <row r="105" spans="32:34" x14ac:dyDescent="0.3">
      <c r="AF105" t="str">
        <f t="shared" si="2"/>
        <v/>
      </c>
      <c r="AH105" t="s">
        <v>265</v>
      </c>
    </row>
    <row r="106" spans="32:34" x14ac:dyDescent="0.3">
      <c r="AF106" t="str">
        <f t="shared" si="2"/>
        <v/>
      </c>
      <c r="AH106" t="s">
        <v>265</v>
      </c>
    </row>
    <row r="107" spans="32:34" x14ac:dyDescent="0.3">
      <c r="AF107" t="str">
        <f t="shared" si="2"/>
        <v/>
      </c>
      <c r="AH107" t="s">
        <v>265</v>
      </c>
    </row>
    <row r="108" spans="32:34" x14ac:dyDescent="0.3">
      <c r="AF108" t="str">
        <f t="shared" si="2"/>
        <v/>
      </c>
      <c r="AH108" t="s">
        <v>265</v>
      </c>
    </row>
    <row r="109" spans="32:34" x14ac:dyDescent="0.3">
      <c r="AF109" t="str">
        <f t="shared" si="2"/>
        <v/>
      </c>
      <c r="AH109" t="s">
        <v>265</v>
      </c>
    </row>
    <row r="110" spans="32:34" x14ac:dyDescent="0.3">
      <c r="AF110" t="str">
        <f t="shared" si="2"/>
        <v/>
      </c>
      <c r="AH110" t="s">
        <v>265</v>
      </c>
    </row>
    <row r="111" spans="32:34" x14ac:dyDescent="0.3">
      <c r="AF111" t="str">
        <f t="shared" si="2"/>
        <v/>
      </c>
      <c r="AH111" t="s">
        <v>265</v>
      </c>
    </row>
    <row r="112" spans="32:34" x14ac:dyDescent="0.3">
      <c r="AF112" t="str">
        <f t="shared" si="2"/>
        <v/>
      </c>
      <c r="AH112" t="s">
        <v>265</v>
      </c>
    </row>
    <row r="113" spans="32:34" x14ac:dyDescent="0.3">
      <c r="AF113" t="str">
        <f t="shared" si="2"/>
        <v/>
      </c>
      <c r="AH113" t="s">
        <v>265</v>
      </c>
    </row>
    <row r="114" spans="32:34" x14ac:dyDescent="0.3">
      <c r="AF114" t="str">
        <f t="shared" si="2"/>
        <v/>
      </c>
      <c r="AH114" t="s">
        <v>265</v>
      </c>
    </row>
    <row r="115" spans="32:34" x14ac:dyDescent="0.3">
      <c r="AF115" t="str">
        <f t="shared" si="2"/>
        <v/>
      </c>
      <c r="AH115" t="s">
        <v>265</v>
      </c>
    </row>
    <row r="116" spans="32:34" x14ac:dyDescent="0.3">
      <c r="AF116" t="str">
        <f t="shared" si="2"/>
        <v/>
      </c>
      <c r="AH116" t="s">
        <v>265</v>
      </c>
    </row>
    <row r="117" spans="32:34" x14ac:dyDescent="0.3">
      <c r="AF117" t="str">
        <f t="shared" si="2"/>
        <v/>
      </c>
      <c r="AH117" t="s">
        <v>265</v>
      </c>
    </row>
    <row r="118" spans="32:34" x14ac:dyDescent="0.3">
      <c r="AF118" t="str">
        <f t="shared" si="2"/>
        <v/>
      </c>
      <c r="AH118" t="s">
        <v>265</v>
      </c>
    </row>
    <row r="119" spans="32:34" x14ac:dyDescent="0.3">
      <c r="AF119" t="str">
        <f t="shared" si="2"/>
        <v/>
      </c>
      <c r="AH119" t="s">
        <v>265</v>
      </c>
    </row>
    <row r="120" spans="32:34" x14ac:dyDescent="0.3">
      <c r="AF120" t="str">
        <f t="shared" si="2"/>
        <v/>
      </c>
      <c r="AH120" t="s">
        <v>265</v>
      </c>
    </row>
    <row r="121" spans="32:34" x14ac:dyDescent="0.3">
      <c r="AF121" t="str">
        <f t="shared" si="2"/>
        <v/>
      </c>
      <c r="AH121" t="s">
        <v>265</v>
      </c>
    </row>
    <row r="122" spans="32:34" x14ac:dyDescent="0.3">
      <c r="AF122" t="str">
        <f t="shared" si="2"/>
        <v/>
      </c>
      <c r="AH122" t="s">
        <v>265</v>
      </c>
    </row>
    <row r="123" spans="32:34" x14ac:dyDescent="0.3">
      <c r="AF123" t="str">
        <f t="shared" si="2"/>
        <v/>
      </c>
      <c r="AH123" t="s">
        <v>265</v>
      </c>
    </row>
    <row r="124" spans="32:34" x14ac:dyDescent="0.3">
      <c r="AF124" t="str">
        <f t="shared" si="2"/>
        <v/>
      </c>
      <c r="AH124" t="s">
        <v>265</v>
      </c>
    </row>
    <row r="125" spans="32:34" x14ac:dyDescent="0.3">
      <c r="AF125" t="str">
        <f t="shared" si="2"/>
        <v/>
      </c>
      <c r="AH125" t="s">
        <v>265</v>
      </c>
    </row>
    <row r="126" spans="32:34" x14ac:dyDescent="0.3">
      <c r="AF126" t="str">
        <f t="shared" si="2"/>
        <v/>
      </c>
      <c r="AH126" t="s">
        <v>265</v>
      </c>
    </row>
    <row r="127" spans="32:34" x14ac:dyDescent="0.3">
      <c r="AF127" t="str">
        <f t="shared" si="2"/>
        <v/>
      </c>
      <c r="AH127" t="s">
        <v>265</v>
      </c>
    </row>
    <row r="128" spans="32:34" x14ac:dyDescent="0.3">
      <c r="AF128" t="str">
        <f t="shared" si="2"/>
        <v/>
      </c>
      <c r="AH128" t="s">
        <v>265</v>
      </c>
    </row>
    <row r="129" spans="31:34" x14ac:dyDescent="0.3">
      <c r="AF129" t="str">
        <f t="shared" si="2"/>
        <v/>
      </c>
      <c r="AH129" t="s">
        <v>265</v>
      </c>
    </row>
    <row r="130" spans="31:34" x14ac:dyDescent="0.3">
      <c r="AF130" t="str">
        <f t="shared" si="2"/>
        <v/>
      </c>
      <c r="AH130" t="s">
        <v>265</v>
      </c>
    </row>
    <row r="131" spans="31:34" x14ac:dyDescent="0.3">
      <c r="AF131" t="str">
        <f t="shared" si="2"/>
        <v/>
      </c>
      <c r="AH131" t="s">
        <v>265</v>
      </c>
    </row>
    <row r="132" spans="31:34" x14ac:dyDescent="0.3">
      <c r="AF132" t="str">
        <f t="shared" si="2"/>
        <v/>
      </c>
      <c r="AH132" t="s">
        <v>265</v>
      </c>
    </row>
    <row r="133" spans="31:34" x14ac:dyDescent="0.3">
      <c r="AE133" s="18"/>
      <c r="AF133" t="str">
        <f t="shared" si="2"/>
        <v/>
      </c>
      <c r="AH133" t="s">
        <v>265</v>
      </c>
    </row>
    <row r="134" spans="31:34" x14ac:dyDescent="0.3">
      <c r="AE134" s="18"/>
      <c r="AF134" t="str">
        <f t="shared" si="2"/>
        <v/>
      </c>
      <c r="AH134" t="s">
        <v>265</v>
      </c>
    </row>
    <row r="135" spans="31:34" x14ac:dyDescent="0.3">
      <c r="AE135" s="18"/>
      <c r="AF135" t="str">
        <f t="shared" si="2"/>
        <v/>
      </c>
      <c r="AH135" t="s">
        <v>265</v>
      </c>
    </row>
    <row r="136" spans="31:34" x14ac:dyDescent="0.3">
      <c r="AE136" s="18"/>
      <c r="AF136" t="str">
        <f t="shared" si="2"/>
        <v/>
      </c>
      <c r="AH136" t="s">
        <v>265</v>
      </c>
    </row>
    <row r="137" spans="31:34" x14ac:dyDescent="0.3">
      <c r="AE137" s="18"/>
      <c r="AF137" t="str">
        <f t="shared" si="2"/>
        <v/>
      </c>
      <c r="AH137" t="s">
        <v>265</v>
      </c>
    </row>
    <row r="138" spans="31:34" x14ac:dyDescent="0.3">
      <c r="AE138" s="18"/>
      <c r="AF138" t="str">
        <f t="shared" si="2"/>
        <v/>
      </c>
      <c r="AH138" t="s">
        <v>265</v>
      </c>
    </row>
    <row r="139" spans="31:34" x14ac:dyDescent="0.3">
      <c r="AE139" s="18"/>
      <c r="AF139" t="str">
        <f t="shared" ref="AF139:AF177" si="3">IF(AND(AD139&lt;&gt;"",AE139&lt;&gt;""),AD139*AE139,"")</f>
        <v/>
      </c>
      <c r="AH139" t="s">
        <v>265</v>
      </c>
    </row>
    <row r="140" spans="31:34" x14ac:dyDescent="0.3">
      <c r="AE140" s="18"/>
      <c r="AF140" t="str">
        <f t="shared" si="3"/>
        <v/>
      </c>
      <c r="AH140" t="s">
        <v>265</v>
      </c>
    </row>
    <row r="141" spans="31:34" x14ac:dyDescent="0.3">
      <c r="AE141" s="18"/>
      <c r="AF141" t="str">
        <f t="shared" si="3"/>
        <v/>
      </c>
      <c r="AH141" t="s">
        <v>265</v>
      </c>
    </row>
    <row r="142" spans="31:34" x14ac:dyDescent="0.3">
      <c r="AE142" s="18"/>
      <c r="AF142" t="str">
        <f t="shared" si="3"/>
        <v/>
      </c>
      <c r="AH142" t="s">
        <v>265</v>
      </c>
    </row>
    <row r="143" spans="31:34" x14ac:dyDescent="0.3">
      <c r="AF143" t="str">
        <f t="shared" si="3"/>
        <v/>
      </c>
      <c r="AH143" t="s">
        <v>265</v>
      </c>
    </row>
    <row r="144" spans="31:34" x14ac:dyDescent="0.3">
      <c r="AF144" t="str">
        <f t="shared" si="3"/>
        <v/>
      </c>
      <c r="AH144" t="s">
        <v>265</v>
      </c>
    </row>
    <row r="145" spans="32:34" x14ac:dyDescent="0.3">
      <c r="AF145" t="str">
        <f t="shared" si="3"/>
        <v/>
      </c>
      <c r="AH145" t="s">
        <v>265</v>
      </c>
    </row>
    <row r="146" spans="32:34" x14ac:dyDescent="0.3">
      <c r="AF146" t="str">
        <f t="shared" si="3"/>
        <v/>
      </c>
      <c r="AH146" t="s">
        <v>265</v>
      </c>
    </row>
    <row r="147" spans="32:34" x14ac:dyDescent="0.3">
      <c r="AF147" t="str">
        <f t="shared" si="3"/>
        <v/>
      </c>
      <c r="AH147" t="s">
        <v>265</v>
      </c>
    </row>
    <row r="148" spans="32:34" x14ac:dyDescent="0.3">
      <c r="AF148" t="str">
        <f t="shared" si="3"/>
        <v/>
      </c>
      <c r="AH148" t="s">
        <v>265</v>
      </c>
    </row>
    <row r="149" spans="32:34" x14ac:dyDescent="0.3">
      <c r="AF149" t="str">
        <f t="shared" si="3"/>
        <v/>
      </c>
      <c r="AH149" t="s">
        <v>265</v>
      </c>
    </row>
    <row r="150" spans="32:34" x14ac:dyDescent="0.3">
      <c r="AF150" t="str">
        <f t="shared" si="3"/>
        <v/>
      </c>
      <c r="AH150" t="s">
        <v>265</v>
      </c>
    </row>
    <row r="151" spans="32:34" x14ac:dyDescent="0.3">
      <c r="AF151" t="str">
        <f t="shared" si="3"/>
        <v/>
      </c>
      <c r="AH151" t="s">
        <v>265</v>
      </c>
    </row>
    <row r="152" spans="32:34" x14ac:dyDescent="0.3">
      <c r="AF152" t="str">
        <f t="shared" si="3"/>
        <v/>
      </c>
      <c r="AH152" t="s">
        <v>265</v>
      </c>
    </row>
    <row r="153" spans="32:34" x14ac:dyDescent="0.3">
      <c r="AF153" t="str">
        <f t="shared" si="3"/>
        <v/>
      </c>
      <c r="AH153" t="s">
        <v>265</v>
      </c>
    </row>
    <row r="154" spans="32:34" x14ac:dyDescent="0.3">
      <c r="AF154" t="str">
        <f t="shared" si="3"/>
        <v/>
      </c>
      <c r="AH154" t="s">
        <v>265</v>
      </c>
    </row>
    <row r="155" spans="32:34" x14ac:dyDescent="0.3">
      <c r="AF155" t="str">
        <f t="shared" si="3"/>
        <v/>
      </c>
      <c r="AH155" t="s">
        <v>265</v>
      </c>
    </row>
    <row r="156" spans="32:34" x14ac:dyDescent="0.3">
      <c r="AF156" t="str">
        <f t="shared" si="3"/>
        <v/>
      </c>
      <c r="AH156" t="s">
        <v>265</v>
      </c>
    </row>
    <row r="157" spans="32:34" x14ac:dyDescent="0.3">
      <c r="AF157" t="str">
        <f t="shared" si="3"/>
        <v/>
      </c>
      <c r="AH157" t="s">
        <v>265</v>
      </c>
    </row>
    <row r="158" spans="32:34" x14ac:dyDescent="0.3">
      <c r="AF158" t="str">
        <f t="shared" si="3"/>
        <v/>
      </c>
      <c r="AH158" t="s">
        <v>265</v>
      </c>
    </row>
    <row r="159" spans="32:34" x14ac:dyDescent="0.3">
      <c r="AF159" t="str">
        <f t="shared" si="3"/>
        <v/>
      </c>
      <c r="AH159" t="s">
        <v>265</v>
      </c>
    </row>
    <row r="160" spans="32:34" x14ac:dyDescent="0.3">
      <c r="AF160" t="str">
        <f t="shared" si="3"/>
        <v/>
      </c>
      <c r="AH160" t="s">
        <v>265</v>
      </c>
    </row>
    <row r="161" spans="32:34" x14ac:dyDescent="0.3">
      <c r="AF161" t="str">
        <f t="shared" si="3"/>
        <v/>
      </c>
      <c r="AH161" t="s">
        <v>265</v>
      </c>
    </row>
    <row r="162" spans="32:34" x14ac:dyDescent="0.3">
      <c r="AF162" t="str">
        <f t="shared" si="3"/>
        <v/>
      </c>
      <c r="AH162" t="s">
        <v>265</v>
      </c>
    </row>
    <row r="163" spans="32:34" x14ac:dyDescent="0.3">
      <c r="AF163" t="str">
        <f t="shared" si="3"/>
        <v/>
      </c>
      <c r="AH163" t="s">
        <v>265</v>
      </c>
    </row>
    <row r="164" spans="32:34" x14ac:dyDescent="0.3">
      <c r="AF164" t="str">
        <f t="shared" si="3"/>
        <v/>
      </c>
      <c r="AH164" t="s">
        <v>265</v>
      </c>
    </row>
    <row r="165" spans="32:34" x14ac:dyDescent="0.3">
      <c r="AF165" t="str">
        <f t="shared" si="3"/>
        <v/>
      </c>
      <c r="AH165" t="s">
        <v>265</v>
      </c>
    </row>
    <row r="166" spans="32:34" x14ac:dyDescent="0.3">
      <c r="AF166" t="str">
        <f t="shared" si="3"/>
        <v/>
      </c>
      <c r="AH166" t="s">
        <v>265</v>
      </c>
    </row>
    <row r="167" spans="32:34" x14ac:dyDescent="0.3">
      <c r="AF167" t="str">
        <f t="shared" si="3"/>
        <v/>
      </c>
      <c r="AH167" t="s">
        <v>265</v>
      </c>
    </row>
    <row r="168" spans="32:34" x14ac:dyDescent="0.3">
      <c r="AF168" t="str">
        <f t="shared" si="3"/>
        <v/>
      </c>
      <c r="AH168" t="s">
        <v>265</v>
      </c>
    </row>
    <row r="169" spans="32:34" x14ac:dyDescent="0.3">
      <c r="AF169" t="str">
        <f t="shared" si="3"/>
        <v/>
      </c>
      <c r="AH169" t="s">
        <v>265</v>
      </c>
    </row>
    <row r="170" spans="32:34" x14ac:dyDescent="0.3">
      <c r="AF170" t="str">
        <f t="shared" si="3"/>
        <v/>
      </c>
      <c r="AH170" t="s">
        <v>265</v>
      </c>
    </row>
    <row r="171" spans="32:34" x14ac:dyDescent="0.3">
      <c r="AF171" t="str">
        <f t="shared" si="3"/>
        <v/>
      </c>
      <c r="AH171" t="s">
        <v>265</v>
      </c>
    </row>
    <row r="172" spans="32:34" x14ac:dyDescent="0.3">
      <c r="AF172" t="str">
        <f t="shared" si="3"/>
        <v/>
      </c>
      <c r="AH172" t="s">
        <v>265</v>
      </c>
    </row>
    <row r="173" spans="32:34" x14ac:dyDescent="0.3">
      <c r="AF173" t="str">
        <f t="shared" si="3"/>
        <v/>
      </c>
      <c r="AH173" t="s">
        <v>265</v>
      </c>
    </row>
    <row r="174" spans="32:34" x14ac:dyDescent="0.3">
      <c r="AF174" t="str">
        <f t="shared" si="3"/>
        <v/>
      </c>
      <c r="AH174" t="s">
        <v>265</v>
      </c>
    </row>
    <row r="175" spans="32:34" x14ac:dyDescent="0.3">
      <c r="AF175" t="str">
        <f t="shared" si="3"/>
        <v/>
      </c>
      <c r="AH175" t="s">
        <v>265</v>
      </c>
    </row>
    <row r="176" spans="32:34" x14ac:dyDescent="0.3">
      <c r="AF176" t="str">
        <f t="shared" si="3"/>
        <v/>
      </c>
      <c r="AH176" t="s">
        <v>265</v>
      </c>
    </row>
    <row r="177" spans="26:35" x14ac:dyDescent="0.3">
      <c r="AF177" t="str">
        <f t="shared" si="3"/>
        <v/>
      </c>
      <c r="AH177" t="s">
        <v>265</v>
      </c>
    </row>
    <row r="178" spans="26:35" x14ac:dyDescent="0.3">
      <c r="Z178" s="105" t="s">
        <v>265</v>
      </c>
      <c r="AA178" t="str">
        <f>Products!C4</f>
        <v>Arla Apetina Cubes 200G</v>
      </c>
      <c r="AB178" s="11" t="s">
        <v>265</v>
      </c>
      <c r="AC178" s="11" t="s">
        <v>265</v>
      </c>
      <c r="AD178" s="11" t="s">
        <v>265</v>
      </c>
      <c r="AE178" s="11" t="s">
        <v>265</v>
      </c>
      <c r="AF178" s="11" t="s">
        <v>265</v>
      </c>
      <c r="AG178" s="108" t="s">
        <v>265</v>
      </c>
      <c r="AH178" s="11" t="s">
        <v>265</v>
      </c>
      <c r="AI178" s="11" t="s">
        <v>265</v>
      </c>
    </row>
    <row r="179" spans="26:35" x14ac:dyDescent="0.3">
      <c r="AA179" t="str">
        <f>Products!C5</f>
        <v>Arla Mildcheddar 2.5Kg</v>
      </c>
    </row>
    <row r="180" spans="26:35" x14ac:dyDescent="0.3">
      <c r="AA180" t="str">
        <f>Products!C6</f>
        <v>Arla Mozzarella 2.3Kg</v>
      </c>
    </row>
    <row r="181" spans="26:35" x14ac:dyDescent="0.3">
      <c r="AA181">
        <f>Products!C7</f>
        <v>0</v>
      </c>
    </row>
    <row r="182" spans="26:35" x14ac:dyDescent="0.3">
      <c r="AA182" t="str">
        <f>Products!C8</f>
        <v>Cdf Semiskimmed 1L</v>
      </c>
    </row>
    <row r="183" spans="26:35" x14ac:dyDescent="0.3">
      <c r="AA183" t="str">
        <f>Products!C9</f>
        <v>Cr Evoo 1L</v>
      </c>
    </row>
    <row r="184" spans="26:35" x14ac:dyDescent="0.3">
      <c r="AA184" t="str">
        <f>Products!C10</f>
        <v>Cr Evoo 5L</v>
      </c>
    </row>
    <row r="185" spans="26:35" x14ac:dyDescent="0.3">
      <c r="AA185" t="str">
        <f>Products!C11</f>
        <v>Cr Mortadella</v>
      </c>
    </row>
    <row r="186" spans="26:35" x14ac:dyDescent="0.3">
      <c r="AA186" t="str">
        <f>Products!C12</f>
        <v>Cr Proscrudo 1.5Kg</v>
      </c>
    </row>
    <row r="187" spans="26:35" x14ac:dyDescent="0.3">
      <c r="AA187" t="str">
        <f>Products!C13</f>
        <v>Cr Sansadioliva 5L</v>
      </c>
    </row>
    <row r="188" spans="26:35" x14ac:dyDescent="0.3">
      <c r="AA188" t="str">
        <f>Products!C14</f>
        <v>Dr Cl Cheese 1Kg</v>
      </c>
    </row>
    <row r="189" spans="26:35" x14ac:dyDescent="0.3">
      <c r="AA189" t="str">
        <f>Products!C15</f>
        <v>Heinz Acvinegar .946L</v>
      </c>
    </row>
    <row r="190" spans="26:35" x14ac:dyDescent="0.3">
      <c r="AA190" t="str">
        <f>Products!C16</f>
        <v>Heinz Acvinegar 3.78L</v>
      </c>
    </row>
    <row r="191" spans="26:35" x14ac:dyDescent="0.3">
      <c r="AA191" t="str">
        <f>Products!C17</f>
        <v>Heinz Bakedbeans 2.95G</v>
      </c>
    </row>
    <row r="192" spans="26:35" x14ac:dyDescent="0.3">
      <c r="AA192" t="str">
        <f>Products!C18</f>
        <v>Heinz Bakedbeans 415G</v>
      </c>
    </row>
    <row r="193" spans="27:27" x14ac:dyDescent="0.3">
      <c r="AA193" t="str">
        <f>Products!C19</f>
        <v>Heinz Bbqsauce 480G</v>
      </c>
    </row>
    <row r="194" spans="27:27" x14ac:dyDescent="0.3">
      <c r="AA194" t="str">
        <f>Products!C20</f>
        <v>Heinz Chilisauce 3.3Kg</v>
      </c>
    </row>
    <row r="195" spans="27:27" x14ac:dyDescent="0.3">
      <c r="AA195" t="str">
        <f>Products!C21</f>
        <v>Heinz Chilisauce 300G</v>
      </c>
    </row>
    <row r="196" spans="27:27" x14ac:dyDescent="0.3">
      <c r="AA196" t="str">
        <f>Products!C22</f>
        <v>Heinz Chilisauce 9G</v>
      </c>
    </row>
    <row r="197" spans="27:27" x14ac:dyDescent="0.3">
      <c r="AA197" t="str">
        <f>Products!C23</f>
        <v>Heinz Dwvinegar</v>
      </c>
    </row>
    <row r="198" spans="27:27" x14ac:dyDescent="0.3">
      <c r="AA198" t="str">
        <f>Products!C24</f>
        <v>Heinz Ketchup 54Ml</v>
      </c>
    </row>
    <row r="199" spans="27:27" x14ac:dyDescent="0.3">
      <c r="AA199" t="str">
        <f>Products!C25</f>
        <v>Heinz Mayo 3Kg</v>
      </c>
    </row>
    <row r="200" spans="27:27" x14ac:dyDescent="0.3">
      <c r="AA200" t="str">
        <f>Products!C26</f>
        <v>Heinz Mayo 54Ml</v>
      </c>
    </row>
    <row r="201" spans="27:27" x14ac:dyDescent="0.3">
      <c r="AA201" t="str">
        <f>Products!C27</f>
        <v>Heinz Peeledtomatoes</v>
      </c>
    </row>
    <row r="202" spans="27:27" x14ac:dyDescent="0.3">
      <c r="AA202" t="str">
        <f>Products!C28</f>
        <v>Heinz Rwvinegar</v>
      </c>
    </row>
    <row r="203" spans="27:27" x14ac:dyDescent="0.3">
      <c r="AA203" t="str">
        <f>Products!C29</f>
        <v>Heinz Tomatoket 300G</v>
      </c>
    </row>
    <row r="204" spans="27:27" x14ac:dyDescent="0.3">
      <c r="AA204" t="str">
        <f>Products!C30</f>
        <v>Heinz Tomatoket 567G</v>
      </c>
    </row>
    <row r="205" spans="27:27" x14ac:dyDescent="0.3">
      <c r="AA205" t="str">
        <f>Products!C31</f>
        <v>Heinz Tomatoket 9G</v>
      </c>
    </row>
    <row r="206" spans="27:27" x14ac:dyDescent="0.3">
      <c r="AA206" t="str">
        <f>Products!C32</f>
        <v>Heinz Tomatopst 3.15Kg</v>
      </c>
    </row>
    <row r="207" spans="27:27" x14ac:dyDescent="0.3">
      <c r="AA207" t="str">
        <f>Products!C33</f>
        <v>Heinz Yellowmustard</v>
      </c>
    </row>
    <row r="208" spans="27:27" x14ac:dyDescent="0.3">
      <c r="AA208" t="str">
        <f>Products!C34</f>
        <v>Heiz Bigtomatosauce 950G</v>
      </c>
    </row>
    <row r="209" spans="27:27" x14ac:dyDescent="0.3">
      <c r="AA209" t="str">
        <f>Products!C35</f>
        <v>Lurpak Usbutter 100G</v>
      </c>
    </row>
    <row r="210" spans="27:27" x14ac:dyDescent="0.3">
      <c r="AA210" t="str">
        <f>Products!C36</f>
        <v>Nz Frzn Wholemussels</v>
      </c>
    </row>
    <row r="211" spans="27:27" x14ac:dyDescent="0.3">
      <c r="AA211" t="str">
        <f>Products!C37</f>
        <v>Nz Gs Mussels Lrg</v>
      </c>
    </row>
    <row r="212" spans="27:27" x14ac:dyDescent="0.3">
      <c r="AA212" t="str">
        <f>Products!C38</f>
        <v>Nz Gs Mussels Mid</v>
      </c>
    </row>
    <row r="213" spans="27:27" x14ac:dyDescent="0.3">
      <c r="AA213" t="str">
        <f>Products!C39</f>
        <v>Pb Brie 125G</v>
      </c>
    </row>
    <row r="214" spans="27:27" x14ac:dyDescent="0.3">
      <c r="AA214" t="str">
        <f>Products!C40</f>
        <v>Pb Brie 1Kg</v>
      </c>
    </row>
    <row r="215" spans="27:27" x14ac:dyDescent="0.3">
      <c r="AA215" t="str">
        <f>Products!C41</f>
        <v>Pb Camembert 125G</v>
      </c>
    </row>
    <row r="216" spans="27:27" x14ac:dyDescent="0.3">
      <c r="AA216" t="str">
        <f>Products!C42</f>
        <v>Pb Camembert 250G</v>
      </c>
    </row>
    <row r="217" spans="27:27" x14ac:dyDescent="0.3">
      <c r="AA217" t="str">
        <f>Products!C43</f>
        <v>Pb Creammilk 1L</v>
      </c>
    </row>
    <row r="218" spans="27:27" x14ac:dyDescent="0.3">
      <c r="AA218" t="str">
        <f>Products!C44</f>
        <v>Pb Emmentalportion 220G</v>
      </c>
    </row>
    <row r="219" spans="27:27" x14ac:dyDescent="0.3">
      <c r="AA219" t="str">
        <f>Products!C45</f>
        <v>Pb Emmentalslices 160G</v>
      </c>
    </row>
    <row r="220" spans="27:27" x14ac:dyDescent="0.3">
      <c r="AA220" t="str">
        <f>Products!C46</f>
        <v>Pb Goatcheese 100G</v>
      </c>
    </row>
    <row r="221" spans="27:27" x14ac:dyDescent="0.3">
      <c r="AA221" t="str">
        <f>Products!C47</f>
        <v>Pb Goudaslices 160G</v>
      </c>
    </row>
    <row r="222" spans="27:27" x14ac:dyDescent="0.3">
      <c r="AA222" t="str">
        <f>Products!C48</f>
        <v>Pb Herbgoat 100G</v>
      </c>
    </row>
    <row r="223" spans="27:27" x14ac:dyDescent="0.3">
      <c r="AA223" t="str">
        <f>Products!C49</f>
        <v>Pb Lightcream 1L</v>
      </c>
    </row>
    <row r="224" spans="27:27" x14ac:dyDescent="0.3">
      <c r="AA224" t="str">
        <f>Products!C50</f>
        <v>Pb Ml Naturalcheese 150G</v>
      </c>
    </row>
    <row r="225" spans="27:27" x14ac:dyDescent="0.3">
      <c r="AA225" t="str">
        <f>Products!C51</f>
        <v>Pb Pastrybutter 2Kg</v>
      </c>
    </row>
    <row r="226" spans="27:27" x14ac:dyDescent="0.3">
      <c r="AA226" t="str">
        <f>Products!C52</f>
        <v>Pb Pepperbrie 125G</v>
      </c>
    </row>
    <row r="227" spans="27:27" x14ac:dyDescent="0.3">
      <c r="AA227" t="str">
        <f>Products!C53</f>
        <v>Pb Peppergoat 100G</v>
      </c>
    </row>
    <row r="228" spans="27:27" x14ac:dyDescent="0.3">
      <c r="AA228" t="str">
        <f>Products!C54</f>
        <v>Pb Saltbutter Foil 250G</v>
      </c>
    </row>
    <row r="229" spans="27:27" x14ac:dyDescent="0.3">
      <c r="AA229" t="str">
        <f>Products!C55</f>
        <v>Pb Saltbutter Tub 250G</v>
      </c>
    </row>
    <row r="230" spans="27:27" x14ac:dyDescent="0.3">
      <c r="AA230" t="str">
        <f>Products!C56</f>
        <v>Pb Shredemmental 200G</v>
      </c>
    </row>
    <row r="231" spans="27:27" x14ac:dyDescent="0.3">
      <c r="AA231" t="str">
        <f>Products!C57</f>
        <v>Pb Skimmedmilk 1L</v>
      </c>
    </row>
    <row r="232" spans="27:27" x14ac:dyDescent="0.3">
      <c r="AA232" t="str">
        <f>Products!C58</f>
        <v>Pb Us Butter Foil 250G</v>
      </c>
    </row>
    <row r="233" spans="27:27" x14ac:dyDescent="0.3">
      <c r="AA233" t="str">
        <f>Products!C59</f>
        <v>Pb Usbutter Tub 250G</v>
      </c>
    </row>
    <row r="234" spans="27:27" x14ac:dyDescent="0.3">
      <c r="AA234" t="str">
        <f>Products!C60</f>
        <v>Pb Whippedcream 250G</v>
      </c>
    </row>
    <row r="235" spans="27:27" x14ac:dyDescent="0.3">
      <c r="AA235" t="str">
        <f>Products!C61</f>
        <v>Pb Whippingcream 1L</v>
      </c>
    </row>
    <row r="236" spans="27:27" x14ac:dyDescent="0.3">
      <c r="AA236" t="str">
        <f>Products!C62</f>
        <v>Pb Whippingcream 200Ml</v>
      </c>
    </row>
    <row r="237" spans="27:27" x14ac:dyDescent="0.3">
      <c r="AA237" t="str">
        <f>Products!C63</f>
        <v>Virgilio Mascarpone 500G</v>
      </c>
    </row>
    <row r="238" spans="27:27" x14ac:dyDescent="0.3">
      <c r="AA238" t="str">
        <f>Products!C64</f>
        <v>Zelachi Cheddar Block 2Kg</v>
      </c>
    </row>
    <row r="239" spans="27:27" x14ac:dyDescent="0.3">
      <c r="AA239" t="str">
        <f>Products!C65</f>
        <v>Zelachi Dan Usbutter 25Kg</v>
      </c>
    </row>
    <row r="240" spans="27:27" x14ac:dyDescent="0.3">
      <c r="AA240" t="str">
        <f>Products!C66</f>
        <v>Zelachi Mini Usbutter 8G</v>
      </c>
    </row>
    <row r="241" spans="27:27" x14ac:dyDescent="0.3">
      <c r="AA241" t="str">
        <f>Products!C67</f>
        <v>Zelachi Palffymarg 5Kg</v>
      </c>
    </row>
    <row r="242" spans="27:27" x14ac:dyDescent="0.3">
      <c r="AA242" t="str">
        <f>Products!C68</f>
        <v>Zelachi Uscreambutter 1Kg</v>
      </c>
    </row>
    <row r="243" spans="27:27" x14ac:dyDescent="0.3">
      <c r="AA243" t="e">
        <f>Products!#REF!</f>
        <v>#REF!</v>
      </c>
    </row>
    <row r="244" spans="27:27" x14ac:dyDescent="0.3">
      <c r="AA244">
        <f>Products!C69</f>
        <v>0</v>
      </c>
    </row>
    <row r="245" spans="27:27" x14ac:dyDescent="0.3">
      <c r="AA245">
        <f>Products!C70</f>
        <v>0</v>
      </c>
    </row>
    <row r="246" spans="27:27" x14ac:dyDescent="0.3">
      <c r="AA246">
        <f>Products!C71</f>
        <v>0</v>
      </c>
    </row>
    <row r="247" spans="27:27" x14ac:dyDescent="0.3">
      <c r="AA247">
        <f>Products!C72</f>
        <v>0</v>
      </c>
    </row>
    <row r="248" spans="27:27" x14ac:dyDescent="0.3">
      <c r="AA248">
        <f>Products!C73</f>
        <v>0</v>
      </c>
    </row>
    <row r="249" spans="27:27" x14ac:dyDescent="0.3">
      <c r="AA249">
        <f>Products!C74</f>
        <v>0</v>
      </c>
    </row>
    <row r="250" spans="27:27" x14ac:dyDescent="0.3">
      <c r="AA250">
        <f>Products!C75</f>
        <v>0</v>
      </c>
    </row>
    <row r="251" spans="27:27" x14ac:dyDescent="0.3">
      <c r="AA251">
        <f>Products!C76</f>
        <v>0</v>
      </c>
    </row>
    <row r="252" spans="27:27" x14ac:dyDescent="0.3">
      <c r="AA252">
        <f>Products!C77</f>
        <v>0</v>
      </c>
    </row>
    <row r="253" spans="27:27" x14ac:dyDescent="0.3">
      <c r="AA253">
        <f>Products!C78</f>
        <v>0</v>
      </c>
    </row>
    <row r="254" spans="27:27" x14ac:dyDescent="0.3">
      <c r="AA254">
        <f>Products!C79</f>
        <v>0</v>
      </c>
    </row>
    <row r="255" spans="27:27" x14ac:dyDescent="0.3">
      <c r="AA255">
        <f>Products!C80</f>
        <v>0</v>
      </c>
    </row>
    <row r="256" spans="27:27" x14ac:dyDescent="0.3">
      <c r="AA256">
        <f>Products!C81</f>
        <v>0</v>
      </c>
    </row>
    <row r="257" spans="27:27" x14ac:dyDescent="0.3">
      <c r="AA257">
        <f>Products!C82</f>
        <v>0</v>
      </c>
    </row>
    <row r="258" spans="27:27" x14ac:dyDescent="0.3">
      <c r="AA258">
        <f>Products!C83</f>
        <v>0</v>
      </c>
    </row>
    <row r="259" spans="27:27" x14ac:dyDescent="0.3">
      <c r="AA259">
        <f>Products!C84</f>
        <v>0</v>
      </c>
    </row>
    <row r="260" spans="27:27" x14ac:dyDescent="0.3">
      <c r="AA260">
        <f>Products!C85</f>
        <v>0</v>
      </c>
    </row>
    <row r="261" spans="27:27" x14ac:dyDescent="0.3">
      <c r="AA261">
        <f>Products!C86</f>
        <v>0</v>
      </c>
    </row>
    <row r="262" spans="27:27" x14ac:dyDescent="0.3">
      <c r="AA262">
        <f>Products!C87</f>
        <v>0</v>
      </c>
    </row>
    <row r="263" spans="27:27" x14ac:dyDescent="0.3">
      <c r="AA263">
        <f>Products!C88</f>
        <v>0</v>
      </c>
    </row>
    <row r="264" spans="27:27" x14ac:dyDescent="0.3">
      <c r="AA264">
        <f>Products!C89</f>
        <v>0</v>
      </c>
    </row>
    <row r="265" spans="27:27" x14ac:dyDescent="0.3">
      <c r="AA265">
        <f>Products!C90</f>
        <v>0</v>
      </c>
    </row>
    <row r="266" spans="27:27" x14ac:dyDescent="0.3">
      <c r="AA266">
        <f>Products!C91</f>
        <v>0</v>
      </c>
    </row>
    <row r="267" spans="27:27" x14ac:dyDescent="0.3">
      <c r="AA267">
        <f>Products!C92</f>
        <v>0</v>
      </c>
    </row>
    <row r="268" spans="27:27" x14ac:dyDescent="0.3">
      <c r="AA268">
        <f>Products!C93</f>
        <v>0</v>
      </c>
    </row>
    <row r="269" spans="27:27" x14ac:dyDescent="0.3">
      <c r="AA269">
        <f>Products!C94</f>
        <v>0</v>
      </c>
    </row>
    <row r="270" spans="27:27" x14ac:dyDescent="0.3">
      <c r="AA270">
        <f>Products!C95</f>
        <v>0</v>
      </c>
    </row>
    <row r="271" spans="27:27" x14ac:dyDescent="0.3">
      <c r="AA271">
        <f>Products!C96</f>
        <v>0</v>
      </c>
    </row>
    <row r="272" spans="27:27" x14ac:dyDescent="0.3">
      <c r="AA272">
        <f>Products!C97</f>
        <v>0</v>
      </c>
    </row>
    <row r="273" spans="27:27" x14ac:dyDescent="0.3">
      <c r="AA273">
        <f>Products!C98</f>
        <v>0</v>
      </c>
    </row>
    <row r="274" spans="27:27" x14ac:dyDescent="0.3">
      <c r="AA274">
        <f>Products!C99</f>
        <v>0</v>
      </c>
    </row>
    <row r="275" spans="27:27" x14ac:dyDescent="0.3">
      <c r="AA275">
        <f>Products!C100</f>
        <v>0</v>
      </c>
    </row>
    <row r="276" spans="27:27" x14ac:dyDescent="0.3">
      <c r="AA276">
        <f>Products!C101</f>
        <v>0</v>
      </c>
    </row>
    <row r="277" spans="27:27" x14ac:dyDescent="0.3">
      <c r="AA277">
        <f>Products!C102</f>
        <v>0</v>
      </c>
    </row>
    <row r="278" spans="27:27" x14ac:dyDescent="0.3">
      <c r="AA278">
        <f>Products!C103</f>
        <v>0</v>
      </c>
    </row>
    <row r="279" spans="27:27" x14ac:dyDescent="0.3">
      <c r="AA279">
        <f>Products!C104</f>
        <v>0</v>
      </c>
    </row>
    <row r="280" spans="27:27" x14ac:dyDescent="0.3">
      <c r="AA280">
        <f>Products!C105</f>
        <v>0</v>
      </c>
    </row>
    <row r="281" spans="27:27" x14ac:dyDescent="0.3">
      <c r="AA281">
        <f>Products!C106</f>
        <v>0</v>
      </c>
    </row>
    <row r="282" spans="27:27" x14ac:dyDescent="0.3">
      <c r="AA282">
        <f>Products!C107</f>
        <v>0</v>
      </c>
    </row>
    <row r="283" spans="27:27" x14ac:dyDescent="0.3">
      <c r="AA283">
        <f>Products!C108</f>
        <v>0</v>
      </c>
    </row>
    <row r="284" spans="27:27" x14ac:dyDescent="0.3">
      <c r="AA284">
        <f>Products!C109</f>
        <v>0</v>
      </c>
    </row>
    <row r="285" spans="27:27" x14ac:dyDescent="0.3">
      <c r="AA285">
        <f>Products!C110</f>
        <v>0</v>
      </c>
    </row>
    <row r="286" spans="27:27" x14ac:dyDescent="0.3">
      <c r="AA286">
        <f>Products!C111</f>
        <v>0</v>
      </c>
    </row>
    <row r="287" spans="27:27" x14ac:dyDescent="0.3">
      <c r="AA287">
        <f>Products!C112</f>
        <v>0</v>
      </c>
    </row>
    <row r="288" spans="27:27" x14ac:dyDescent="0.3">
      <c r="AA288">
        <f>Products!C113</f>
        <v>0</v>
      </c>
    </row>
    <row r="289" spans="27:27" x14ac:dyDescent="0.3">
      <c r="AA289">
        <f>Products!C114</f>
        <v>0</v>
      </c>
    </row>
    <row r="290" spans="27:27" x14ac:dyDescent="0.3">
      <c r="AA290">
        <f>Products!C115</f>
        <v>0</v>
      </c>
    </row>
    <row r="291" spans="27:27" x14ac:dyDescent="0.3">
      <c r="AA291">
        <f>Products!C116</f>
        <v>0</v>
      </c>
    </row>
    <row r="292" spans="27:27" x14ac:dyDescent="0.3">
      <c r="AA292">
        <f>Products!C117</f>
        <v>0</v>
      </c>
    </row>
    <row r="293" spans="27:27" x14ac:dyDescent="0.3">
      <c r="AA293">
        <f>Products!C118</f>
        <v>0</v>
      </c>
    </row>
    <row r="294" spans="27:27" x14ac:dyDescent="0.3">
      <c r="AA294">
        <f>Products!C119</f>
        <v>0</v>
      </c>
    </row>
    <row r="295" spans="27:27" x14ac:dyDescent="0.3">
      <c r="AA295">
        <f>Products!C120</f>
        <v>0</v>
      </c>
    </row>
    <row r="296" spans="27:27" x14ac:dyDescent="0.3">
      <c r="AA296">
        <f>Products!C121</f>
        <v>0</v>
      </c>
    </row>
    <row r="297" spans="27:27" x14ac:dyDescent="0.3">
      <c r="AA297">
        <f>Products!C122</f>
        <v>0</v>
      </c>
    </row>
    <row r="298" spans="27:27" x14ac:dyDescent="0.3">
      <c r="AA298">
        <f>Products!C123</f>
        <v>0</v>
      </c>
    </row>
    <row r="299" spans="27:27" x14ac:dyDescent="0.3">
      <c r="AA299">
        <f>Products!C124</f>
        <v>0</v>
      </c>
    </row>
    <row r="300" spans="27:27" x14ac:dyDescent="0.3">
      <c r="AA300">
        <f>Products!C125</f>
        <v>0</v>
      </c>
    </row>
    <row r="301" spans="27:27" x14ac:dyDescent="0.3">
      <c r="AA301">
        <f>Products!C126</f>
        <v>0</v>
      </c>
    </row>
    <row r="302" spans="27:27" x14ac:dyDescent="0.3">
      <c r="AA302">
        <f>Products!C127</f>
        <v>0</v>
      </c>
    </row>
    <row r="303" spans="27:27" x14ac:dyDescent="0.3">
      <c r="AA303">
        <f>Products!C128</f>
        <v>0</v>
      </c>
    </row>
    <row r="304" spans="27:27" x14ac:dyDescent="0.3">
      <c r="AA304">
        <f>Products!C129</f>
        <v>0</v>
      </c>
    </row>
    <row r="305" spans="27:27" x14ac:dyDescent="0.3">
      <c r="AA305">
        <f>Products!C130</f>
        <v>0</v>
      </c>
    </row>
    <row r="306" spans="27:27" x14ac:dyDescent="0.3">
      <c r="AA306">
        <f>Products!C131</f>
        <v>0</v>
      </c>
    </row>
    <row r="307" spans="27:27" x14ac:dyDescent="0.3">
      <c r="AA307">
        <f>Products!C132</f>
        <v>0</v>
      </c>
    </row>
    <row r="308" spans="27:27" x14ac:dyDescent="0.3">
      <c r="AA308">
        <f>Products!C133</f>
        <v>0</v>
      </c>
    </row>
    <row r="309" spans="27:27" x14ac:dyDescent="0.3">
      <c r="AA309">
        <f>Products!C134</f>
        <v>0</v>
      </c>
    </row>
    <row r="310" spans="27:27" x14ac:dyDescent="0.3">
      <c r="AA310">
        <f>Products!C135</f>
        <v>0</v>
      </c>
    </row>
    <row r="311" spans="27:27" x14ac:dyDescent="0.3">
      <c r="AA311">
        <f>Products!C136</f>
        <v>0</v>
      </c>
    </row>
    <row r="312" spans="27:27" x14ac:dyDescent="0.3">
      <c r="AA312">
        <f>Products!C137</f>
        <v>0</v>
      </c>
    </row>
    <row r="313" spans="27:27" x14ac:dyDescent="0.3">
      <c r="AA313">
        <f>Products!C138</f>
        <v>0</v>
      </c>
    </row>
    <row r="314" spans="27:27" x14ac:dyDescent="0.3">
      <c r="AA314">
        <f>Products!C139</f>
        <v>0</v>
      </c>
    </row>
    <row r="315" spans="27:27" x14ac:dyDescent="0.3">
      <c r="AA315">
        <f>Products!C140</f>
        <v>0</v>
      </c>
    </row>
    <row r="316" spans="27:27" x14ac:dyDescent="0.3">
      <c r="AA316">
        <f>Products!C141</f>
        <v>0</v>
      </c>
    </row>
    <row r="317" spans="27:27" x14ac:dyDescent="0.3">
      <c r="AA317">
        <f>Products!C142</f>
        <v>0</v>
      </c>
    </row>
    <row r="318" spans="27:27" x14ac:dyDescent="0.3">
      <c r="AA318">
        <f>Products!C143</f>
        <v>0</v>
      </c>
    </row>
    <row r="319" spans="27:27" x14ac:dyDescent="0.3">
      <c r="AA319">
        <f>Products!C144</f>
        <v>0</v>
      </c>
    </row>
    <row r="320" spans="27:27" x14ac:dyDescent="0.3">
      <c r="AA320">
        <f>Products!C145</f>
        <v>0</v>
      </c>
    </row>
    <row r="321" spans="27:27" x14ac:dyDescent="0.3">
      <c r="AA321">
        <f>Products!C146</f>
        <v>0</v>
      </c>
    </row>
    <row r="322" spans="27:27" x14ac:dyDescent="0.3">
      <c r="AA322">
        <f>Products!C147</f>
        <v>0</v>
      </c>
    </row>
    <row r="323" spans="27:27" x14ac:dyDescent="0.3">
      <c r="AA323">
        <f>Products!C148</f>
        <v>0</v>
      </c>
    </row>
    <row r="324" spans="27:27" x14ac:dyDescent="0.3">
      <c r="AA324">
        <f>Products!C149</f>
        <v>0</v>
      </c>
    </row>
    <row r="325" spans="27:27" x14ac:dyDescent="0.3">
      <c r="AA325">
        <f>Products!C150</f>
        <v>0</v>
      </c>
    </row>
    <row r="326" spans="27:27" x14ac:dyDescent="0.3">
      <c r="AA326">
        <f>Products!C151</f>
        <v>0</v>
      </c>
    </row>
    <row r="327" spans="27:27" x14ac:dyDescent="0.3">
      <c r="AA327">
        <f>Products!C152</f>
        <v>0</v>
      </c>
    </row>
    <row r="328" spans="27:27" x14ac:dyDescent="0.3">
      <c r="AA328">
        <f>Products!C153</f>
        <v>0</v>
      </c>
    </row>
    <row r="329" spans="27:27" x14ac:dyDescent="0.3">
      <c r="AA329">
        <f>Products!C154</f>
        <v>0</v>
      </c>
    </row>
    <row r="330" spans="27:27" x14ac:dyDescent="0.3">
      <c r="AA330">
        <f>Products!C155</f>
        <v>0</v>
      </c>
    </row>
    <row r="331" spans="27:27" x14ac:dyDescent="0.3">
      <c r="AA331">
        <f>Products!C156</f>
        <v>0</v>
      </c>
    </row>
    <row r="332" spans="27:27" x14ac:dyDescent="0.3">
      <c r="AA332">
        <f>Products!C157</f>
        <v>0</v>
      </c>
    </row>
    <row r="333" spans="27:27" x14ac:dyDescent="0.3">
      <c r="AA333">
        <f>Products!C158</f>
        <v>0</v>
      </c>
    </row>
    <row r="334" spans="27:27" x14ac:dyDescent="0.3">
      <c r="AA334">
        <f>Products!C159</f>
        <v>0</v>
      </c>
    </row>
    <row r="335" spans="27:27" x14ac:dyDescent="0.3">
      <c r="AA335">
        <f>Products!C160</f>
        <v>0</v>
      </c>
    </row>
    <row r="336" spans="27:27" x14ac:dyDescent="0.3">
      <c r="AA336">
        <f>Products!C161</f>
        <v>0</v>
      </c>
    </row>
    <row r="337" spans="27:27" x14ac:dyDescent="0.3">
      <c r="AA337">
        <f>Products!C162</f>
        <v>0</v>
      </c>
    </row>
    <row r="338" spans="27:27" x14ac:dyDescent="0.3">
      <c r="AA338">
        <f>Products!C163</f>
        <v>0</v>
      </c>
    </row>
    <row r="339" spans="27:27" x14ac:dyDescent="0.3">
      <c r="AA339">
        <f>Products!C164</f>
        <v>0</v>
      </c>
    </row>
    <row r="340" spans="27:27" x14ac:dyDescent="0.3">
      <c r="AA340">
        <f>Products!C165</f>
        <v>0</v>
      </c>
    </row>
    <row r="341" spans="27:27" x14ac:dyDescent="0.3">
      <c r="AA341">
        <f>Products!C166</f>
        <v>0</v>
      </c>
    </row>
    <row r="342" spans="27:27" x14ac:dyDescent="0.3">
      <c r="AA342">
        <f>Products!C167</f>
        <v>0</v>
      </c>
    </row>
    <row r="343" spans="27:27" x14ac:dyDescent="0.3">
      <c r="AA343">
        <f>Products!C168</f>
        <v>0</v>
      </c>
    </row>
    <row r="344" spans="27:27" x14ac:dyDescent="0.3">
      <c r="AA344">
        <f>Products!C169</f>
        <v>0</v>
      </c>
    </row>
    <row r="345" spans="27:27" x14ac:dyDescent="0.3">
      <c r="AA345">
        <f>Products!C170</f>
        <v>0</v>
      </c>
    </row>
    <row r="346" spans="27:27" x14ac:dyDescent="0.3">
      <c r="AA346">
        <f>Products!C171</f>
        <v>0</v>
      </c>
    </row>
    <row r="347" spans="27:27" x14ac:dyDescent="0.3">
      <c r="AA347">
        <f>Products!C172</f>
        <v>0</v>
      </c>
    </row>
    <row r="348" spans="27:27" x14ac:dyDescent="0.3">
      <c r="AA348">
        <f>Products!C173</f>
        <v>0</v>
      </c>
    </row>
    <row r="349" spans="27:27" x14ac:dyDescent="0.3">
      <c r="AA349">
        <f>Products!C174</f>
        <v>0</v>
      </c>
    </row>
    <row r="350" spans="27:27" x14ac:dyDescent="0.3">
      <c r="AA350">
        <f>Products!C175</f>
        <v>0</v>
      </c>
    </row>
    <row r="351" spans="27:27" x14ac:dyDescent="0.3">
      <c r="AA351">
        <f>Products!C176</f>
        <v>0</v>
      </c>
    </row>
    <row r="352" spans="27:27" x14ac:dyDescent="0.3">
      <c r="AA352">
        <f>Products!C177</f>
        <v>0</v>
      </c>
    </row>
    <row r="353" spans="27:27" x14ac:dyDescent="0.3">
      <c r="AA353">
        <f>Products!C178</f>
        <v>0</v>
      </c>
    </row>
    <row r="354" spans="27:27" x14ac:dyDescent="0.3">
      <c r="AA354">
        <f>Products!C179</f>
        <v>0</v>
      </c>
    </row>
    <row r="355" spans="27:27" x14ac:dyDescent="0.3">
      <c r="AA355">
        <f>Products!C180</f>
        <v>0</v>
      </c>
    </row>
    <row r="356" spans="27:27" x14ac:dyDescent="0.3">
      <c r="AA356">
        <f>Products!C181</f>
        <v>0</v>
      </c>
    </row>
    <row r="357" spans="27:27" x14ac:dyDescent="0.3">
      <c r="AA357">
        <f>Products!C182</f>
        <v>0</v>
      </c>
    </row>
    <row r="358" spans="27:27" x14ac:dyDescent="0.3">
      <c r="AA358">
        <f>Products!C183</f>
        <v>0</v>
      </c>
    </row>
    <row r="359" spans="27:27" x14ac:dyDescent="0.3">
      <c r="AA359">
        <f>Products!C184</f>
        <v>0</v>
      </c>
    </row>
    <row r="360" spans="27:27" x14ac:dyDescent="0.3">
      <c r="AA360">
        <f>Products!C185</f>
        <v>0</v>
      </c>
    </row>
    <row r="361" spans="27:27" x14ac:dyDescent="0.3">
      <c r="AA361">
        <f>Products!C186</f>
        <v>0</v>
      </c>
    </row>
    <row r="362" spans="27:27" x14ac:dyDescent="0.3">
      <c r="AA362">
        <f>Products!C187</f>
        <v>0</v>
      </c>
    </row>
    <row r="363" spans="27:27" x14ac:dyDescent="0.3">
      <c r="AA363">
        <f>Products!C188</f>
        <v>0</v>
      </c>
    </row>
    <row r="364" spans="27:27" x14ac:dyDescent="0.3">
      <c r="AA364">
        <f>Products!C189</f>
        <v>0</v>
      </c>
    </row>
    <row r="365" spans="27:27" x14ac:dyDescent="0.3">
      <c r="AA365">
        <f>Products!C190</f>
        <v>0</v>
      </c>
    </row>
    <row r="366" spans="27:27" x14ac:dyDescent="0.3">
      <c r="AA366">
        <f>Products!C191</f>
        <v>0</v>
      </c>
    </row>
    <row r="367" spans="27:27" x14ac:dyDescent="0.3">
      <c r="AA367">
        <f>Products!C192</f>
        <v>0</v>
      </c>
    </row>
    <row r="368" spans="27:27" x14ac:dyDescent="0.3">
      <c r="AA368">
        <f>Products!C193</f>
        <v>0</v>
      </c>
    </row>
    <row r="369" spans="27:27" x14ac:dyDescent="0.3">
      <c r="AA369">
        <f>Products!C194</f>
        <v>0</v>
      </c>
    </row>
    <row r="370" spans="27:27" x14ac:dyDescent="0.3">
      <c r="AA370">
        <f>Products!C195</f>
        <v>0</v>
      </c>
    </row>
    <row r="371" spans="27:27" x14ac:dyDescent="0.3">
      <c r="AA371">
        <f>Products!C196</f>
        <v>0</v>
      </c>
    </row>
    <row r="372" spans="27:27" x14ac:dyDescent="0.3">
      <c r="AA372">
        <f>Products!C197</f>
        <v>0</v>
      </c>
    </row>
    <row r="373" spans="27:27" x14ac:dyDescent="0.3">
      <c r="AA373">
        <f>Products!C198</f>
        <v>0</v>
      </c>
    </row>
    <row r="374" spans="27:27" x14ac:dyDescent="0.3">
      <c r="AA374">
        <f>Products!C199</f>
        <v>0</v>
      </c>
    </row>
    <row r="375" spans="27:27" x14ac:dyDescent="0.3">
      <c r="AA375">
        <f>Products!C200</f>
        <v>0</v>
      </c>
    </row>
    <row r="376" spans="27:27" x14ac:dyDescent="0.3">
      <c r="AA376">
        <f>Products!C201</f>
        <v>0</v>
      </c>
    </row>
    <row r="377" spans="27:27" x14ac:dyDescent="0.3">
      <c r="AA377">
        <f>Products!C202</f>
        <v>0</v>
      </c>
    </row>
    <row r="378" spans="27:27" x14ac:dyDescent="0.3">
      <c r="AA378">
        <f>Products!C203</f>
        <v>0</v>
      </c>
    </row>
    <row r="379" spans="27:27" x14ac:dyDescent="0.3">
      <c r="AA379">
        <f>Products!C204</f>
        <v>0</v>
      </c>
    </row>
    <row r="380" spans="27:27" x14ac:dyDescent="0.3">
      <c r="AA380">
        <f>Products!C205</f>
        <v>0</v>
      </c>
    </row>
  </sheetData>
  <mergeCells count="13">
    <mergeCell ref="A28:B28"/>
    <mergeCell ref="AL5:AT5"/>
    <mergeCell ref="BI6:BP6"/>
    <mergeCell ref="BI5:BP5"/>
    <mergeCell ref="BI7:BP7"/>
    <mergeCell ref="BM9:BO9"/>
    <mergeCell ref="BH9:BJ9"/>
    <mergeCell ref="AY5:BB5"/>
    <mergeCell ref="A20:B20"/>
    <mergeCell ref="R10:U10"/>
    <mergeCell ref="R9:U9"/>
    <mergeCell ref="R8:U8"/>
    <mergeCell ref="AC5:AD7"/>
  </mergeCells>
  <conditionalFormatting sqref="AL7:AT9999">
    <cfRule type="expression" dxfId="54" priority="4">
      <formula>$B$18=ROW()</formula>
    </cfRule>
    <cfRule type="expression" dxfId="53" priority="18">
      <formula>AND($AL7&lt;&gt;"",MOD(ROW(),2)=1)</formula>
    </cfRule>
    <cfRule type="expression" dxfId="52" priority="19">
      <formula>AND($AL7&lt;&gt;"",MOD(ROW(),2)=0)</formula>
    </cfRule>
  </conditionalFormatting>
  <conditionalFormatting sqref="AY7:BB9999">
    <cfRule type="expression" dxfId="51" priority="3">
      <formula>$B$26=ROW()</formula>
    </cfRule>
    <cfRule type="expression" dxfId="50" priority="16">
      <formula>AND($AY7&lt;&gt;"",MOD(ROW(),2)=1)</formula>
    </cfRule>
    <cfRule type="expression" dxfId="49" priority="17">
      <formula>AND($AY7&lt;&gt;"",MOD(ROW(),2)=0)</formula>
    </cfRule>
  </conditionalFormatting>
  <conditionalFormatting sqref="BM11:BO17">
    <cfRule type="expression" dxfId="48" priority="14">
      <formula>AND($BM11&lt;&gt;"",MOD(ROW(),2)=1)</formula>
    </cfRule>
    <cfRule type="expression" dxfId="47" priority="15">
      <formula>AND($BM11&lt;&gt;"",MOD(ROW(),2)=0)</formula>
    </cfRule>
  </conditionalFormatting>
  <conditionalFormatting sqref="AA11:AF177 AB10:AF10">
    <cfRule type="expression" dxfId="46" priority="13">
      <formula>$B$15=ROW()</formula>
    </cfRule>
  </conditionalFormatting>
  <conditionalFormatting sqref="R13:U999 S12:U12">
    <cfRule type="expression" dxfId="45" priority="5">
      <formula>$B$10=ROW()</formula>
    </cfRule>
  </conditionalFormatting>
  <conditionalFormatting sqref="AA10:AF999">
    <cfRule type="expression" dxfId="44" priority="10">
      <formula>AND($AA10&lt;&gt;"",MOD(ROW(),2)=1)</formula>
    </cfRule>
    <cfRule type="expression" dxfId="43" priority="11">
      <formula>AND($AA10&lt;&gt;"",MOD(ROW(),2)=0)</formula>
    </cfRule>
  </conditionalFormatting>
  <conditionalFormatting sqref="R12:U999">
    <cfRule type="expression" dxfId="42" priority="9">
      <formula>AND($R12&lt;&gt;"",MOD(ROW(),2)=1)</formula>
    </cfRule>
    <cfRule type="expression" dxfId="41" priority="12">
      <formula>AND($R12&lt;&gt;"",MOD(ROW(),2)=0)</formula>
    </cfRule>
  </conditionalFormatting>
  <conditionalFormatting sqref="R12:U63">
    <cfRule type="expression" dxfId="40" priority="7">
      <formula>$T12= "Subtotal"</formula>
    </cfRule>
    <cfRule type="expression" dxfId="39" priority="8">
      <formula>AND($R12="",$T12&lt;&gt;"")</formula>
    </cfRule>
  </conditionalFormatting>
  <conditionalFormatting sqref="T12:U63">
    <cfRule type="expression" dxfId="38" priority="6">
      <formula>$T12="Total"</formula>
    </cfRule>
  </conditionalFormatting>
  <conditionalFormatting sqref="BQ10:BQ17">
    <cfRule type="expression" dxfId="37" priority="1">
      <formula>AND($BM10&lt;&gt;"",MOD(ROW(),2)=1)</formula>
    </cfRule>
    <cfRule type="expression" dxfId="36" priority="2">
      <formula>AND($BM10&lt;&gt;"",MOD(ROW(),2)=0)</formula>
    </cfRule>
  </conditionalFormatting>
  <dataValidations count="3">
    <dataValidation type="list" allowBlank="1" showInputMessage="1" showErrorMessage="1" sqref="P6 AA10:AA75" xr:uid="{DE058E44-4E5F-4156-AC43-018CB581E1A8}">
      <formula1>Prod_Name</formula1>
    </dataValidation>
    <dataValidation type="list" allowBlank="1" showInputMessage="1" showErrorMessage="1" sqref="BI11:BI12" xr:uid="{384A5E8C-E77D-4D3C-AEA7-A99CCE51DB15}">
      <formula1>"Yes,No"</formula1>
    </dataValidation>
    <dataValidation type="list" allowBlank="1" showInputMessage="1" showErrorMessage="1" sqref="H4" xr:uid="{C4B32CF5-BE29-46E5-9AA4-A86172FA17C6}">
      <formula1>DateRange</formula1>
    </dataValidation>
  </dataValidations>
  <pageMargins left="0.7" right="0.7" top="0.75" bottom="0.75" header="0.3" footer="0.3"/>
  <pageSetup orientation="portrait" horizontalDpi="200" verticalDpi="20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4CC2A-1146-43FA-81FC-B4848AF39A13}">
  <sheetPr codeName="Orders"/>
  <dimension ref="A1:F46"/>
  <sheetViews>
    <sheetView workbookViewId="0">
      <selection activeCell="A5" sqref="A5"/>
    </sheetView>
  </sheetViews>
  <sheetFormatPr defaultRowHeight="14.4" x14ac:dyDescent="0.3"/>
  <cols>
    <col min="1" max="1" width="9.21875" style="11" customWidth="1"/>
    <col min="2" max="2" width="12.21875" customWidth="1"/>
    <col min="3" max="3" width="18.6640625" customWidth="1"/>
    <col min="4" max="4" width="12.21875" style="17" customWidth="1"/>
    <col min="5" max="5" width="12.44140625" customWidth="1"/>
    <col min="6" max="6" width="10.44140625" bestFit="1" customWidth="1"/>
  </cols>
  <sheetData>
    <row r="1" spans="1:6" ht="14.55" customHeight="1" x14ac:dyDescent="0.3">
      <c r="A1" s="125" t="s">
        <v>209</v>
      </c>
      <c r="B1" s="125"/>
      <c r="C1" s="125"/>
      <c r="D1" s="125"/>
      <c r="E1" s="125"/>
      <c r="F1" s="125"/>
    </row>
    <row r="2" spans="1:6" ht="14.55" customHeight="1" x14ac:dyDescent="0.3">
      <c r="A2" s="126"/>
      <c r="B2" s="126"/>
      <c r="C2" s="126"/>
      <c r="D2" s="126"/>
      <c r="E2" s="126"/>
      <c r="F2" s="126"/>
    </row>
    <row r="3" spans="1:6" x14ac:dyDescent="0.3">
      <c r="A3" s="7" t="s">
        <v>210</v>
      </c>
      <c r="B3" s="7" t="s">
        <v>211</v>
      </c>
      <c r="C3" s="7" t="s">
        <v>212</v>
      </c>
      <c r="D3" s="98" t="s">
        <v>213</v>
      </c>
      <c r="E3" s="7" t="s">
        <v>214</v>
      </c>
      <c r="F3" s="7" t="s">
        <v>283</v>
      </c>
    </row>
    <row r="4" spans="1:6" x14ac:dyDescent="0.3">
      <c r="A4" s="11">
        <v>1</v>
      </c>
      <c r="B4" t="s">
        <v>215</v>
      </c>
      <c r="C4" t="s">
        <v>216</v>
      </c>
      <c r="D4" s="17">
        <v>45196.494085648148</v>
      </c>
      <c r="E4" s="18">
        <v>72.28</v>
      </c>
      <c r="F4" s="18">
        <v>75.88</v>
      </c>
    </row>
    <row r="5" spans="1:6" x14ac:dyDescent="0.3">
      <c r="A5" s="11">
        <v>2</v>
      </c>
      <c r="C5" t="s">
        <v>279</v>
      </c>
      <c r="D5" s="17">
        <v>45195.403379629628</v>
      </c>
      <c r="E5" s="18">
        <v>93.874000000000009</v>
      </c>
      <c r="F5" s="18">
        <v>45</v>
      </c>
    </row>
    <row r="6" spans="1:6" x14ac:dyDescent="0.3">
      <c r="A6" s="11">
        <v>3</v>
      </c>
      <c r="B6" t="s">
        <v>215</v>
      </c>
      <c r="C6" t="s">
        <v>219</v>
      </c>
      <c r="D6" s="17">
        <v>45196.557893518519</v>
      </c>
      <c r="E6" s="18">
        <v>95.99</v>
      </c>
      <c r="F6" s="18">
        <v>101.97</v>
      </c>
    </row>
    <row r="7" spans="1:6" x14ac:dyDescent="0.3">
      <c r="A7" s="11">
        <v>4</v>
      </c>
      <c r="B7" t="s">
        <v>217</v>
      </c>
      <c r="C7" t="s">
        <v>375</v>
      </c>
      <c r="D7" s="17">
        <v>45196.609733796293</v>
      </c>
      <c r="E7" s="18">
        <v>378.29</v>
      </c>
      <c r="F7" s="18">
        <v>400</v>
      </c>
    </row>
    <row r="8" spans="1:6" x14ac:dyDescent="0.3">
      <c r="A8" s="11">
        <v>5</v>
      </c>
      <c r="B8" t="s">
        <v>217</v>
      </c>
      <c r="C8" t="s">
        <v>220</v>
      </c>
      <c r="D8" s="17">
        <v>45009</v>
      </c>
      <c r="E8" s="18">
        <v>411.51</v>
      </c>
      <c r="F8" s="18">
        <v>411.51</v>
      </c>
    </row>
    <row r="9" spans="1:6" x14ac:dyDescent="0.3">
      <c r="A9" s="11">
        <v>6</v>
      </c>
      <c r="B9" t="s">
        <v>217</v>
      </c>
      <c r="C9" t="s">
        <v>221</v>
      </c>
      <c r="D9" s="17">
        <v>45031</v>
      </c>
      <c r="E9" s="18">
        <v>92.35</v>
      </c>
      <c r="F9" s="18">
        <v>92.35</v>
      </c>
    </row>
    <row r="10" spans="1:6" x14ac:dyDescent="0.3">
      <c r="A10" s="11">
        <v>7</v>
      </c>
      <c r="B10" t="s">
        <v>215</v>
      </c>
      <c r="C10" t="s">
        <v>216</v>
      </c>
      <c r="D10" s="17">
        <v>45039</v>
      </c>
      <c r="E10">
        <v>75.88</v>
      </c>
      <c r="F10">
        <v>75.88</v>
      </c>
    </row>
    <row r="11" spans="1:6" x14ac:dyDescent="0.3">
      <c r="A11" s="11">
        <v>8</v>
      </c>
      <c r="B11" t="s">
        <v>217</v>
      </c>
      <c r="C11" t="s">
        <v>218</v>
      </c>
      <c r="D11" s="17">
        <v>45039</v>
      </c>
      <c r="E11">
        <v>32.9</v>
      </c>
      <c r="F11">
        <v>32.9</v>
      </c>
    </row>
    <row r="12" spans="1:6" x14ac:dyDescent="0.3">
      <c r="A12" s="11">
        <v>9</v>
      </c>
      <c r="B12" t="s">
        <v>215</v>
      </c>
      <c r="C12" t="s">
        <v>219</v>
      </c>
      <c r="D12" s="17">
        <v>45040</v>
      </c>
      <c r="E12">
        <v>101.97</v>
      </c>
      <c r="F12">
        <v>101.97</v>
      </c>
    </row>
    <row r="13" spans="1:6" x14ac:dyDescent="0.3">
      <c r="A13" s="11">
        <v>10</v>
      </c>
      <c r="B13" t="s">
        <v>217</v>
      </c>
      <c r="C13" t="s">
        <v>218</v>
      </c>
      <c r="D13" s="17">
        <v>45070</v>
      </c>
      <c r="E13">
        <v>262.02</v>
      </c>
      <c r="F13">
        <v>262.02</v>
      </c>
    </row>
    <row r="14" spans="1:6" x14ac:dyDescent="0.3">
      <c r="A14" s="11">
        <v>11</v>
      </c>
      <c r="B14" t="s">
        <v>217</v>
      </c>
      <c r="C14" t="s">
        <v>220</v>
      </c>
      <c r="D14" s="17">
        <v>45070</v>
      </c>
      <c r="E14">
        <v>411.51</v>
      </c>
      <c r="F14">
        <v>411.51</v>
      </c>
    </row>
    <row r="15" spans="1:6" x14ac:dyDescent="0.3">
      <c r="A15" s="11">
        <v>12</v>
      </c>
      <c r="B15" t="s">
        <v>217</v>
      </c>
      <c r="C15" t="s">
        <v>221</v>
      </c>
      <c r="D15" s="17">
        <v>45031</v>
      </c>
      <c r="E15">
        <v>92.35</v>
      </c>
      <c r="F15">
        <v>92.35</v>
      </c>
    </row>
    <row r="16" spans="1:6" x14ac:dyDescent="0.3">
      <c r="A16" s="11">
        <v>13</v>
      </c>
      <c r="B16" t="s">
        <v>215</v>
      </c>
      <c r="C16" t="s">
        <v>219</v>
      </c>
      <c r="D16" s="17">
        <v>45070</v>
      </c>
      <c r="E16">
        <v>101.97</v>
      </c>
      <c r="F16">
        <v>101.97</v>
      </c>
    </row>
    <row r="17" spans="1:6" x14ac:dyDescent="0.3">
      <c r="A17" s="11">
        <v>14</v>
      </c>
      <c r="B17" t="s">
        <v>215</v>
      </c>
      <c r="C17" t="s">
        <v>216</v>
      </c>
      <c r="D17" s="17">
        <v>45079</v>
      </c>
      <c r="E17">
        <v>75.88</v>
      </c>
      <c r="F17">
        <v>75.88</v>
      </c>
    </row>
    <row r="18" spans="1:6" x14ac:dyDescent="0.3">
      <c r="A18" s="11">
        <v>15</v>
      </c>
      <c r="B18" t="s">
        <v>217</v>
      </c>
      <c r="C18" t="s">
        <v>218</v>
      </c>
      <c r="D18" s="17">
        <v>45079</v>
      </c>
      <c r="E18">
        <v>32.9</v>
      </c>
      <c r="F18">
        <v>32.9</v>
      </c>
    </row>
    <row r="19" spans="1:6" x14ac:dyDescent="0.3">
      <c r="A19" s="11">
        <v>16</v>
      </c>
      <c r="B19" t="s">
        <v>215</v>
      </c>
      <c r="C19" t="s">
        <v>219</v>
      </c>
      <c r="D19" s="17">
        <v>45111</v>
      </c>
      <c r="E19">
        <v>101.97</v>
      </c>
      <c r="F19">
        <v>101.97</v>
      </c>
    </row>
    <row r="20" spans="1:6" x14ac:dyDescent="0.3">
      <c r="A20" s="11">
        <v>17</v>
      </c>
      <c r="B20" t="s">
        <v>217</v>
      </c>
      <c r="C20" t="s">
        <v>218</v>
      </c>
      <c r="D20" s="17">
        <v>45111</v>
      </c>
      <c r="E20">
        <v>262.02</v>
      </c>
      <c r="F20">
        <v>262.02</v>
      </c>
    </row>
    <row r="21" spans="1:6" x14ac:dyDescent="0.3">
      <c r="A21" s="11">
        <v>18</v>
      </c>
      <c r="B21" t="s">
        <v>217</v>
      </c>
      <c r="C21" t="s">
        <v>220</v>
      </c>
      <c r="D21" s="17">
        <v>45139</v>
      </c>
      <c r="E21">
        <v>411.51</v>
      </c>
      <c r="F21">
        <v>411.51</v>
      </c>
    </row>
    <row r="22" spans="1:6" x14ac:dyDescent="0.3">
      <c r="A22" s="11">
        <v>19</v>
      </c>
      <c r="B22" t="s">
        <v>217</v>
      </c>
      <c r="C22" t="s">
        <v>221</v>
      </c>
      <c r="D22" s="17">
        <v>45161</v>
      </c>
      <c r="E22">
        <v>92.35</v>
      </c>
      <c r="F22">
        <v>92.35</v>
      </c>
    </row>
    <row r="23" spans="1:6" x14ac:dyDescent="0.3">
      <c r="A23" s="11">
        <v>20</v>
      </c>
      <c r="B23" t="s">
        <v>215</v>
      </c>
      <c r="C23" t="s">
        <v>216</v>
      </c>
      <c r="D23" s="17">
        <v>45059</v>
      </c>
      <c r="E23">
        <v>75.88</v>
      </c>
      <c r="F23">
        <v>75.88</v>
      </c>
    </row>
    <row r="24" spans="1:6" x14ac:dyDescent="0.3">
      <c r="A24" s="11">
        <v>21</v>
      </c>
      <c r="B24" t="s">
        <v>217</v>
      </c>
      <c r="C24" t="s">
        <v>218</v>
      </c>
      <c r="D24" s="17">
        <v>45062</v>
      </c>
      <c r="E24">
        <v>32.9</v>
      </c>
      <c r="F24">
        <v>32.9</v>
      </c>
    </row>
    <row r="25" spans="1:6" x14ac:dyDescent="0.3">
      <c r="A25" s="11">
        <v>22</v>
      </c>
      <c r="B25" t="s">
        <v>215</v>
      </c>
      <c r="C25" t="s">
        <v>219</v>
      </c>
      <c r="D25" s="17">
        <v>45170</v>
      </c>
      <c r="E25">
        <v>101.97</v>
      </c>
      <c r="F25">
        <v>101.97</v>
      </c>
    </row>
    <row r="26" spans="1:6" x14ac:dyDescent="0.3">
      <c r="A26" s="11">
        <v>23</v>
      </c>
      <c r="B26" t="s">
        <v>217</v>
      </c>
      <c r="C26" t="s">
        <v>218</v>
      </c>
      <c r="D26" s="17">
        <v>45200</v>
      </c>
      <c r="E26">
        <v>262.02</v>
      </c>
      <c r="F26">
        <v>262.02</v>
      </c>
    </row>
    <row r="27" spans="1:6" x14ac:dyDescent="0.3">
      <c r="A27" s="11">
        <v>24</v>
      </c>
      <c r="B27" t="s">
        <v>217</v>
      </c>
      <c r="C27" t="s">
        <v>220</v>
      </c>
      <c r="D27" s="17">
        <v>45200</v>
      </c>
      <c r="E27">
        <v>411.51</v>
      </c>
      <c r="F27">
        <v>411.51</v>
      </c>
    </row>
    <row r="28" spans="1:6" x14ac:dyDescent="0.3">
      <c r="A28" s="11">
        <v>25</v>
      </c>
      <c r="B28" t="s">
        <v>217</v>
      </c>
      <c r="C28" t="s">
        <v>221</v>
      </c>
      <c r="D28" s="17">
        <v>45161</v>
      </c>
      <c r="E28">
        <v>92.35</v>
      </c>
      <c r="F28">
        <v>92.35</v>
      </c>
    </row>
    <row r="29" spans="1:6" x14ac:dyDescent="0.3">
      <c r="A29" s="11">
        <v>26</v>
      </c>
      <c r="B29" t="s">
        <v>215</v>
      </c>
      <c r="C29" t="s">
        <v>219</v>
      </c>
      <c r="D29" s="17">
        <v>45065</v>
      </c>
      <c r="E29">
        <v>101.97</v>
      </c>
      <c r="F29">
        <v>101.97</v>
      </c>
    </row>
    <row r="30" spans="1:6" x14ac:dyDescent="0.3">
      <c r="A30" s="11">
        <v>27</v>
      </c>
      <c r="B30" t="s">
        <v>215</v>
      </c>
      <c r="C30" t="s">
        <v>216</v>
      </c>
      <c r="D30" s="17">
        <v>45079</v>
      </c>
      <c r="E30">
        <v>75.88</v>
      </c>
      <c r="F30">
        <v>75.88</v>
      </c>
    </row>
    <row r="31" spans="1:6" x14ac:dyDescent="0.3">
      <c r="A31" s="11">
        <v>28</v>
      </c>
      <c r="B31" t="s">
        <v>217</v>
      </c>
      <c r="C31" t="s">
        <v>218</v>
      </c>
      <c r="D31" s="17">
        <v>45079</v>
      </c>
      <c r="E31">
        <v>32.9</v>
      </c>
      <c r="F31">
        <v>32.9</v>
      </c>
    </row>
    <row r="32" spans="1:6" x14ac:dyDescent="0.3">
      <c r="A32" s="11">
        <v>29</v>
      </c>
      <c r="B32" t="s">
        <v>215</v>
      </c>
      <c r="C32" t="s">
        <v>219</v>
      </c>
      <c r="D32" s="17">
        <v>45111</v>
      </c>
      <c r="E32">
        <v>101.97</v>
      </c>
      <c r="F32">
        <v>101.97</v>
      </c>
    </row>
    <row r="33" spans="1:6" x14ac:dyDescent="0.3">
      <c r="A33" s="11">
        <v>30</v>
      </c>
      <c r="B33" t="s">
        <v>217</v>
      </c>
      <c r="C33" t="s">
        <v>218</v>
      </c>
      <c r="D33" s="17">
        <v>45111</v>
      </c>
      <c r="E33">
        <v>262.02</v>
      </c>
      <c r="F33">
        <v>262.02</v>
      </c>
    </row>
    <row r="34" spans="1:6" x14ac:dyDescent="0.3">
      <c r="A34" s="11">
        <v>31</v>
      </c>
      <c r="B34" t="s">
        <v>217</v>
      </c>
      <c r="C34" t="s">
        <v>220</v>
      </c>
      <c r="D34" s="17">
        <v>45139</v>
      </c>
      <c r="E34">
        <v>411.51</v>
      </c>
      <c r="F34">
        <v>411.51</v>
      </c>
    </row>
    <row r="35" spans="1:6" x14ac:dyDescent="0.3">
      <c r="A35" s="11">
        <v>32</v>
      </c>
      <c r="B35" t="s">
        <v>217</v>
      </c>
      <c r="C35" t="s">
        <v>221</v>
      </c>
      <c r="D35" s="17">
        <v>45047</v>
      </c>
      <c r="E35">
        <v>92.35</v>
      </c>
      <c r="F35">
        <v>92.35</v>
      </c>
    </row>
    <row r="36" spans="1:6" x14ac:dyDescent="0.3">
      <c r="A36" s="11">
        <v>33</v>
      </c>
      <c r="B36" t="s">
        <v>215</v>
      </c>
      <c r="C36" t="s">
        <v>216</v>
      </c>
      <c r="D36" s="17">
        <v>45051</v>
      </c>
      <c r="E36" s="18">
        <v>38.229999999999997</v>
      </c>
      <c r="F36" s="18">
        <v>38.229999999999997</v>
      </c>
    </row>
    <row r="37" spans="1:6" x14ac:dyDescent="0.3">
      <c r="A37" s="11">
        <v>34</v>
      </c>
      <c r="B37" t="s">
        <v>217</v>
      </c>
      <c r="C37" t="s">
        <v>218</v>
      </c>
      <c r="D37" s="17">
        <v>45056</v>
      </c>
      <c r="E37">
        <v>32.9</v>
      </c>
      <c r="F37">
        <v>32.9</v>
      </c>
    </row>
    <row r="38" spans="1:6" x14ac:dyDescent="0.3">
      <c r="A38" s="11">
        <v>35</v>
      </c>
      <c r="B38" t="s">
        <v>215</v>
      </c>
      <c r="C38" t="s">
        <v>219</v>
      </c>
      <c r="D38" s="17">
        <v>45170</v>
      </c>
      <c r="E38">
        <v>101.97</v>
      </c>
      <c r="F38">
        <v>101.97</v>
      </c>
    </row>
    <row r="39" spans="1:6" x14ac:dyDescent="0.3">
      <c r="A39" s="11">
        <v>36</v>
      </c>
      <c r="B39" t="s">
        <v>217</v>
      </c>
      <c r="C39" t="s">
        <v>218</v>
      </c>
      <c r="D39" s="17">
        <v>45200</v>
      </c>
      <c r="E39">
        <v>262.02</v>
      </c>
      <c r="F39">
        <v>262.02</v>
      </c>
    </row>
    <row r="40" spans="1:6" x14ac:dyDescent="0.3">
      <c r="A40" s="11">
        <v>37</v>
      </c>
      <c r="B40" t="s">
        <v>217</v>
      </c>
      <c r="C40" t="s">
        <v>220</v>
      </c>
      <c r="D40" s="17">
        <v>45057</v>
      </c>
      <c r="E40">
        <v>411.51</v>
      </c>
      <c r="F40">
        <v>411.51</v>
      </c>
    </row>
    <row r="41" spans="1:6" x14ac:dyDescent="0.3">
      <c r="A41" s="11">
        <v>38</v>
      </c>
      <c r="B41" t="s">
        <v>217</v>
      </c>
      <c r="C41" t="s">
        <v>221</v>
      </c>
      <c r="D41" s="17">
        <v>45073</v>
      </c>
      <c r="E41">
        <v>92.35</v>
      </c>
      <c r="F41">
        <v>92.35</v>
      </c>
    </row>
    <row r="42" spans="1:6" x14ac:dyDescent="0.3">
      <c r="A42" s="11">
        <v>39</v>
      </c>
      <c r="B42" t="s">
        <v>215</v>
      </c>
      <c r="C42" t="s">
        <v>219</v>
      </c>
      <c r="D42" s="17">
        <v>45200</v>
      </c>
      <c r="E42">
        <v>101.97</v>
      </c>
      <c r="F42">
        <v>101.97</v>
      </c>
    </row>
    <row r="43" spans="1:6" x14ac:dyDescent="0.3">
      <c r="A43" s="11">
        <v>40</v>
      </c>
      <c r="B43" t="s">
        <v>215</v>
      </c>
      <c r="C43" t="s">
        <v>291</v>
      </c>
      <c r="D43" s="17">
        <v>45194.788715277777</v>
      </c>
      <c r="E43" s="18">
        <v>183.5</v>
      </c>
    </row>
    <row r="44" spans="1:6" x14ac:dyDescent="0.3">
      <c r="A44" s="11">
        <v>41</v>
      </c>
      <c r="B44" t="s">
        <v>215</v>
      </c>
      <c r="C44" t="s">
        <v>329</v>
      </c>
      <c r="D44" s="17">
        <v>45195.455277777779</v>
      </c>
      <c r="E44" s="18">
        <v>96.6</v>
      </c>
    </row>
    <row r="45" spans="1:6" x14ac:dyDescent="0.3">
      <c r="A45" s="11">
        <v>42</v>
      </c>
      <c r="F45" s="18"/>
    </row>
    <row r="46" spans="1:6" x14ac:dyDescent="0.3">
      <c r="A46" s="11">
        <v>43</v>
      </c>
      <c r="B46" t="s">
        <v>217</v>
      </c>
      <c r="D46" s="17">
        <v>45196.607685185183</v>
      </c>
      <c r="E46" s="18">
        <v>0</v>
      </c>
    </row>
  </sheetData>
  <mergeCells count="1">
    <mergeCell ref="A1:F2"/>
  </mergeCells>
  <conditionalFormatting sqref="A4:F9992">
    <cfRule type="expression" dxfId="35" priority="2">
      <formula>AND($A4&lt;&gt;"",MOD(ROW(),2)=0)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7445E-4E79-4B65-A469-DD7B33C4D306}">
  <sheetPr codeName="Products"/>
  <dimension ref="A1:Y625"/>
  <sheetViews>
    <sheetView workbookViewId="0">
      <selection activeCell="C8" sqref="C8"/>
    </sheetView>
  </sheetViews>
  <sheetFormatPr defaultRowHeight="14.4" x14ac:dyDescent="0.3"/>
  <cols>
    <col min="1" max="1" width="9.5546875" style="11" customWidth="1"/>
    <col min="2" max="2" width="12.6640625" style="11" customWidth="1"/>
    <col min="3" max="3" width="24.44140625" bestFit="1" customWidth="1"/>
    <col min="4" max="4" width="48.21875" bestFit="1" customWidth="1"/>
    <col min="5" max="5" width="29.44140625" bestFit="1" customWidth="1"/>
    <col min="6" max="6" width="15" customWidth="1"/>
    <col min="7" max="7" width="11.5546875" customWidth="1"/>
    <col min="8" max="8" width="9.44140625" customWidth="1"/>
    <col min="9" max="9" width="16.5546875" customWidth="1"/>
    <col min="10" max="10" width="8.77734375" style="11"/>
    <col min="11" max="12" width="3.21875" customWidth="1"/>
    <col min="13" max="13" width="12.77734375" bestFit="1" customWidth="1"/>
    <col min="14" max="15" width="3.77734375" customWidth="1"/>
    <col min="16" max="16" width="7.6640625" bestFit="1" customWidth="1"/>
    <col min="17" max="17" width="24.6640625" bestFit="1" customWidth="1"/>
    <col min="18" max="18" width="48.21875" bestFit="1" customWidth="1"/>
    <col min="19" max="19" width="29.33203125" bestFit="1" customWidth="1"/>
    <col min="20" max="20" width="6.77734375" bestFit="1" customWidth="1"/>
    <col min="21" max="21" width="13.109375" bestFit="1" customWidth="1"/>
    <col min="22" max="22" width="9.5546875" bestFit="1" customWidth="1"/>
    <col min="23" max="23" width="9.21875" bestFit="1" customWidth="1"/>
    <col min="24" max="24" width="13.44140625" bestFit="1" customWidth="1"/>
    <col min="25" max="25" width="4.44140625" bestFit="1" customWidth="1"/>
  </cols>
  <sheetData>
    <row r="1" spans="1:25" ht="14.55" customHeight="1" x14ac:dyDescent="0.3">
      <c r="A1" s="125" t="s">
        <v>3</v>
      </c>
      <c r="B1" s="125"/>
      <c r="C1" s="125"/>
      <c r="D1" s="125"/>
      <c r="E1" s="125"/>
      <c r="F1" s="125"/>
      <c r="G1" s="125"/>
      <c r="H1" s="125"/>
      <c r="I1" s="125"/>
      <c r="J1" s="125"/>
      <c r="M1" s="3" t="s">
        <v>4</v>
      </c>
      <c r="P1" s="127" t="s">
        <v>5</v>
      </c>
      <c r="Q1" s="127"/>
      <c r="R1" s="127"/>
      <c r="S1" s="127"/>
      <c r="T1" s="127"/>
      <c r="U1" s="127"/>
      <c r="V1" s="127"/>
      <c r="W1" s="127"/>
      <c r="X1" s="127"/>
      <c r="Y1" s="127"/>
    </row>
    <row r="2" spans="1:25" ht="14.55" customHeight="1" x14ac:dyDescent="0.3">
      <c r="A2" s="125"/>
      <c r="B2" s="125"/>
      <c r="C2" s="125"/>
      <c r="D2" s="125"/>
      <c r="E2" s="125"/>
      <c r="F2" s="125"/>
      <c r="G2" s="125"/>
      <c r="H2" s="125"/>
      <c r="I2" s="125"/>
      <c r="J2" s="125"/>
      <c r="M2" s="4" t="s">
        <v>6</v>
      </c>
      <c r="P2" s="4" t="s">
        <v>7</v>
      </c>
      <c r="Q2" s="4" t="s">
        <v>271</v>
      </c>
      <c r="R2" s="4" t="s">
        <v>6</v>
      </c>
      <c r="S2" s="4" t="s">
        <v>8</v>
      </c>
      <c r="T2" s="4" t="s">
        <v>9</v>
      </c>
      <c r="U2" s="4" t="s">
        <v>10</v>
      </c>
      <c r="V2" s="4" t="s">
        <v>11</v>
      </c>
      <c r="W2" s="5" t="s">
        <v>12</v>
      </c>
      <c r="X2" s="6" t="s">
        <v>13</v>
      </c>
      <c r="Y2" s="67" t="s">
        <v>14</v>
      </c>
    </row>
    <row r="3" spans="1:25" x14ac:dyDescent="0.3">
      <c r="A3" s="7" t="s">
        <v>7</v>
      </c>
      <c r="B3" s="7" t="s">
        <v>271</v>
      </c>
      <c r="C3" s="7" t="s">
        <v>6</v>
      </c>
      <c r="D3" s="7" t="s">
        <v>8</v>
      </c>
      <c r="E3" s="7" t="s">
        <v>9</v>
      </c>
      <c r="F3" s="7" t="s">
        <v>10</v>
      </c>
      <c r="G3" s="7" t="s">
        <v>11</v>
      </c>
      <c r="H3" s="7" t="s">
        <v>12</v>
      </c>
      <c r="I3" s="8" t="s">
        <v>13</v>
      </c>
      <c r="J3" s="9" t="s">
        <v>14</v>
      </c>
      <c r="M3" s="10" t="s">
        <v>333</v>
      </c>
      <c r="P3" s="11">
        <v>1</v>
      </c>
      <c r="Q3" s="11">
        <v>5938171823</v>
      </c>
      <c r="R3" t="s">
        <v>15</v>
      </c>
      <c r="S3" t="s">
        <v>16</v>
      </c>
      <c r="T3" t="s">
        <v>17</v>
      </c>
      <c r="U3" s="12">
        <v>1.66</v>
      </c>
      <c r="V3" s="12">
        <v>3.94</v>
      </c>
      <c r="W3">
        <v>5</v>
      </c>
      <c r="X3" s="12">
        <v>8.2999999999999989</v>
      </c>
      <c r="Y3" s="13">
        <v>4</v>
      </c>
    </row>
    <row r="4" spans="1:25" x14ac:dyDescent="0.3">
      <c r="A4" s="11">
        <v>1</v>
      </c>
      <c r="B4" s="11">
        <v>5938171823</v>
      </c>
      <c r="C4" t="s">
        <v>15</v>
      </c>
      <c r="D4" t="s">
        <v>16</v>
      </c>
      <c r="E4" t="s">
        <v>17</v>
      </c>
      <c r="F4" s="12">
        <v>1.66</v>
      </c>
      <c r="G4" s="12">
        <v>3.94</v>
      </c>
      <c r="H4" cm="1">
        <f t="array" aca="1" ref="H4" ca="1">SUMIFS(OrdItem_Qty,OrdItem_ProdNm,C4,OrdItem_Type,"Purchase")-SUMIFS(OrdItem_Qty,OrdItem_ProdNm,C4,OrdItem_Type,"Sale")</f>
        <v>5</v>
      </c>
      <c r="I4" s="12">
        <f ca="1">F4*H4</f>
        <v>8.2999999999999989</v>
      </c>
      <c r="J4" s="13">
        <f>ROW()</f>
        <v>4</v>
      </c>
      <c r="K4" s="12"/>
      <c r="P4" s="11">
        <v>2</v>
      </c>
      <c r="Q4" s="11">
        <v>8065355318</v>
      </c>
      <c r="R4" t="s">
        <v>18</v>
      </c>
      <c r="S4" t="s">
        <v>19</v>
      </c>
      <c r="T4" t="s">
        <v>20</v>
      </c>
      <c r="U4" s="12">
        <v>1.82</v>
      </c>
      <c r="V4" s="12">
        <v>3.19</v>
      </c>
      <c r="W4">
        <v>10</v>
      </c>
      <c r="X4" s="12">
        <v>18.2</v>
      </c>
      <c r="Y4" s="13">
        <v>5</v>
      </c>
    </row>
    <row r="5" spans="1:25" x14ac:dyDescent="0.3">
      <c r="A5" s="11">
        <v>2</v>
      </c>
      <c r="B5" s="11">
        <v>8065355318</v>
      </c>
      <c r="C5" t="s">
        <v>18</v>
      </c>
      <c r="D5" t="s">
        <v>19</v>
      </c>
      <c r="E5" t="s">
        <v>20</v>
      </c>
      <c r="F5" s="12">
        <v>1.82</v>
      </c>
      <c r="G5" s="12">
        <v>3.19</v>
      </c>
      <c r="H5" cm="1">
        <f t="array" aca="1" ref="H5" ca="1">SUMIFS(OrdItem_Qty,OrdItem_ProdNm,C5,OrdItem_Type,"Purchase")-SUMIFS(OrdItem_Qty,OrdItem_ProdNm,C5,OrdItem_Type,"Sale")</f>
        <v>10</v>
      </c>
      <c r="I5" s="12">
        <f t="shared" ref="I5:I67" ca="1" si="0">F5*H5</f>
        <v>18.2</v>
      </c>
      <c r="J5" s="13">
        <f>ROW()</f>
        <v>5</v>
      </c>
      <c r="K5" s="12"/>
      <c r="P5" s="11">
        <v>3</v>
      </c>
      <c r="Q5" s="11">
        <v>5203776203</v>
      </c>
      <c r="R5" t="s">
        <v>21</v>
      </c>
      <c r="S5" t="s">
        <v>22</v>
      </c>
      <c r="T5" t="s">
        <v>23</v>
      </c>
      <c r="U5" s="12">
        <v>1.93</v>
      </c>
      <c r="V5" s="12">
        <v>2.85</v>
      </c>
      <c r="W5">
        <v>3</v>
      </c>
      <c r="X5" s="12">
        <v>5.79</v>
      </c>
      <c r="Y5" s="13">
        <v>6</v>
      </c>
    </row>
    <row r="6" spans="1:25" x14ac:dyDescent="0.3">
      <c r="A6" s="11">
        <v>3</v>
      </c>
      <c r="B6" s="11">
        <v>5203776203</v>
      </c>
      <c r="C6" t="s">
        <v>21</v>
      </c>
      <c r="D6" t="s">
        <v>22</v>
      </c>
      <c r="E6" t="s">
        <v>23</v>
      </c>
      <c r="F6" s="12">
        <v>1.93</v>
      </c>
      <c r="G6" s="12">
        <v>2.85</v>
      </c>
      <c r="H6" cm="1">
        <f t="array" aca="1" ref="H6" ca="1">SUMIFS(OrdItem_Qty,OrdItem_ProdNm,C6,OrdItem_Type,"Purchase")-SUMIFS(OrdItem_Qty,OrdItem_ProdNm,C6,OrdItem_Type,"Sale")</f>
        <v>3</v>
      </c>
      <c r="I6" s="12">
        <f t="shared" ca="1" si="0"/>
        <v>5.79</v>
      </c>
      <c r="J6" s="13">
        <f>ROW()</f>
        <v>6</v>
      </c>
      <c r="K6" s="12"/>
      <c r="P6" s="11">
        <v>5</v>
      </c>
      <c r="Q6" s="11">
        <v>3851255631</v>
      </c>
      <c r="R6" t="s">
        <v>26</v>
      </c>
      <c r="S6" t="s">
        <v>27</v>
      </c>
      <c r="T6" t="s">
        <v>28</v>
      </c>
      <c r="U6" s="12">
        <v>1.48</v>
      </c>
      <c r="V6" s="12">
        <v>3.22</v>
      </c>
      <c r="W6">
        <v>16</v>
      </c>
      <c r="X6" s="12">
        <v>23.68</v>
      </c>
      <c r="Y6" s="13">
        <v>8</v>
      </c>
    </row>
    <row r="7" spans="1:25" x14ac:dyDescent="0.3">
      <c r="A7" s="11">
        <v>4</v>
      </c>
      <c r="F7" s="12"/>
      <c r="G7" s="12"/>
      <c r="I7" s="12"/>
      <c r="J7" s="13"/>
      <c r="K7" s="12"/>
      <c r="P7" s="11">
        <v>6</v>
      </c>
      <c r="Q7" s="11">
        <v>7598976006</v>
      </c>
      <c r="R7" t="s">
        <v>29</v>
      </c>
      <c r="S7" t="s">
        <v>30</v>
      </c>
      <c r="T7" t="s">
        <v>31</v>
      </c>
      <c r="U7" s="12">
        <v>1.7</v>
      </c>
      <c r="V7" s="12">
        <v>2.02</v>
      </c>
      <c r="W7">
        <v>-15</v>
      </c>
      <c r="X7" s="12">
        <v>-25.5</v>
      </c>
      <c r="Y7" s="13">
        <v>9</v>
      </c>
    </row>
    <row r="8" spans="1:25" x14ac:dyDescent="0.3">
      <c r="A8" s="11">
        <v>5</v>
      </c>
      <c r="B8" s="11">
        <v>3851255631</v>
      </c>
      <c r="C8" t="s">
        <v>26</v>
      </c>
      <c r="D8" t="s">
        <v>27</v>
      </c>
      <c r="E8" t="s">
        <v>28</v>
      </c>
      <c r="F8" s="12">
        <v>1.48</v>
      </c>
      <c r="G8" s="12">
        <v>3.22</v>
      </c>
      <c r="H8" cm="1">
        <f t="array" aca="1" ref="H8" ca="1">SUMIFS(OrdItem_Qty,OrdItem_ProdNm,C8,OrdItem_Type,"Purchase")-SUMIFS(OrdItem_Qty,OrdItem_ProdNm,C8,OrdItem_Type,"Sale")</f>
        <v>16</v>
      </c>
      <c r="I8" s="12">
        <f t="shared" ca="1" si="0"/>
        <v>23.68</v>
      </c>
      <c r="J8" s="13">
        <f>ROW()</f>
        <v>8</v>
      </c>
      <c r="K8" s="12"/>
      <c r="P8" s="11">
        <v>7</v>
      </c>
      <c r="Q8" s="11">
        <v>1360200400</v>
      </c>
      <c r="R8" t="s">
        <v>32</v>
      </c>
      <c r="S8" t="s">
        <v>33</v>
      </c>
      <c r="T8" t="s">
        <v>34</v>
      </c>
      <c r="U8" s="12">
        <v>1.66</v>
      </c>
      <c r="V8" s="12">
        <v>3.86</v>
      </c>
      <c r="W8">
        <v>-30</v>
      </c>
      <c r="X8" s="12">
        <v>-49.8</v>
      </c>
      <c r="Y8" s="13">
        <v>10</v>
      </c>
    </row>
    <row r="9" spans="1:25" x14ac:dyDescent="0.3">
      <c r="A9" s="11">
        <v>6</v>
      </c>
      <c r="B9" s="11">
        <v>7598976006</v>
      </c>
      <c r="C9" t="s">
        <v>29</v>
      </c>
      <c r="D9" t="s">
        <v>30</v>
      </c>
      <c r="E9" t="s">
        <v>31</v>
      </c>
      <c r="F9" s="12">
        <v>1.7</v>
      </c>
      <c r="G9" s="12">
        <v>2.02</v>
      </c>
      <c r="H9" cm="1">
        <f t="array" aca="1" ref="H9" ca="1">SUMIFS(OrdItem_Qty,OrdItem_ProdNm,C9,OrdItem_Type,"Purchase")-SUMIFS(OrdItem_Qty,OrdItem_ProdNm,C9,OrdItem_Type,"Sale")</f>
        <v>-15</v>
      </c>
      <c r="I9" s="12">
        <f t="shared" ca="1" si="0"/>
        <v>-25.5</v>
      </c>
      <c r="J9" s="13">
        <f>ROW()</f>
        <v>9</v>
      </c>
      <c r="K9" s="12"/>
      <c r="P9" s="11">
        <v>8</v>
      </c>
      <c r="Q9" s="11">
        <v>6338201381</v>
      </c>
      <c r="R9" t="s">
        <v>35</v>
      </c>
      <c r="S9" t="s">
        <v>36</v>
      </c>
      <c r="T9" t="s">
        <v>37</v>
      </c>
      <c r="U9" s="12">
        <v>1.59</v>
      </c>
      <c r="V9" s="12">
        <v>3.59</v>
      </c>
      <c r="W9">
        <v>-25</v>
      </c>
      <c r="X9" s="12">
        <v>-39.75</v>
      </c>
      <c r="Y9" s="13">
        <v>11</v>
      </c>
    </row>
    <row r="10" spans="1:25" x14ac:dyDescent="0.3">
      <c r="A10" s="11">
        <v>7</v>
      </c>
      <c r="B10" s="11">
        <v>1360200400</v>
      </c>
      <c r="C10" t="s">
        <v>32</v>
      </c>
      <c r="D10" t="s">
        <v>33</v>
      </c>
      <c r="E10" t="s">
        <v>34</v>
      </c>
      <c r="F10" s="12">
        <v>1.66</v>
      </c>
      <c r="G10" s="12">
        <v>3.86</v>
      </c>
      <c r="H10" cm="1">
        <f t="array" aca="1" ref="H10" ca="1">SUMIFS(OrdItem_Qty,OrdItem_ProdNm,C10,OrdItem_Type,"Purchase")-SUMIFS(OrdItem_Qty,OrdItem_ProdNm,C10,OrdItem_Type,"Sale")</f>
        <v>-30</v>
      </c>
      <c r="I10" s="12">
        <f t="shared" ca="1" si="0"/>
        <v>-49.8</v>
      </c>
      <c r="J10" s="13">
        <f>ROW()</f>
        <v>10</v>
      </c>
      <c r="K10" s="12"/>
      <c r="P10" s="11">
        <v>9</v>
      </c>
      <c r="Q10" s="11">
        <v>6519504487</v>
      </c>
      <c r="R10" t="s">
        <v>38</v>
      </c>
      <c r="S10" t="s">
        <v>39</v>
      </c>
      <c r="T10" t="s">
        <v>40</v>
      </c>
      <c r="U10" s="12">
        <v>1.47</v>
      </c>
      <c r="V10" s="12">
        <v>3.87</v>
      </c>
      <c r="W10">
        <v>-29</v>
      </c>
      <c r="X10" s="12">
        <v>-42.63</v>
      </c>
      <c r="Y10" s="13">
        <v>12</v>
      </c>
    </row>
    <row r="11" spans="1:25" x14ac:dyDescent="0.3">
      <c r="A11" s="11">
        <v>8</v>
      </c>
      <c r="B11" s="11">
        <v>6338201381</v>
      </c>
      <c r="C11" t="s">
        <v>35</v>
      </c>
      <c r="D11" t="s">
        <v>36</v>
      </c>
      <c r="E11" t="s">
        <v>37</v>
      </c>
      <c r="F11" s="12">
        <v>1.59</v>
      </c>
      <c r="G11" s="12">
        <v>3.59</v>
      </c>
      <c r="H11" cm="1">
        <f t="array" aca="1" ref="H11" ca="1">SUMIFS(OrdItem_Qty,OrdItem_ProdNm,C11,OrdItem_Type,"Purchase")-SUMIFS(OrdItem_Qty,OrdItem_ProdNm,C11,OrdItem_Type,"Sale")</f>
        <v>-25</v>
      </c>
      <c r="I11" s="12">
        <f t="shared" ca="1" si="0"/>
        <v>-39.75</v>
      </c>
      <c r="J11" s="13">
        <f>ROW()</f>
        <v>11</v>
      </c>
      <c r="K11" s="12"/>
      <c r="P11" s="11">
        <v>10</v>
      </c>
      <c r="Q11" s="11">
        <v>1303488119</v>
      </c>
      <c r="R11" t="s">
        <v>41</v>
      </c>
      <c r="S11" t="s">
        <v>42</v>
      </c>
      <c r="T11" t="s">
        <v>43</v>
      </c>
      <c r="U11" s="12">
        <v>1.9</v>
      </c>
      <c r="V11" s="12">
        <v>2.78</v>
      </c>
      <c r="W11">
        <v>-36</v>
      </c>
      <c r="X11" s="12">
        <v>-68.399999999999991</v>
      </c>
      <c r="Y11" s="13">
        <v>13</v>
      </c>
    </row>
    <row r="12" spans="1:25" x14ac:dyDescent="0.3">
      <c r="A12" s="11">
        <v>9</v>
      </c>
      <c r="B12" s="11">
        <v>6519504487</v>
      </c>
      <c r="C12" t="s">
        <v>38</v>
      </c>
      <c r="D12" t="s">
        <v>39</v>
      </c>
      <c r="E12" t="s">
        <v>40</v>
      </c>
      <c r="F12" s="12">
        <v>1.47</v>
      </c>
      <c r="G12" s="12">
        <v>3.87</v>
      </c>
      <c r="H12" cm="1">
        <f t="array" aca="1" ref="H12" ca="1">SUMIFS(OrdItem_Qty,OrdItem_ProdNm,C12,OrdItem_Type,"Purchase")-SUMIFS(OrdItem_Qty,OrdItem_ProdNm,C12,OrdItem_Type,"Sale")</f>
        <v>-29</v>
      </c>
      <c r="I12" s="12">
        <f t="shared" ca="1" si="0"/>
        <v>-42.63</v>
      </c>
      <c r="J12" s="13">
        <f>ROW()</f>
        <v>12</v>
      </c>
      <c r="K12" s="12"/>
      <c r="P12" s="11">
        <v>11</v>
      </c>
      <c r="Q12" s="11">
        <v>8911793806</v>
      </c>
      <c r="R12" t="s">
        <v>44</v>
      </c>
      <c r="S12" t="s">
        <v>45</v>
      </c>
      <c r="T12" t="s">
        <v>46</v>
      </c>
      <c r="U12" s="12">
        <v>1.66</v>
      </c>
      <c r="V12" s="12">
        <v>3.17</v>
      </c>
      <c r="W12">
        <v>0</v>
      </c>
      <c r="X12" s="12">
        <v>0</v>
      </c>
      <c r="Y12" s="13">
        <v>14</v>
      </c>
    </row>
    <row r="13" spans="1:25" x14ac:dyDescent="0.3">
      <c r="A13" s="11">
        <v>10</v>
      </c>
      <c r="B13" s="11">
        <v>1303488119</v>
      </c>
      <c r="C13" t="s">
        <v>41</v>
      </c>
      <c r="D13" t="s">
        <v>42</v>
      </c>
      <c r="E13" t="s">
        <v>43</v>
      </c>
      <c r="F13" s="12">
        <v>1.9</v>
      </c>
      <c r="G13" s="12">
        <v>2.78</v>
      </c>
      <c r="H13" cm="1">
        <f t="array" aca="1" ref="H13" ca="1">SUMIFS(OrdItem_Qty,OrdItem_ProdNm,C13,OrdItem_Type,"Purchase")-SUMIFS(OrdItem_Qty,OrdItem_ProdNm,C13,OrdItem_Type,"Sale")</f>
        <v>-36</v>
      </c>
      <c r="I13" s="12">
        <f t="shared" ca="1" si="0"/>
        <v>-68.399999999999991</v>
      </c>
      <c r="J13" s="13">
        <f>ROW()</f>
        <v>13</v>
      </c>
      <c r="K13" s="12"/>
      <c r="P13" s="11">
        <v>12</v>
      </c>
      <c r="Q13" s="11">
        <v>1347993653</v>
      </c>
      <c r="R13" t="s">
        <v>47</v>
      </c>
      <c r="S13" t="s">
        <v>48</v>
      </c>
      <c r="T13" t="s">
        <v>49</v>
      </c>
      <c r="U13" s="12">
        <v>1.62</v>
      </c>
      <c r="V13" s="12">
        <v>3.1</v>
      </c>
      <c r="W13">
        <v>-11</v>
      </c>
      <c r="X13" s="12">
        <v>-17.82</v>
      </c>
      <c r="Y13" s="13">
        <v>15</v>
      </c>
    </row>
    <row r="14" spans="1:25" x14ac:dyDescent="0.3">
      <c r="A14" s="11">
        <v>11</v>
      </c>
      <c r="B14" s="11">
        <v>8911793806</v>
      </c>
      <c r="C14" t="s">
        <v>44</v>
      </c>
      <c r="D14" t="s">
        <v>45</v>
      </c>
      <c r="E14" t="s">
        <v>46</v>
      </c>
      <c r="F14" s="12">
        <v>1.66</v>
      </c>
      <c r="G14" s="12">
        <v>3.17</v>
      </c>
      <c r="H14" cm="1">
        <f t="array" aca="1" ref="H14" ca="1">SUMIFS(OrdItem_Qty,OrdItem_ProdNm,C14,OrdItem_Type,"Purchase")-SUMIFS(OrdItem_Qty,OrdItem_ProdNm,C14,OrdItem_Type,"Sale")</f>
        <v>0</v>
      </c>
      <c r="I14" s="12">
        <f t="shared" ca="1" si="0"/>
        <v>0</v>
      </c>
      <c r="J14" s="13">
        <f>ROW()</f>
        <v>14</v>
      </c>
      <c r="K14" s="12"/>
      <c r="P14" s="11">
        <v>13</v>
      </c>
      <c r="Q14" s="11">
        <v>4628816140</v>
      </c>
      <c r="R14" t="s">
        <v>50</v>
      </c>
      <c r="S14" t="s">
        <v>51</v>
      </c>
      <c r="T14" t="s">
        <v>52</v>
      </c>
      <c r="U14" s="12">
        <v>1.96</v>
      </c>
      <c r="V14" s="12">
        <v>3.51</v>
      </c>
      <c r="W14">
        <v>15</v>
      </c>
      <c r="X14" s="12">
        <v>29.4</v>
      </c>
      <c r="Y14" s="13">
        <v>16</v>
      </c>
    </row>
    <row r="15" spans="1:25" x14ac:dyDescent="0.3">
      <c r="A15" s="11">
        <v>12</v>
      </c>
      <c r="B15" s="11">
        <v>1347993653</v>
      </c>
      <c r="C15" t="s">
        <v>47</v>
      </c>
      <c r="D15" t="s">
        <v>48</v>
      </c>
      <c r="E15" t="s">
        <v>49</v>
      </c>
      <c r="F15" s="12">
        <v>1.62</v>
      </c>
      <c r="G15" s="12">
        <v>3.1</v>
      </c>
      <c r="H15" cm="1">
        <f t="array" aca="1" ref="H15" ca="1">SUMIFS(OrdItem_Qty,OrdItem_ProdNm,C15,OrdItem_Type,"Purchase")-SUMIFS(OrdItem_Qty,OrdItem_ProdNm,C15,OrdItem_Type,"Sale")</f>
        <v>-11</v>
      </c>
      <c r="I15" s="12">
        <f t="shared" ca="1" si="0"/>
        <v>-17.82</v>
      </c>
      <c r="J15" s="13">
        <f>ROW()</f>
        <v>15</v>
      </c>
      <c r="K15" s="12"/>
      <c r="P15" s="11">
        <v>14</v>
      </c>
      <c r="Q15" s="11">
        <v>3821318721</v>
      </c>
      <c r="R15" t="s">
        <v>53</v>
      </c>
      <c r="S15" t="s">
        <v>54</v>
      </c>
      <c r="T15" t="s">
        <v>55</v>
      </c>
      <c r="U15" s="12">
        <v>1.96</v>
      </c>
      <c r="V15" s="12">
        <v>3.89</v>
      </c>
      <c r="W15">
        <v>14</v>
      </c>
      <c r="X15" s="12">
        <v>27.439999999999998</v>
      </c>
      <c r="Y15" s="13">
        <v>17</v>
      </c>
    </row>
    <row r="16" spans="1:25" x14ac:dyDescent="0.3">
      <c r="A16" s="11">
        <v>13</v>
      </c>
      <c r="B16" s="11">
        <v>4628816140</v>
      </c>
      <c r="C16" t="s">
        <v>50</v>
      </c>
      <c r="D16" t="s">
        <v>51</v>
      </c>
      <c r="E16" t="s">
        <v>52</v>
      </c>
      <c r="F16" s="12">
        <v>1.96</v>
      </c>
      <c r="G16" s="12">
        <v>3.51</v>
      </c>
      <c r="H16" cm="1">
        <f t="array" aca="1" ref="H16" ca="1">SUMIFS(OrdItem_Qty,OrdItem_ProdNm,C16,OrdItem_Type,"Purchase")-SUMIFS(OrdItem_Qty,OrdItem_ProdNm,C16,OrdItem_Type,"Sale")</f>
        <v>15</v>
      </c>
      <c r="I16" s="12">
        <f t="shared" ca="1" si="0"/>
        <v>29.4</v>
      </c>
      <c r="J16" s="13">
        <f>ROW()</f>
        <v>16</v>
      </c>
      <c r="K16" s="12"/>
      <c r="P16" s="11">
        <v>15</v>
      </c>
      <c r="Q16" s="11">
        <v>4478223963</v>
      </c>
      <c r="R16" t="s">
        <v>56</v>
      </c>
      <c r="S16" t="s">
        <v>57</v>
      </c>
      <c r="T16" t="s">
        <v>58</v>
      </c>
      <c r="U16" s="12">
        <v>1.6</v>
      </c>
      <c r="V16" s="12">
        <v>2.12</v>
      </c>
      <c r="W16">
        <v>4</v>
      </c>
      <c r="X16" s="12">
        <v>6.4</v>
      </c>
      <c r="Y16" s="13">
        <v>18</v>
      </c>
    </row>
    <row r="17" spans="1:25" x14ac:dyDescent="0.3">
      <c r="A17" s="11">
        <v>14</v>
      </c>
      <c r="B17" s="11">
        <v>3821318721</v>
      </c>
      <c r="C17" t="s">
        <v>53</v>
      </c>
      <c r="D17" t="s">
        <v>54</v>
      </c>
      <c r="E17" t="s">
        <v>55</v>
      </c>
      <c r="F17" s="12">
        <v>1.96</v>
      </c>
      <c r="G17" s="12">
        <v>3.89</v>
      </c>
      <c r="H17" cm="1">
        <f t="array" aca="1" ref="H17" ca="1">SUMIFS(OrdItem_Qty,OrdItem_ProdNm,C17,OrdItem_Type,"Purchase")-SUMIFS(OrdItem_Qty,OrdItem_ProdNm,C17,OrdItem_Type,"Sale")</f>
        <v>14</v>
      </c>
      <c r="I17" s="12">
        <f t="shared" ca="1" si="0"/>
        <v>27.439999999999998</v>
      </c>
      <c r="J17" s="13">
        <f>ROW()</f>
        <v>17</v>
      </c>
      <c r="K17" s="12"/>
      <c r="P17" s="11">
        <v>16</v>
      </c>
      <c r="Q17" s="11">
        <v>2720145777</v>
      </c>
      <c r="R17" t="s">
        <v>59</v>
      </c>
      <c r="S17" t="s">
        <v>60</v>
      </c>
      <c r="T17" t="s">
        <v>61</v>
      </c>
      <c r="U17" s="12">
        <v>1.21</v>
      </c>
      <c r="V17" s="12">
        <v>2.82</v>
      </c>
      <c r="W17">
        <v>-41</v>
      </c>
      <c r="X17" s="12">
        <v>-49.61</v>
      </c>
      <c r="Y17" s="13">
        <v>19</v>
      </c>
    </row>
    <row r="18" spans="1:25" x14ac:dyDescent="0.3">
      <c r="A18" s="11">
        <v>15</v>
      </c>
      <c r="B18" s="11">
        <v>4478223963</v>
      </c>
      <c r="C18" t="s">
        <v>56</v>
      </c>
      <c r="D18" t="s">
        <v>57</v>
      </c>
      <c r="E18" t="s">
        <v>58</v>
      </c>
      <c r="F18" s="12">
        <v>1.6</v>
      </c>
      <c r="G18" s="12">
        <v>2.12</v>
      </c>
      <c r="H18" cm="1">
        <f t="array" aca="1" ref="H18" ca="1">SUMIFS(OrdItem_Qty,OrdItem_ProdNm,C18,OrdItem_Type,"Purchase")-SUMIFS(OrdItem_Qty,OrdItem_ProdNm,C18,OrdItem_Type,"Sale")</f>
        <v>4</v>
      </c>
      <c r="I18" s="12">
        <f t="shared" ca="1" si="0"/>
        <v>6.4</v>
      </c>
      <c r="J18" s="13">
        <f>ROW()</f>
        <v>18</v>
      </c>
      <c r="K18" s="12"/>
      <c r="P18" s="11">
        <v>17</v>
      </c>
      <c r="Q18" s="11">
        <v>9231292812</v>
      </c>
      <c r="R18" t="s">
        <v>62</v>
      </c>
      <c r="S18" t="s">
        <v>63</v>
      </c>
      <c r="T18" t="s">
        <v>64</v>
      </c>
      <c r="U18" s="12">
        <v>1.1599999999999999</v>
      </c>
      <c r="V18" s="12">
        <v>2.66</v>
      </c>
      <c r="W18">
        <v>-21</v>
      </c>
      <c r="X18" s="12">
        <v>-24.36</v>
      </c>
      <c r="Y18" s="13">
        <v>20</v>
      </c>
    </row>
    <row r="19" spans="1:25" x14ac:dyDescent="0.3">
      <c r="A19" s="11">
        <v>16</v>
      </c>
      <c r="B19" s="11">
        <v>2720145777</v>
      </c>
      <c r="C19" t="s">
        <v>59</v>
      </c>
      <c r="D19" t="s">
        <v>60</v>
      </c>
      <c r="E19" t="s">
        <v>61</v>
      </c>
      <c r="F19" s="12">
        <v>1.21</v>
      </c>
      <c r="G19" s="12">
        <v>2.82</v>
      </c>
      <c r="H19" cm="1">
        <f t="array" aca="1" ref="H19" ca="1">SUMIFS(OrdItem_Qty,OrdItem_ProdNm,C19,OrdItem_Type,"Purchase")-SUMIFS(OrdItem_Qty,OrdItem_ProdNm,C19,OrdItem_Type,"Sale")</f>
        <v>-41</v>
      </c>
      <c r="I19" s="12">
        <f t="shared" ca="1" si="0"/>
        <v>-49.61</v>
      </c>
      <c r="J19" s="13">
        <f>ROW()</f>
        <v>19</v>
      </c>
      <c r="K19" s="12"/>
      <c r="P19" s="11">
        <v>18</v>
      </c>
      <c r="Q19" s="11">
        <v>6944380989</v>
      </c>
      <c r="R19" t="s">
        <v>65</v>
      </c>
      <c r="S19" t="s">
        <v>66</v>
      </c>
      <c r="T19" t="s">
        <v>67</v>
      </c>
      <c r="U19" s="12">
        <v>1.17</v>
      </c>
      <c r="V19" s="12">
        <v>3.83</v>
      </c>
      <c r="W19">
        <v>-21</v>
      </c>
      <c r="X19" s="12">
        <v>-24.57</v>
      </c>
      <c r="Y19" s="13">
        <v>21</v>
      </c>
    </row>
    <row r="20" spans="1:25" x14ac:dyDescent="0.3">
      <c r="A20" s="11">
        <v>17</v>
      </c>
      <c r="B20" s="11">
        <v>9231292812</v>
      </c>
      <c r="C20" t="s">
        <v>62</v>
      </c>
      <c r="D20" t="s">
        <v>63</v>
      </c>
      <c r="E20" t="s">
        <v>64</v>
      </c>
      <c r="F20" s="12">
        <v>1.1599999999999999</v>
      </c>
      <c r="G20" s="12">
        <v>2.66</v>
      </c>
      <c r="H20" cm="1">
        <f t="array" aca="1" ref="H20" ca="1">SUMIFS(OrdItem_Qty,OrdItem_ProdNm,C20,OrdItem_Type,"Purchase")-SUMIFS(OrdItem_Qty,OrdItem_ProdNm,C20,OrdItem_Type,"Sale")</f>
        <v>-21</v>
      </c>
      <c r="I20" s="12">
        <f t="shared" ca="1" si="0"/>
        <v>-24.36</v>
      </c>
      <c r="J20" s="13">
        <f>ROW()</f>
        <v>20</v>
      </c>
      <c r="K20" s="12"/>
      <c r="P20" s="11">
        <v>19</v>
      </c>
      <c r="Q20" s="11">
        <v>8043399562</v>
      </c>
      <c r="R20" t="s">
        <v>68</v>
      </c>
      <c r="S20" t="s">
        <v>69</v>
      </c>
      <c r="T20" t="s">
        <v>70</v>
      </c>
      <c r="U20" s="12">
        <v>1.48</v>
      </c>
      <c r="V20" s="12">
        <v>2.59</v>
      </c>
      <c r="W20">
        <v>-17</v>
      </c>
      <c r="X20" s="12">
        <v>-25.16</v>
      </c>
      <c r="Y20" s="13">
        <v>22</v>
      </c>
    </row>
    <row r="21" spans="1:25" x14ac:dyDescent="0.3">
      <c r="A21" s="11">
        <v>18</v>
      </c>
      <c r="B21" s="11">
        <v>6944380989</v>
      </c>
      <c r="C21" t="s">
        <v>65</v>
      </c>
      <c r="D21" t="s">
        <v>66</v>
      </c>
      <c r="E21" t="s">
        <v>67</v>
      </c>
      <c r="F21" s="12">
        <v>1.17</v>
      </c>
      <c r="G21" s="12">
        <v>3.83</v>
      </c>
      <c r="H21" cm="1">
        <f t="array" aca="1" ref="H21" ca="1">SUMIFS(OrdItem_Qty,OrdItem_ProdNm,C21,OrdItem_Type,"Purchase")-SUMIFS(OrdItem_Qty,OrdItem_ProdNm,C21,OrdItem_Type,"Sale")</f>
        <v>-21</v>
      </c>
      <c r="I21" s="12">
        <f t="shared" ca="1" si="0"/>
        <v>-24.57</v>
      </c>
      <c r="J21" s="13">
        <f>ROW()</f>
        <v>21</v>
      </c>
      <c r="K21" s="12"/>
      <c r="P21" s="11">
        <v>20</v>
      </c>
      <c r="Q21" s="11">
        <v>5670712926</v>
      </c>
      <c r="R21" t="s">
        <v>71</v>
      </c>
      <c r="S21" t="s">
        <v>72</v>
      </c>
      <c r="T21" t="s">
        <v>73</v>
      </c>
      <c r="U21" s="12">
        <v>1.28</v>
      </c>
      <c r="V21" s="12">
        <v>2.79</v>
      </c>
      <c r="W21">
        <v>-35</v>
      </c>
      <c r="X21" s="12">
        <v>-44.800000000000004</v>
      </c>
      <c r="Y21" s="13">
        <v>23</v>
      </c>
    </row>
    <row r="22" spans="1:25" x14ac:dyDescent="0.3">
      <c r="A22" s="11">
        <v>19</v>
      </c>
      <c r="B22" s="11">
        <v>8043399562</v>
      </c>
      <c r="C22" t="s">
        <v>68</v>
      </c>
      <c r="D22" t="s">
        <v>69</v>
      </c>
      <c r="E22" t="s">
        <v>70</v>
      </c>
      <c r="F22" s="12">
        <v>1.48</v>
      </c>
      <c r="G22" s="12">
        <v>2.59</v>
      </c>
      <c r="H22" cm="1">
        <f t="array" aca="1" ref="H22" ca="1">SUMIFS(OrdItem_Qty,OrdItem_ProdNm,C22,OrdItem_Type,"Purchase")-SUMIFS(OrdItem_Qty,OrdItem_ProdNm,C22,OrdItem_Type,"Sale")</f>
        <v>-17</v>
      </c>
      <c r="I22" s="12">
        <f t="shared" ca="1" si="0"/>
        <v>-25.16</v>
      </c>
      <c r="J22" s="13">
        <f>ROW()</f>
        <v>22</v>
      </c>
      <c r="K22" s="12"/>
      <c r="P22" s="11">
        <v>21</v>
      </c>
      <c r="Q22" s="11">
        <v>2408272154</v>
      </c>
      <c r="R22" t="s">
        <v>74</v>
      </c>
      <c r="S22" t="s">
        <v>75</v>
      </c>
      <c r="T22" t="s">
        <v>76</v>
      </c>
      <c r="U22" s="12">
        <v>1.34</v>
      </c>
      <c r="V22" s="12">
        <v>3.67</v>
      </c>
      <c r="W22">
        <v>-9</v>
      </c>
      <c r="X22" s="12">
        <v>-12.06</v>
      </c>
      <c r="Y22" s="13">
        <v>24</v>
      </c>
    </row>
    <row r="23" spans="1:25" x14ac:dyDescent="0.3">
      <c r="A23" s="11">
        <v>20</v>
      </c>
      <c r="B23" s="11">
        <v>5670712926</v>
      </c>
      <c r="C23" t="s">
        <v>71</v>
      </c>
      <c r="D23" t="s">
        <v>72</v>
      </c>
      <c r="E23" t="s">
        <v>73</v>
      </c>
      <c r="F23" s="12">
        <v>1.28</v>
      </c>
      <c r="G23" s="12">
        <v>2.79</v>
      </c>
      <c r="H23" cm="1">
        <f t="array" aca="1" ref="H23" ca="1">SUMIFS(OrdItem_Qty,OrdItem_ProdNm,C23,OrdItem_Type,"Purchase")-SUMIFS(OrdItem_Qty,OrdItem_ProdNm,C23,OrdItem_Type,"Sale")</f>
        <v>-35</v>
      </c>
      <c r="I23" s="12">
        <f t="shared" ca="1" si="0"/>
        <v>-44.800000000000004</v>
      </c>
      <c r="J23" s="13">
        <f>ROW()</f>
        <v>23</v>
      </c>
      <c r="K23" s="12"/>
      <c r="P23" s="11">
        <v>22</v>
      </c>
      <c r="Q23" s="11">
        <v>7323252202</v>
      </c>
      <c r="R23" t="s">
        <v>77</v>
      </c>
      <c r="S23" t="s">
        <v>78</v>
      </c>
      <c r="T23" t="s">
        <v>79</v>
      </c>
      <c r="U23" s="12">
        <v>1.36</v>
      </c>
      <c r="V23" s="12">
        <v>2.02</v>
      </c>
      <c r="W23">
        <v>-4</v>
      </c>
      <c r="X23" s="12">
        <v>-5.44</v>
      </c>
      <c r="Y23" s="13">
        <v>25</v>
      </c>
    </row>
    <row r="24" spans="1:25" x14ac:dyDescent="0.3">
      <c r="A24" s="11">
        <v>21</v>
      </c>
      <c r="B24" s="11">
        <v>2408272154</v>
      </c>
      <c r="C24" t="s">
        <v>74</v>
      </c>
      <c r="D24" t="s">
        <v>75</v>
      </c>
      <c r="E24" t="s">
        <v>76</v>
      </c>
      <c r="F24" s="12">
        <v>1.34</v>
      </c>
      <c r="G24" s="12">
        <v>3.67</v>
      </c>
      <c r="H24" cm="1">
        <f t="array" aca="1" ref="H24" ca="1">SUMIFS(OrdItem_Qty,OrdItem_ProdNm,C24,OrdItem_Type,"Purchase")-SUMIFS(OrdItem_Qty,OrdItem_ProdNm,C24,OrdItem_Type,"Sale")</f>
        <v>-9</v>
      </c>
      <c r="I24" s="12">
        <f t="shared" ca="1" si="0"/>
        <v>-12.06</v>
      </c>
      <c r="J24" s="13">
        <f>ROW()</f>
        <v>24</v>
      </c>
      <c r="K24" s="12"/>
      <c r="P24" s="11">
        <v>23</v>
      </c>
      <c r="Q24" s="11">
        <v>6197604444</v>
      </c>
      <c r="R24" t="s">
        <v>80</v>
      </c>
      <c r="S24" t="s">
        <v>81</v>
      </c>
      <c r="T24" t="s">
        <v>82</v>
      </c>
      <c r="U24" s="12">
        <v>1.65</v>
      </c>
      <c r="V24" s="12">
        <v>3.85</v>
      </c>
      <c r="W24">
        <v>19</v>
      </c>
      <c r="X24" s="12">
        <v>31.349999999999998</v>
      </c>
      <c r="Y24" s="13">
        <v>26</v>
      </c>
    </row>
    <row r="25" spans="1:25" x14ac:dyDescent="0.3">
      <c r="A25" s="11">
        <v>22</v>
      </c>
      <c r="B25" s="11">
        <v>7323252202</v>
      </c>
      <c r="C25" t="s">
        <v>77</v>
      </c>
      <c r="D25" t="s">
        <v>78</v>
      </c>
      <c r="E25" t="s">
        <v>79</v>
      </c>
      <c r="F25" s="12">
        <v>1.36</v>
      </c>
      <c r="G25" s="12">
        <v>2.02</v>
      </c>
      <c r="H25" cm="1">
        <f t="array" aca="1" ref="H25" ca="1">SUMIFS(OrdItem_Qty,OrdItem_ProdNm,C25,OrdItem_Type,"Purchase")-SUMIFS(OrdItem_Qty,OrdItem_ProdNm,C25,OrdItem_Type,"Sale")</f>
        <v>-4</v>
      </c>
      <c r="I25" s="12">
        <f t="shared" ca="1" si="0"/>
        <v>-5.44</v>
      </c>
      <c r="J25" s="13">
        <f>ROW()</f>
        <v>25</v>
      </c>
      <c r="K25" s="12"/>
      <c r="P25" s="11">
        <v>24</v>
      </c>
      <c r="Q25" s="11">
        <v>7401480110</v>
      </c>
      <c r="R25" t="s">
        <v>83</v>
      </c>
      <c r="S25" t="s">
        <v>84</v>
      </c>
      <c r="T25" t="s">
        <v>85</v>
      </c>
      <c r="U25" s="12">
        <v>1.78</v>
      </c>
      <c r="V25" s="12">
        <v>3.45</v>
      </c>
      <c r="W25">
        <v>6</v>
      </c>
      <c r="X25" s="12">
        <v>10.68</v>
      </c>
      <c r="Y25" s="13">
        <v>27</v>
      </c>
    </row>
    <row r="26" spans="1:25" x14ac:dyDescent="0.3">
      <c r="A26" s="11">
        <v>23</v>
      </c>
      <c r="B26" s="11">
        <v>6197604444</v>
      </c>
      <c r="C26" t="s">
        <v>80</v>
      </c>
      <c r="D26" t="s">
        <v>81</v>
      </c>
      <c r="E26" t="s">
        <v>82</v>
      </c>
      <c r="F26" s="12">
        <v>1.65</v>
      </c>
      <c r="G26" s="12">
        <v>3.85</v>
      </c>
      <c r="H26" cm="1">
        <f t="array" aca="1" ref="H26" ca="1">SUMIFS(OrdItem_Qty,OrdItem_ProdNm,C26,OrdItem_Type,"Purchase")-SUMIFS(OrdItem_Qty,OrdItem_ProdNm,C26,OrdItem_Type,"Sale")</f>
        <v>19</v>
      </c>
      <c r="I26" s="12">
        <f t="shared" ca="1" si="0"/>
        <v>31.349999999999998</v>
      </c>
      <c r="J26" s="13">
        <f>ROW()</f>
        <v>26</v>
      </c>
      <c r="K26" s="12"/>
      <c r="P26" s="11">
        <v>25</v>
      </c>
      <c r="Q26" s="11">
        <v>4275069905</v>
      </c>
      <c r="R26" t="s">
        <v>86</v>
      </c>
      <c r="S26" t="s">
        <v>87</v>
      </c>
      <c r="T26" t="s">
        <v>88</v>
      </c>
      <c r="U26" s="12">
        <v>1.1200000000000001</v>
      </c>
      <c r="V26" s="12">
        <v>3.65</v>
      </c>
      <c r="W26">
        <v>25</v>
      </c>
      <c r="X26" s="12">
        <v>28.000000000000004</v>
      </c>
      <c r="Y26" s="13">
        <v>28</v>
      </c>
    </row>
    <row r="27" spans="1:25" x14ac:dyDescent="0.3">
      <c r="A27" s="11">
        <v>24</v>
      </c>
      <c r="B27" s="11">
        <v>7401480110</v>
      </c>
      <c r="C27" t="s">
        <v>83</v>
      </c>
      <c r="D27" t="s">
        <v>84</v>
      </c>
      <c r="E27" t="s">
        <v>85</v>
      </c>
      <c r="F27" s="12">
        <v>1.78</v>
      </c>
      <c r="G27" s="12">
        <v>3.45</v>
      </c>
      <c r="H27" cm="1">
        <f t="array" aca="1" ref="H27" ca="1">SUMIFS(OrdItem_Qty,OrdItem_ProdNm,C27,OrdItem_Type,"Purchase")-SUMIFS(OrdItem_Qty,OrdItem_ProdNm,C27,OrdItem_Type,"Sale")</f>
        <v>6</v>
      </c>
      <c r="I27" s="12">
        <f t="shared" ca="1" si="0"/>
        <v>10.68</v>
      </c>
      <c r="J27" s="13">
        <f>ROW()</f>
        <v>27</v>
      </c>
      <c r="K27" s="12"/>
      <c r="P27" s="11">
        <v>26</v>
      </c>
      <c r="Q27" s="11">
        <v>1788616686</v>
      </c>
      <c r="R27" t="s">
        <v>89</v>
      </c>
      <c r="S27" t="s">
        <v>90</v>
      </c>
      <c r="T27" t="s">
        <v>91</v>
      </c>
      <c r="U27" s="12">
        <v>1.47</v>
      </c>
      <c r="V27" s="12">
        <v>2.92</v>
      </c>
      <c r="W27">
        <v>5</v>
      </c>
      <c r="X27" s="12">
        <v>7.35</v>
      </c>
      <c r="Y27" s="13">
        <v>29</v>
      </c>
    </row>
    <row r="28" spans="1:25" x14ac:dyDescent="0.3">
      <c r="A28" s="11">
        <v>25</v>
      </c>
      <c r="B28" s="11">
        <v>4275069905</v>
      </c>
      <c r="C28" t="s">
        <v>86</v>
      </c>
      <c r="D28" t="s">
        <v>87</v>
      </c>
      <c r="E28" t="s">
        <v>88</v>
      </c>
      <c r="F28" s="12">
        <v>1.1200000000000001</v>
      </c>
      <c r="G28" s="12">
        <v>3.65</v>
      </c>
      <c r="H28" cm="1">
        <f t="array" aca="1" ref="H28" ca="1">SUMIFS(OrdItem_Qty,OrdItem_ProdNm,C28,OrdItem_Type,"Purchase")-SUMIFS(OrdItem_Qty,OrdItem_ProdNm,C28,OrdItem_Type,"Sale")</f>
        <v>25</v>
      </c>
      <c r="I28" s="12">
        <f t="shared" ca="1" si="0"/>
        <v>28.000000000000004</v>
      </c>
      <c r="J28" s="13">
        <f>ROW()</f>
        <v>28</v>
      </c>
      <c r="K28" s="12"/>
      <c r="P28" s="11">
        <v>27</v>
      </c>
      <c r="Q28" s="11">
        <v>9944735701</v>
      </c>
      <c r="R28" t="s">
        <v>92</v>
      </c>
      <c r="S28" t="s">
        <v>93</v>
      </c>
      <c r="T28" t="s">
        <v>94</v>
      </c>
      <c r="U28" s="12">
        <v>1.74</v>
      </c>
      <c r="V28" s="12">
        <v>2.12</v>
      </c>
      <c r="W28">
        <v>-56</v>
      </c>
      <c r="X28" s="12">
        <v>-97.44</v>
      </c>
      <c r="Y28" s="13">
        <v>30</v>
      </c>
    </row>
    <row r="29" spans="1:25" x14ac:dyDescent="0.3">
      <c r="A29" s="11">
        <v>26</v>
      </c>
      <c r="B29" s="11">
        <v>1788616686</v>
      </c>
      <c r="C29" t="s">
        <v>89</v>
      </c>
      <c r="D29" t="s">
        <v>90</v>
      </c>
      <c r="E29" t="s">
        <v>91</v>
      </c>
      <c r="F29" s="12">
        <v>1.47</v>
      </c>
      <c r="G29" s="12">
        <v>2.92</v>
      </c>
      <c r="H29" cm="1">
        <f t="array" aca="1" ref="H29" ca="1">SUMIFS(OrdItem_Qty,OrdItem_ProdNm,C29,OrdItem_Type,"Purchase")-SUMIFS(OrdItem_Qty,OrdItem_ProdNm,C29,OrdItem_Type,"Sale")</f>
        <v>5</v>
      </c>
      <c r="I29" s="12">
        <f t="shared" ca="1" si="0"/>
        <v>7.35</v>
      </c>
      <c r="J29" s="13">
        <f>ROW()</f>
        <v>29</v>
      </c>
      <c r="K29" s="12"/>
      <c r="P29" s="11">
        <v>28</v>
      </c>
      <c r="Q29" s="11">
        <v>2989168452</v>
      </c>
      <c r="R29" t="s">
        <v>95</v>
      </c>
      <c r="S29" t="s">
        <v>96</v>
      </c>
      <c r="T29" t="s">
        <v>97</v>
      </c>
      <c r="U29" s="12">
        <v>1.69</v>
      </c>
      <c r="V29" s="12">
        <v>2.59</v>
      </c>
      <c r="W29">
        <v>-37</v>
      </c>
      <c r="X29" s="12">
        <v>-62.53</v>
      </c>
      <c r="Y29" s="13">
        <v>31</v>
      </c>
    </row>
    <row r="30" spans="1:25" x14ac:dyDescent="0.3">
      <c r="A30" s="11">
        <v>27</v>
      </c>
      <c r="B30" s="11">
        <v>9944735701</v>
      </c>
      <c r="C30" t="s">
        <v>92</v>
      </c>
      <c r="D30" t="s">
        <v>93</v>
      </c>
      <c r="E30" t="s">
        <v>94</v>
      </c>
      <c r="F30" s="12">
        <v>1.74</v>
      </c>
      <c r="G30" s="12">
        <v>2.12</v>
      </c>
      <c r="H30" cm="1">
        <f t="array" aca="1" ref="H30" ca="1">SUMIFS(OrdItem_Qty,OrdItem_ProdNm,C30,OrdItem_Type,"Purchase")-SUMIFS(OrdItem_Qty,OrdItem_ProdNm,C30,OrdItem_Type,"Sale")</f>
        <v>-56</v>
      </c>
      <c r="I30" s="12">
        <f t="shared" ca="1" si="0"/>
        <v>-97.44</v>
      </c>
      <c r="J30" s="13">
        <f>ROW()</f>
        <v>30</v>
      </c>
      <c r="K30" s="12"/>
      <c r="P30" s="11">
        <v>29</v>
      </c>
      <c r="Q30" s="11">
        <v>5370460077</v>
      </c>
      <c r="R30" t="s">
        <v>98</v>
      </c>
      <c r="S30" t="s">
        <v>99</v>
      </c>
      <c r="T30" t="s">
        <v>100</v>
      </c>
      <c r="U30" s="12">
        <v>1.47</v>
      </c>
      <c r="V30" s="12">
        <v>3.34</v>
      </c>
      <c r="W30">
        <v>-25</v>
      </c>
      <c r="X30" s="12">
        <v>-36.75</v>
      </c>
      <c r="Y30" s="13">
        <v>32</v>
      </c>
    </row>
    <row r="31" spans="1:25" x14ac:dyDescent="0.3">
      <c r="A31" s="11">
        <v>28</v>
      </c>
      <c r="B31" s="11">
        <v>2989168452</v>
      </c>
      <c r="C31" t="s">
        <v>95</v>
      </c>
      <c r="D31" t="s">
        <v>96</v>
      </c>
      <c r="E31" t="s">
        <v>97</v>
      </c>
      <c r="F31" s="12">
        <v>1.69</v>
      </c>
      <c r="G31" s="12">
        <v>2.59</v>
      </c>
      <c r="H31" cm="1">
        <f t="array" aca="1" ref="H31" ca="1">SUMIFS(OrdItem_Qty,OrdItem_ProdNm,C31,OrdItem_Type,"Purchase")-SUMIFS(OrdItem_Qty,OrdItem_ProdNm,C31,OrdItem_Type,"Sale")</f>
        <v>-37</v>
      </c>
      <c r="I31" s="12">
        <f t="shared" ca="1" si="0"/>
        <v>-62.53</v>
      </c>
      <c r="J31" s="13">
        <f>ROW()</f>
        <v>31</v>
      </c>
      <c r="K31" s="12"/>
      <c r="P31" s="11">
        <v>30</v>
      </c>
      <c r="Q31" s="11">
        <v>9972118089</v>
      </c>
      <c r="R31" t="s">
        <v>101</v>
      </c>
      <c r="S31" t="s">
        <v>102</v>
      </c>
      <c r="T31" t="s">
        <v>103</v>
      </c>
      <c r="U31" s="12">
        <v>1.72</v>
      </c>
      <c r="V31" s="12">
        <v>2.84</v>
      </c>
      <c r="W31">
        <v>0</v>
      </c>
      <c r="X31" s="12">
        <v>0</v>
      </c>
      <c r="Y31" s="13">
        <v>33</v>
      </c>
    </row>
    <row r="32" spans="1:25" x14ac:dyDescent="0.3">
      <c r="A32" s="11">
        <v>29</v>
      </c>
      <c r="B32" s="11">
        <v>5370460077</v>
      </c>
      <c r="C32" t="s">
        <v>98</v>
      </c>
      <c r="D32" t="s">
        <v>99</v>
      </c>
      <c r="E32" t="s">
        <v>100</v>
      </c>
      <c r="F32" s="12">
        <v>1.47</v>
      </c>
      <c r="G32" s="12">
        <v>3.34</v>
      </c>
      <c r="H32" cm="1">
        <f t="array" aca="1" ref="H32" ca="1">SUMIFS(OrdItem_Qty,OrdItem_ProdNm,C32,OrdItem_Type,"Purchase")-SUMIFS(OrdItem_Qty,OrdItem_ProdNm,C32,OrdItem_Type,"Sale")</f>
        <v>-25</v>
      </c>
      <c r="I32" s="12">
        <f t="shared" ca="1" si="0"/>
        <v>-36.75</v>
      </c>
      <c r="J32" s="13">
        <f>ROW()</f>
        <v>32</v>
      </c>
      <c r="K32" s="12"/>
      <c r="P32" s="11">
        <v>31</v>
      </c>
      <c r="Q32" s="11">
        <v>7107425902</v>
      </c>
      <c r="R32" t="s">
        <v>104</v>
      </c>
      <c r="S32" t="s">
        <v>105</v>
      </c>
      <c r="T32" t="s">
        <v>106</v>
      </c>
      <c r="U32" s="12">
        <v>1.3</v>
      </c>
      <c r="V32" s="12">
        <v>2.91</v>
      </c>
      <c r="W32">
        <v>-10</v>
      </c>
      <c r="X32" s="12">
        <v>-13</v>
      </c>
      <c r="Y32" s="13">
        <v>34</v>
      </c>
    </row>
    <row r="33" spans="1:25" x14ac:dyDescent="0.3">
      <c r="A33" s="11">
        <v>30</v>
      </c>
      <c r="B33" s="11">
        <v>9972118089</v>
      </c>
      <c r="C33" t="s">
        <v>101</v>
      </c>
      <c r="D33" t="s">
        <v>102</v>
      </c>
      <c r="E33" t="s">
        <v>103</v>
      </c>
      <c r="F33" s="12">
        <v>1.72</v>
      </c>
      <c r="G33" s="12">
        <v>2.84</v>
      </c>
      <c r="H33" cm="1">
        <f t="array" aca="1" ref="H33" ca="1">SUMIFS(OrdItem_Qty,OrdItem_ProdNm,C33,OrdItem_Type,"Purchase")-SUMIFS(OrdItem_Qty,OrdItem_ProdNm,C33,OrdItem_Type,"Sale")</f>
        <v>0</v>
      </c>
      <c r="I33" s="12">
        <f t="shared" ca="1" si="0"/>
        <v>0</v>
      </c>
      <c r="J33" s="13">
        <f>ROW()</f>
        <v>33</v>
      </c>
      <c r="K33" s="12"/>
      <c r="P33" s="11">
        <v>32</v>
      </c>
      <c r="Q33" s="11">
        <v>9413098985</v>
      </c>
      <c r="R33" t="s">
        <v>107</v>
      </c>
      <c r="S33" t="s">
        <v>108</v>
      </c>
      <c r="T33" t="s">
        <v>109</v>
      </c>
      <c r="U33" s="12">
        <v>1.1499999999999999</v>
      </c>
      <c r="V33" s="12">
        <v>2.4900000000000002</v>
      </c>
      <c r="W33">
        <v>5</v>
      </c>
      <c r="X33" s="12">
        <v>5.75</v>
      </c>
      <c r="Y33" s="13">
        <v>35</v>
      </c>
    </row>
    <row r="34" spans="1:25" x14ac:dyDescent="0.3">
      <c r="A34" s="11">
        <v>31</v>
      </c>
      <c r="B34" s="11">
        <v>7107425902</v>
      </c>
      <c r="C34" t="s">
        <v>104</v>
      </c>
      <c r="D34" t="s">
        <v>105</v>
      </c>
      <c r="E34" t="s">
        <v>106</v>
      </c>
      <c r="F34" s="12">
        <v>1.3</v>
      </c>
      <c r="G34" s="12">
        <v>2.91</v>
      </c>
      <c r="H34" cm="1">
        <f t="array" aca="1" ref="H34" ca="1">SUMIFS(OrdItem_Qty,OrdItem_ProdNm,C34,OrdItem_Type,"Purchase")-SUMIFS(OrdItem_Qty,OrdItem_ProdNm,C34,OrdItem_Type,"Sale")</f>
        <v>-10</v>
      </c>
      <c r="I34" s="12">
        <f t="shared" ca="1" si="0"/>
        <v>-13</v>
      </c>
      <c r="J34" s="13">
        <f>ROW()</f>
        <v>34</v>
      </c>
      <c r="K34" s="12"/>
      <c r="P34" s="11">
        <v>33</v>
      </c>
      <c r="Q34" s="11">
        <v>8435518574</v>
      </c>
      <c r="R34" t="s">
        <v>110</v>
      </c>
      <c r="S34" t="s">
        <v>111</v>
      </c>
      <c r="T34" t="s">
        <v>112</v>
      </c>
      <c r="U34" s="12">
        <v>1.3</v>
      </c>
      <c r="V34" s="12">
        <v>3.62</v>
      </c>
      <c r="W34">
        <v>6</v>
      </c>
      <c r="X34" s="12">
        <v>7.8000000000000007</v>
      </c>
      <c r="Y34" s="13">
        <v>36</v>
      </c>
    </row>
    <row r="35" spans="1:25" x14ac:dyDescent="0.3">
      <c r="A35" s="11">
        <v>32</v>
      </c>
      <c r="B35" s="11">
        <v>9413098985</v>
      </c>
      <c r="C35" t="s">
        <v>107</v>
      </c>
      <c r="D35" t="s">
        <v>108</v>
      </c>
      <c r="E35" t="s">
        <v>109</v>
      </c>
      <c r="F35" s="12">
        <v>1.1499999999999999</v>
      </c>
      <c r="G35" s="12">
        <v>2.4900000000000002</v>
      </c>
      <c r="H35" cm="1">
        <f t="array" aca="1" ref="H35" ca="1">SUMIFS(OrdItem_Qty,OrdItem_ProdNm,C35,OrdItem_Type,"Purchase")-SUMIFS(OrdItem_Qty,OrdItem_ProdNm,C35,OrdItem_Type,"Sale")</f>
        <v>5</v>
      </c>
      <c r="I35" s="12">
        <f t="shared" ca="1" si="0"/>
        <v>5.75</v>
      </c>
      <c r="J35" s="13">
        <f>ROW()</f>
        <v>35</v>
      </c>
      <c r="K35" s="12"/>
      <c r="P35" s="11">
        <v>34</v>
      </c>
      <c r="Q35" s="11">
        <v>9317143029</v>
      </c>
      <c r="R35" t="s">
        <v>113</v>
      </c>
      <c r="S35" t="s">
        <v>114</v>
      </c>
      <c r="T35" t="s">
        <v>115</v>
      </c>
      <c r="U35" s="12">
        <v>1.3</v>
      </c>
      <c r="V35" s="12">
        <v>2.85</v>
      </c>
      <c r="W35">
        <v>16</v>
      </c>
      <c r="X35" s="12">
        <v>20.8</v>
      </c>
      <c r="Y35" s="13">
        <v>37</v>
      </c>
    </row>
    <row r="36" spans="1:25" x14ac:dyDescent="0.3">
      <c r="A36" s="11">
        <v>33</v>
      </c>
      <c r="B36" s="11">
        <v>8435518574</v>
      </c>
      <c r="C36" t="s">
        <v>110</v>
      </c>
      <c r="D36" t="s">
        <v>111</v>
      </c>
      <c r="E36" t="s">
        <v>112</v>
      </c>
      <c r="F36" s="12">
        <v>1.3</v>
      </c>
      <c r="G36" s="12">
        <v>3.62</v>
      </c>
      <c r="H36" cm="1">
        <f t="array" aca="1" ref="H36" ca="1">SUMIFS(OrdItem_Qty,OrdItem_ProdNm,C36,OrdItem_Type,"Purchase")-SUMIFS(OrdItem_Qty,OrdItem_ProdNm,C36,OrdItem_Type,"Sale")</f>
        <v>6</v>
      </c>
      <c r="I36" s="12">
        <f t="shared" ca="1" si="0"/>
        <v>7.8000000000000007</v>
      </c>
      <c r="J36" s="13">
        <f>ROW()</f>
        <v>36</v>
      </c>
      <c r="K36" s="12"/>
      <c r="P36" s="11">
        <v>35</v>
      </c>
      <c r="Q36" s="11">
        <v>9415755432</v>
      </c>
      <c r="R36" t="s">
        <v>116</v>
      </c>
      <c r="S36" t="s">
        <v>117</v>
      </c>
      <c r="T36" t="s">
        <v>118</v>
      </c>
      <c r="U36" s="12">
        <v>1.98</v>
      </c>
      <c r="V36" s="12">
        <v>3.29</v>
      </c>
      <c r="W36">
        <v>-30</v>
      </c>
      <c r="X36" s="12">
        <v>-59.4</v>
      </c>
      <c r="Y36" s="13">
        <v>38</v>
      </c>
    </row>
    <row r="37" spans="1:25" x14ac:dyDescent="0.3">
      <c r="A37" s="11">
        <v>34</v>
      </c>
      <c r="B37" s="11">
        <v>9317143029</v>
      </c>
      <c r="C37" t="s">
        <v>113</v>
      </c>
      <c r="D37" t="s">
        <v>114</v>
      </c>
      <c r="E37" t="s">
        <v>115</v>
      </c>
      <c r="F37" s="12">
        <v>1.3</v>
      </c>
      <c r="G37" s="12">
        <v>2.85</v>
      </c>
      <c r="H37" cm="1">
        <f t="array" aca="1" ref="H37" ca="1">SUMIFS(OrdItem_Qty,OrdItem_ProdNm,C37,OrdItem_Type,"Purchase")-SUMIFS(OrdItem_Qty,OrdItem_ProdNm,C37,OrdItem_Type,"Sale")</f>
        <v>16</v>
      </c>
      <c r="I37" s="12">
        <f t="shared" ca="1" si="0"/>
        <v>20.8</v>
      </c>
      <c r="J37" s="13">
        <f>ROW()</f>
        <v>37</v>
      </c>
      <c r="K37" s="12"/>
      <c r="P37" s="11">
        <v>36</v>
      </c>
      <c r="Q37" s="11">
        <v>1624521421</v>
      </c>
      <c r="R37" t="s">
        <v>119</v>
      </c>
      <c r="S37" t="s">
        <v>120</v>
      </c>
      <c r="T37" t="s">
        <v>121</v>
      </c>
      <c r="U37" s="12">
        <v>1.65</v>
      </c>
      <c r="V37" s="12">
        <v>2.21</v>
      </c>
      <c r="W37">
        <v>-26</v>
      </c>
      <c r="X37" s="12">
        <v>-42.9</v>
      </c>
      <c r="Y37" s="13">
        <v>39</v>
      </c>
    </row>
    <row r="38" spans="1:25" x14ac:dyDescent="0.3">
      <c r="A38" s="11">
        <v>35</v>
      </c>
      <c r="B38" s="11">
        <v>9415755432</v>
      </c>
      <c r="C38" t="s">
        <v>116</v>
      </c>
      <c r="D38" t="s">
        <v>117</v>
      </c>
      <c r="E38" t="s">
        <v>118</v>
      </c>
      <c r="F38" s="12">
        <v>1.98</v>
      </c>
      <c r="G38" s="12">
        <v>3.29</v>
      </c>
      <c r="H38" cm="1">
        <f t="array" aca="1" ref="H38" ca="1">SUMIFS(OrdItem_Qty,OrdItem_ProdNm,C38,OrdItem_Type,"Purchase")-SUMIFS(OrdItem_Qty,OrdItem_ProdNm,C38,OrdItem_Type,"Sale")</f>
        <v>-30</v>
      </c>
      <c r="I38" s="12">
        <f t="shared" ca="1" si="0"/>
        <v>-59.4</v>
      </c>
      <c r="J38" s="13">
        <f>ROW()</f>
        <v>38</v>
      </c>
      <c r="K38" s="12"/>
      <c r="P38" s="11">
        <v>37</v>
      </c>
      <c r="Q38" s="11">
        <v>8870972189</v>
      </c>
      <c r="R38" t="s">
        <v>122</v>
      </c>
      <c r="S38" t="s">
        <v>123</v>
      </c>
      <c r="T38" t="s">
        <v>124</v>
      </c>
      <c r="U38" s="12">
        <v>1.1000000000000001</v>
      </c>
      <c r="V38" s="12">
        <v>3</v>
      </c>
      <c r="W38">
        <v>-1</v>
      </c>
      <c r="X38" s="12">
        <v>-1.1000000000000001</v>
      </c>
      <c r="Y38" s="13">
        <v>40</v>
      </c>
    </row>
    <row r="39" spans="1:25" x14ac:dyDescent="0.3">
      <c r="A39" s="11">
        <v>36</v>
      </c>
      <c r="B39" s="11">
        <v>1624521421</v>
      </c>
      <c r="C39" t="s">
        <v>119</v>
      </c>
      <c r="D39" t="s">
        <v>120</v>
      </c>
      <c r="E39" t="s">
        <v>121</v>
      </c>
      <c r="F39" s="12">
        <v>1.65</v>
      </c>
      <c r="G39" s="12">
        <v>2.21</v>
      </c>
      <c r="H39" cm="1">
        <f t="array" aca="1" ref="H39" ca="1">SUMIFS(OrdItem_Qty,OrdItem_ProdNm,C39,OrdItem_Type,"Purchase")-SUMIFS(OrdItem_Qty,OrdItem_ProdNm,C39,OrdItem_Type,"Sale")</f>
        <v>-26</v>
      </c>
      <c r="I39" s="12">
        <f t="shared" ca="1" si="0"/>
        <v>-42.9</v>
      </c>
      <c r="J39" s="13">
        <f>ROW()</f>
        <v>39</v>
      </c>
      <c r="K39" s="12"/>
      <c r="P39" s="11">
        <v>38</v>
      </c>
      <c r="Q39" s="11">
        <v>3427676881</v>
      </c>
      <c r="R39" t="s">
        <v>125</v>
      </c>
      <c r="S39" t="s">
        <v>126</v>
      </c>
      <c r="T39" t="s">
        <v>127</v>
      </c>
      <c r="U39" s="12">
        <v>1</v>
      </c>
      <c r="V39" s="12">
        <v>3.15</v>
      </c>
      <c r="W39">
        <v>-5</v>
      </c>
      <c r="X39" s="12">
        <v>-5</v>
      </c>
      <c r="Y39" s="13">
        <v>41</v>
      </c>
    </row>
    <row r="40" spans="1:25" x14ac:dyDescent="0.3">
      <c r="A40" s="11">
        <v>37</v>
      </c>
      <c r="B40" s="11">
        <v>8870972189</v>
      </c>
      <c r="C40" t="s">
        <v>122</v>
      </c>
      <c r="D40" t="s">
        <v>123</v>
      </c>
      <c r="E40" t="s">
        <v>124</v>
      </c>
      <c r="F40" s="12">
        <v>1.1000000000000001</v>
      </c>
      <c r="G40" s="12">
        <v>3</v>
      </c>
      <c r="H40" cm="1">
        <f t="array" aca="1" ref="H40" ca="1">SUMIFS(OrdItem_Qty,OrdItem_ProdNm,C40,OrdItem_Type,"Purchase")-SUMIFS(OrdItem_Qty,OrdItem_ProdNm,C40,OrdItem_Type,"Sale")</f>
        <v>-1</v>
      </c>
      <c r="I40" s="12">
        <f t="shared" ca="1" si="0"/>
        <v>-1.1000000000000001</v>
      </c>
      <c r="J40" s="13">
        <f>ROW()</f>
        <v>40</v>
      </c>
      <c r="K40" s="12"/>
      <c r="P40" s="11">
        <v>39</v>
      </c>
      <c r="Q40" s="11">
        <v>8907980605</v>
      </c>
      <c r="R40" t="s">
        <v>128</v>
      </c>
      <c r="S40" t="s">
        <v>129</v>
      </c>
      <c r="T40" t="s">
        <v>130</v>
      </c>
      <c r="U40" s="12">
        <v>1.1000000000000001</v>
      </c>
      <c r="V40" s="12">
        <v>2.23</v>
      </c>
      <c r="W40">
        <v>-1</v>
      </c>
      <c r="X40" s="12">
        <v>-1.1000000000000001</v>
      </c>
      <c r="Y40" s="13">
        <v>42</v>
      </c>
    </row>
    <row r="41" spans="1:25" x14ac:dyDescent="0.3">
      <c r="A41" s="11">
        <v>38</v>
      </c>
      <c r="B41" s="11">
        <v>3427676881</v>
      </c>
      <c r="C41" t="s">
        <v>125</v>
      </c>
      <c r="D41" t="s">
        <v>126</v>
      </c>
      <c r="E41" t="s">
        <v>127</v>
      </c>
      <c r="F41" s="12">
        <v>1</v>
      </c>
      <c r="G41" s="12">
        <v>3.15</v>
      </c>
      <c r="H41" cm="1">
        <f t="array" aca="1" ref="H41" ca="1">SUMIFS(OrdItem_Qty,OrdItem_ProdNm,C41,OrdItem_Type,"Purchase")-SUMIFS(OrdItem_Qty,OrdItem_ProdNm,C41,OrdItem_Type,"Sale")</f>
        <v>-5</v>
      </c>
      <c r="I41" s="12">
        <f t="shared" ca="1" si="0"/>
        <v>-5</v>
      </c>
      <c r="J41" s="13">
        <f>ROW()</f>
        <v>41</v>
      </c>
      <c r="K41" s="12"/>
      <c r="P41" s="11">
        <v>40</v>
      </c>
      <c r="Q41" s="11">
        <v>7197807207</v>
      </c>
      <c r="R41" t="s">
        <v>131</v>
      </c>
      <c r="S41" t="s">
        <v>132</v>
      </c>
      <c r="T41" t="s">
        <v>133</v>
      </c>
      <c r="U41" s="12">
        <v>1.32</v>
      </c>
      <c r="V41" s="12">
        <v>3.08</v>
      </c>
      <c r="W41">
        <v>5</v>
      </c>
      <c r="X41" s="12">
        <v>6.6000000000000005</v>
      </c>
      <c r="Y41" s="13">
        <v>43</v>
      </c>
    </row>
    <row r="42" spans="1:25" x14ac:dyDescent="0.3">
      <c r="A42" s="11">
        <v>39</v>
      </c>
      <c r="B42" s="11">
        <v>8907980605</v>
      </c>
      <c r="C42" t="s">
        <v>128</v>
      </c>
      <c r="D42" t="s">
        <v>129</v>
      </c>
      <c r="E42" t="s">
        <v>130</v>
      </c>
      <c r="F42" s="12">
        <v>1.1000000000000001</v>
      </c>
      <c r="G42" s="12">
        <v>2.23</v>
      </c>
      <c r="H42" cm="1">
        <f t="array" aca="1" ref="H42" ca="1">SUMIFS(OrdItem_Qty,OrdItem_ProdNm,C42,OrdItem_Type,"Purchase")-SUMIFS(OrdItem_Qty,OrdItem_ProdNm,C42,OrdItem_Type,"Sale")</f>
        <v>-1</v>
      </c>
      <c r="I42" s="12">
        <f t="shared" ca="1" si="0"/>
        <v>-1.1000000000000001</v>
      </c>
      <c r="J42" s="13">
        <f>ROW()</f>
        <v>42</v>
      </c>
      <c r="K42" s="12"/>
      <c r="P42" s="11">
        <v>41</v>
      </c>
      <c r="Q42" s="11">
        <v>3547480408</v>
      </c>
      <c r="R42" t="s">
        <v>134</v>
      </c>
      <c r="S42" t="s">
        <v>135</v>
      </c>
      <c r="T42" t="s">
        <v>136</v>
      </c>
      <c r="U42" s="12">
        <v>1.38</v>
      </c>
      <c r="V42" s="12">
        <v>2.75</v>
      </c>
      <c r="W42">
        <v>5</v>
      </c>
      <c r="X42" s="12">
        <v>6.8999999999999995</v>
      </c>
      <c r="Y42" s="13">
        <v>44</v>
      </c>
    </row>
    <row r="43" spans="1:25" x14ac:dyDescent="0.3">
      <c r="A43" s="11">
        <v>40</v>
      </c>
      <c r="B43" s="11">
        <v>7197807207</v>
      </c>
      <c r="C43" t="s">
        <v>131</v>
      </c>
      <c r="D43" t="s">
        <v>132</v>
      </c>
      <c r="E43" t="s">
        <v>133</v>
      </c>
      <c r="F43" s="12">
        <v>1.32</v>
      </c>
      <c r="G43" s="12">
        <v>3.08</v>
      </c>
      <c r="H43" cm="1">
        <f t="array" aca="1" ref="H43" ca="1">SUMIFS(OrdItem_Qty,OrdItem_ProdNm,C43,OrdItem_Type,"Purchase")-SUMIFS(OrdItem_Qty,OrdItem_ProdNm,C43,OrdItem_Type,"Sale")</f>
        <v>5</v>
      </c>
      <c r="I43" s="12">
        <f t="shared" ca="1" si="0"/>
        <v>6.6000000000000005</v>
      </c>
      <c r="J43" s="13">
        <f>ROW()</f>
        <v>43</v>
      </c>
      <c r="K43" s="12"/>
      <c r="P43" s="11">
        <v>42</v>
      </c>
      <c r="Q43" s="11">
        <v>7362348089</v>
      </c>
      <c r="R43" t="s">
        <v>137</v>
      </c>
      <c r="S43" t="s">
        <v>138</v>
      </c>
      <c r="T43" t="s">
        <v>139</v>
      </c>
      <c r="U43" s="12">
        <v>1.29</v>
      </c>
      <c r="V43" s="12">
        <v>2.97</v>
      </c>
      <c r="W43">
        <v>20</v>
      </c>
      <c r="X43" s="12">
        <v>25.8</v>
      </c>
      <c r="Y43" s="13">
        <v>45</v>
      </c>
    </row>
    <row r="44" spans="1:25" x14ac:dyDescent="0.3">
      <c r="A44" s="11">
        <v>41</v>
      </c>
      <c r="B44" s="11">
        <v>3547480408</v>
      </c>
      <c r="C44" t="s">
        <v>134</v>
      </c>
      <c r="D44" t="s">
        <v>135</v>
      </c>
      <c r="E44" t="s">
        <v>136</v>
      </c>
      <c r="F44" s="12">
        <v>1.38</v>
      </c>
      <c r="G44" s="12">
        <v>2.75</v>
      </c>
      <c r="H44" cm="1">
        <f t="array" aca="1" ref="H44" ca="1">SUMIFS(OrdItem_Qty,OrdItem_ProdNm,C44,OrdItem_Type,"Purchase")-SUMIFS(OrdItem_Qty,OrdItem_ProdNm,C44,OrdItem_Type,"Sale")</f>
        <v>5</v>
      </c>
      <c r="I44" s="12">
        <f t="shared" ca="1" si="0"/>
        <v>6.8999999999999995</v>
      </c>
      <c r="J44" s="13">
        <f>ROW()</f>
        <v>44</v>
      </c>
      <c r="K44" s="12"/>
      <c r="P44" s="11">
        <v>43</v>
      </c>
      <c r="Q44" s="11">
        <v>3216521129</v>
      </c>
      <c r="R44" t="s">
        <v>140</v>
      </c>
      <c r="S44" t="s">
        <v>141</v>
      </c>
      <c r="T44" t="s">
        <v>142</v>
      </c>
      <c r="U44" s="12">
        <v>1.19</v>
      </c>
      <c r="V44" s="12">
        <v>2.56</v>
      </c>
      <c r="W44">
        <v>10</v>
      </c>
      <c r="X44" s="12">
        <v>11.899999999999999</v>
      </c>
      <c r="Y44" s="13">
        <v>46</v>
      </c>
    </row>
    <row r="45" spans="1:25" x14ac:dyDescent="0.3">
      <c r="A45" s="11">
        <v>42</v>
      </c>
      <c r="B45" s="11">
        <v>7362348089</v>
      </c>
      <c r="C45" t="s">
        <v>137</v>
      </c>
      <c r="D45" t="s">
        <v>138</v>
      </c>
      <c r="E45" t="s">
        <v>139</v>
      </c>
      <c r="F45" s="12">
        <v>1.29</v>
      </c>
      <c r="G45" s="12">
        <v>2.97</v>
      </c>
      <c r="H45" cm="1">
        <f t="array" aca="1" ref="H45" ca="1">SUMIFS(OrdItem_Qty,OrdItem_ProdNm,C45,OrdItem_Type,"Purchase")-SUMIFS(OrdItem_Qty,OrdItem_ProdNm,C45,OrdItem_Type,"Sale")</f>
        <v>20</v>
      </c>
      <c r="I45" s="12">
        <f t="shared" ca="1" si="0"/>
        <v>25.8</v>
      </c>
      <c r="J45" s="13">
        <f>ROW()</f>
        <v>45</v>
      </c>
      <c r="K45" s="12"/>
      <c r="P45" s="11">
        <v>44</v>
      </c>
      <c r="Q45" s="11">
        <v>1868860011</v>
      </c>
      <c r="R45" t="s">
        <v>143</v>
      </c>
      <c r="S45" t="s">
        <v>144</v>
      </c>
      <c r="T45" t="s">
        <v>145</v>
      </c>
      <c r="U45" s="12">
        <v>1.34</v>
      </c>
      <c r="V45" s="12">
        <v>2.15</v>
      </c>
      <c r="W45">
        <v>10</v>
      </c>
      <c r="X45" s="12">
        <v>13.4</v>
      </c>
      <c r="Y45" s="13">
        <v>47</v>
      </c>
    </row>
    <row r="46" spans="1:25" x14ac:dyDescent="0.3">
      <c r="A46" s="11">
        <v>43</v>
      </c>
      <c r="B46" s="11">
        <v>3216521129</v>
      </c>
      <c r="C46" t="s">
        <v>140</v>
      </c>
      <c r="D46" t="s">
        <v>141</v>
      </c>
      <c r="E46" t="s">
        <v>142</v>
      </c>
      <c r="F46" s="12">
        <v>1.19</v>
      </c>
      <c r="G46" s="12">
        <v>2.56</v>
      </c>
      <c r="H46" cm="1">
        <f t="array" aca="1" ref="H46" ca="1">SUMIFS(OrdItem_Qty,OrdItem_ProdNm,C46,OrdItem_Type,"Purchase")-SUMIFS(OrdItem_Qty,OrdItem_ProdNm,C46,OrdItem_Type,"Sale")</f>
        <v>10</v>
      </c>
      <c r="I46" s="12">
        <f t="shared" ca="1" si="0"/>
        <v>11.899999999999999</v>
      </c>
      <c r="J46" s="13">
        <f>ROW()</f>
        <v>46</v>
      </c>
      <c r="K46" s="12"/>
      <c r="P46" s="11">
        <v>45</v>
      </c>
      <c r="Q46" s="11">
        <v>7320122309</v>
      </c>
      <c r="R46" t="s">
        <v>146</v>
      </c>
      <c r="S46" t="s">
        <v>147</v>
      </c>
      <c r="T46" t="s">
        <v>148</v>
      </c>
      <c r="U46" s="12">
        <v>1.29</v>
      </c>
      <c r="V46" s="12">
        <v>2.5099999999999998</v>
      </c>
      <c r="W46">
        <v>10</v>
      </c>
      <c r="X46" s="12">
        <v>12.9</v>
      </c>
      <c r="Y46" s="13">
        <v>48</v>
      </c>
    </row>
    <row r="47" spans="1:25" x14ac:dyDescent="0.3">
      <c r="A47" s="11">
        <v>44</v>
      </c>
      <c r="B47" s="11">
        <v>1868860011</v>
      </c>
      <c r="C47" t="s">
        <v>143</v>
      </c>
      <c r="D47" t="s">
        <v>144</v>
      </c>
      <c r="E47" t="s">
        <v>145</v>
      </c>
      <c r="F47" s="12">
        <v>1.34</v>
      </c>
      <c r="G47" s="12">
        <v>2.15</v>
      </c>
      <c r="H47" cm="1">
        <f t="array" aca="1" ref="H47" ca="1">SUMIFS(OrdItem_Qty,OrdItem_ProdNm,C47,OrdItem_Type,"Purchase")-SUMIFS(OrdItem_Qty,OrdItem_ProdNm,C47,OrdItem_Type,"Sale")</f>
        <v>10</v>
      </c>
      <c r="I47" s="12">
        <f t="shared" ca="1" si="0"/>
        <v>13.4</v>
      </c>
      <c r="J47" s="13">
        <f>ROW()</f>
        <v>47</v>
      </c>
      <c r="K47" s="12"/>
      <c r="P47" s="11">
        <v>46</v>
      </c>
      <c r="Q47" s="11">
        <v>1092113735</v>
      </c>
      <c r="R47" t="s">
        <v>149</v>
      </c>
      <c r="S47" t="s">
        <v>150</v>
      </c>
      <c r="T47" t="s">
        <v>151</v>
      </c>
      <c r="U47" s="12">
        <v>1.68</v>
      </c>
      <c r="V47" s="12">
        <v>2.93</v>
      </c>
      <c r="W47">
        <v>10</v>
      </c>
      <c r="X47" s="12">
        <v>16.8</v>
      </c>
      <c r="Y47" s="13">
        <v>49</v>
      </c>
    </row>
    <row r="48" spans="1:25" x14ac:dyDescent="0.3">
      <c r="A48" s="11">
        <v>45</v>
      </c>
      <c r="B48" s="11">
        <v>7320122309</v>
      </c>
      <c r="C48" t="s">
        <v>146</v>
      </c>
      <c r="D48" t="s">
        <v>147</v>
      </c>
      <c r="E48" t="s">
        <v>148</v>
      </c>
      <c r="F48" s="12">
        <v>1.29</v>
      </c>
      <c r="G48" s="12">
        <v>2.5099999999999998</v>
      </c>
      <c r="H48" cm="1">
        <f t="array" aca="1" ref="H48" ca="1">SUMIFS(OrdItem_Qty,OrdItem_ProdNm,C48,OrdItem_Type,"Purchase")-SUMIFS(OrdItem_Qty,OrdItem_ProdNm,C48,OrdItem_Type,"Sale")</f>
        <v>10</v>
      </c>
      <c r="I48" s="12">
        <f t="shared" ca="1" si="0"/>
        <v>12.9</v>
      </c>
      <c r="J48" s="13">
        <f>ROW()</f>
        <v>48</v>
      </c>
      <c r="K48" s="12"/>
      <c r="P48" s="11">
        <v>47</v>
      </c>
      <c r="Q48" s="11">
        <v>1987867478</v>
      </c>
      <c r="R48" t="s">
        <v>152</v>
      </c>
      <c r="S48" t="s">
        <v>153</v>
      </c>
      <c r="T48" t="s">
        <v>154</v>
      </c>
      <c r="U48" s="12">
        <v>1.17</v>
      </c>
      <c r="V48" s="12">
        <v>3.5</v>
      </c>
      <c r="W48">
        <v>-10</v>
      </c>
      <c r="X48" s="12">
        <v>-11.7</v>
      </c>
      <c r="Y48" s="13">
        <v>50</v>
      </c>
    </row>
    <row r="49" spans="1:25" x14ac:dyDescent="0.3">
      <c r="A49" s="11">
        <v>46</v>
      </c>
      <c r="B49" s="11">
        <v>1092113735</v>
      </c>
      <c r="C49" t="s">
        <v>149</v>
      </c>
      <c r="D49" t="s">
        <v>150</v>
      </c>
      <c r="E49" t="s">
        <v>151</v>
      </c>
      <c r="F49" s="12">
        <v>1.68</v>
      </c>
      <c r="G49" s="12">
        <v>2.93</v>
      </c>
      <c r="H49" cm="1">
        <f t="array" aca="1" ref="H49" ca="1">SUMIFS(OrdItem_Qty,OrdItem_ProdNm,C49,OrdItem_Type,"Purchase")-SUMIFS(OrdItem_Qty,OrdItem_ProdNm,C49,OrdItem_Type,"Sale")</f>
        <v>10</v>
      </c>
      <c r="I49" s="12">
        <f t="shared" ca="1" si="0"/>
        <v>16.8</v>
      </c>
      <c r="J49" s="13">
        <f>ROW()</f>
        <v>49</v>
      </c>
      <c r="K49" s="12"/>
      <c r="P49" s="11">
        <v>48</v>
      </c>
      <c r="Q49" s="11">
        <v>4896559232</v>
      </c>
      <c r="R49" t="s">
        <v>155</v>
      </c>
      <c r="S49" t="s">
        <v>156</v>
      </c>
      <c r="T49" t="s">
        <v>157</v>
      </c>
      <c r="U49" s="12">
        <v>1.4</v>
      </c>
      <c r="V49" s="12">
        <v>3.86</v>
      </c>
      <c r="W49">
        <v>-15</v>
      </c>
      <c r="X49" s="12">
        <v>-21</v>
      </c>
      <c r="Y49" s="13">
        <v>51</v>
      </c>
    </row>
    <row r="50" spans="1:25" x14ac:dyDescent="0.3">
      <c r="A50" s="11">
        <v>47</v>
      </c>
      <c r="B50" s="11">
        <v>1987867478</v>
      </c>
      <c r="C50" t="s">
        <v>152</v>
      </c>
      <c r="D50" t="s">
        <v>153</v>
      </c>
      <c r="E50" t="s">
        <v>154</v>
      </c>
      <c r="F50" s="12">
        <v>1.17</v>
      </c>
      <c r="G50" s="12">
        <v>3.5</v>
      </c>
      <c r="H50" cm="1">
        <f t="array" aca="1" ref="H50" ca="1">SUMIFS(OrdItem_Qty,OrdItem_ProdNm,C50,OrdItem_Type,"Purchase")-SUMIFS(OrdItem_Qty,OrdItem_ProdNm,C50,OrdItem_Type,"Sale")</f>
        <v>-10</v>
      </c>
      <c r="I50" s="12">
        <f t="shared" ca="1" si="0"/>
        <v>-11.7</v>
      </c>
      <c r="J50" s="13">
        <f>ROW()</f>
        <v>50</v>
      </c>
      <c r="K50" s="12"/>
      <c r="P50" s="11">
        <v>49</v>
      </c>
      <c r="Q50" s="11">
        <v>5681136045</v>
      </c>
      <c r="R50" t="s">
        <v>158</v>
      </c>
      <c r="S50" t="s">
        <v>159</v>
      </c>
      <c r="T50" t="s">
        <v>160</v>
      </c>
      <c r="U50" s="12">
        <v>1.77</v>
      </c>
      <c r="V50" s="12">
        <v>2.68</v>
      </c>
      <c r="W50">
        <v>-21</v>
      </c>
      <c r="X50" s="12">
        <v>-37.17</v>
      </c>
      <c r="Y50" s="13">
        <v>52</v>
      </c>
    </row>
    <row r="51" spans="1:25" x14ac:dyDescent="0.3">
      <c r="A51" s="11">
        <v>48</v>
      </c>
      <c r="B51" s="11">
        <v>4896559232</v>
      </c>
      <c r="C51" t="s">
        <v>155</v>
      </c>
      <c r="D51" t="s">
        <v>156</v>
      </c>
      <c r="E51" t="s">
        <v>157</v>
      </c>
      <c r="F51" s="12">
        <v>1.4</v>
      </c>
      <c r="G51" s="12">
        <v>3.86</v>
      </c>
      <c r="H51" cm="1">
        <f t="array" aca="1" ref="H51" ca="1">SUMIFS(OrdItem_Qty,OrdItem_ProdNm,C51,OrdItem_Type,"Purchase")-SUMIFS(OrdItem_Qty,OrdItem_ProdNm,C51,OrdItem_Type,"Sale")</f>
        <v>-15</v>
      </c>
      <c r="I51" s="12">
        <f t="shared" ca="1" si="0"/>
        <v>-21</v>
      </c>
      <c r="J51" s="13">
        <f>ROW()</f>
        <v>51</v>
      </c>
      <c r="K51" s="12"/>
      <c r="P51" s="11">
        <v>50</v>
      </c>
      <c r="Q51" s="11">
        <v>8967951375</v>
      </c>
      <c r="R51" t="s">
        <v>161</v>
      </c>
      <c r="S51" t="s">
        <v>162</v>
      </c>
      <c r="T51" t="s">
        <v>163</v>
      </c>
      <c r="U51" s="12">
        <v>1.44</v>
      </c>
      <c r="V51" s="12">
        <v>2.15</v>
      </c>
      <c r="W51">
        <v>-25</v>
      </c>
      <c r="X51" s="12">
        <v>-36</v>
      </c>
      <c r="Y51" s="13">
        <v>53</v>
      </c>
    </row>
    <row r="52" spans="1:25" x14ac:dyDescent="0.3">
      <c r="A52" s="11">
        <v>49</v>
      </c>
      <c r="B52" s="11">
        <v>5681136045</v>
      </c>
      <c r="C52" t="s">
        <v>158</v>
      </c>
      <c r="D52" t="s">
        <v>159</v>
      </c>
      <c r="E52" t="s">
        <v>160</v>
      </c>
      <c r="F52" s="12">
        <v>1.77</v>
      </c>
      <c r="G52" s="12">
        <v>2.68</v>
      </c>
      <c r="H52" cm="1">
        <f t="array" aca="1" ref="H52" ca="1">SUMIFS(OrdItem_Qty,OrdItem_ProdNm,C52,OrdItem_Type,"Purchase")-SUMIFS(OrdItem_Qty,OrdItem_ProdNm,C52,OrdItem_Type,"Sale")</f>
        <v>-21</v>
      </c>
      <c r="I52" s="12">
        <f t="shared" ca="1" si="0"/>
        <v>-37.17</v>
      </c>
      <c r="J52" s="13">
        <f>ROW()</f>
        <v>52</v>
      </c>
      <c r="K52" s="12"/>
      <c r="P52" s="11">
        <v>51</v>
      </c>
      <c r="Q52" s="11">
        <v>8547378561</v>
      </c>
      <c r="R52" t="s">
        <v>164</v>
      </c>
      <c r="S52" t="s">
        <v>165</v>
      </c>
      <c r="T52" t="s">
        <v>166</v>
      </c>
      <c r="U52" s="12">
        <v>1.63</v>
      </c>
      <c r="V52" s="12">
        <v>2.2799999999999998</v>
      </c>
      <c r="W52">
        <v>0</v>
      </c>
      <c r="X52" s="12">
        <v>0</v>
      </c>
      <c r="Y52" s="13">
        <v>54</v>
      </c>
    </row>
    <row r="53" spans="1:25" x14ac:dyDescent="0.3">
      <c r="A53" s="11">
        <v>50</v>
      </c>
      <c r="B53" s="11">
        <v>8967951375</v>
      </c>
      <c r="C53" t="s">
        <v>161</v>
      </c>
      <c r="D53" t="s">
        <v>162</v>
      </c>
      <c r="E53" t="s">
        <v>163</v>
      </c>
      <c r="F53" s="12">
        <v>1.44</v>
      </c>
      <c r="G53" s="12">
        <v>2.15</v>
      </c>
      <c r="H53" cm="1">
        <f t="array" aca="1" ref="H53" ca="1">SUMIFS(OrdItem_Qty,OrdItem_ProdNm,C53,OrdItem_Type,"Purchase")-SUMIFS(OrdItem_Qty,OrdItem_ProdNm,C53,OrdItem_Type,"Sale")</f>
        <v>-25</v>
      </c>
      <c r="I53" s="12">
        <f t="shared" ca="1" si="0"/>
        <v>-36</v>
      </c>
      <c r="J53" s="13">
        <f>ROW()</f>
        <v>53</v>
      </c>
      <c r="K53" s="12"/>
      <c r="P53" s="11">
        <v>52</v>
      </c>
      <c r="Q53" s="11">
        <v>2533448143</v>
      </c>
      <c r="R53" t="s">
        <v>167</v>
      </c>
      <c r="S53" t="s">
        <v>168</v>
      </c>
      <c r="T53" t="s">
        <v>169</v>
      </c>
      <c r="U53" s="12">
        <v>1.58</v>
      </c>
      <c r="V53" s="12">
        <v>3.5</v>
      </c>
      <c r="W53">
        <v>0</v>
      </c>
      <c r="X53" s="12">
        <v>0</v>
      </c>
      <c r="Y53" s="13">
        <v>55</v>
      </c>
    </row>
    <row r="54" spans="1:25" x14ac:dyDescent="0.3">
      <c r="A54" s="11">
        <v>51</v>
      </c>
      <c r="B54" s="11">
        <v>8547378561</v>
      </c>
      <c r="C54" t="s">
        <v>164</v>
      </c>
      <c r="D54" t="s">
        <v>165</v>
      </c>
      <c r="E54" t="s">
        <v>166</v>
      </c>
      <c r="F54" s="12">
        <v>1.63</v>
      </c>
      <c r="G54" s="12">
        <v>2.2799999999999998</v>
      </c>
      <c r="H54" cm="1">
        <f t="array" aca="1" ref="H54" ca="1">SUMIFS(OrdItem_Qty,OrdItem_ProdNm,C54,OrdItem_Type,"Purchase")-SUMIFS(OrdItem_Qty,OrdItem_ProdNm,C54,OrdItem_Type,"Sale")</f>
        <v>0</v>
      </c>
      <c r="I54" s="12">
        <f t="shared" ca="1" si="0"/>
        <v>0</v>
      </c>
      <c r="J54" s="13">
        <f>ROW()</f>
        <v>54</v>
      </c>
      <c r="K54" s="12"/>
      <c r="P54" s="11">
        <v>53</v>
      </c>
      <c r="Q54" s="11">
        <v>7399925452</v>
      </c>
      <c r="R54" t="s">
        <v>170</v>
      </c>
      <c r="S54" t="s">
        <v>171</v>
      </c>
      <c r="T54" t="s">
        <v>172</v>
      </c>
      <c r="U54" s="12">
        <v>1.1000000000000001</v>
      </c>
      <c r="V54" s="12">
        <v>3.41</v>
      </c>
      <c r="W54">
        <v>0</v>
      </c>
      <c r="X54" s="12">
        <v>0</v>
      </c>
      <c r="Y54" s="13">
        <v>56</v>
      </c>
    </row>
    <row r="55" spans="1:25" x14ac:dyDescent="0.3">
      <c r="A55" s="11">
        <v>52</v>
      </c>
      <c r="B55" s="11">
        <v>2533448143</v>
      </c>
      <c r="C55" t="s">
        <v>167</v>
      </c>
      <c r="D55" t="s">
        <v>168</v>
      </c>
      <c r="E55" t="s">
        <v>169</v>
      </c>
      <c r="F55" s="12">
        <v>1.58</v>
      </c>
      <c r="G55" s="12">
        <v>3.5</v>
      </c>
      <c r="H55" cm="1">
        <f t="array" aca="1" ref="H55" ca="1">SUMIFS(OrdItem_Qty,OrdItem_ProdNm,C55,OrdItem_Type,"Purchase")-SUMIFS(OrdItem_Qty,OrdItem_ProdNm,C55,OrdItem_Type,"Sale")</f>
        <v>0</v>
      </c>
      <c r="I55" s="12">
        <f t="shared" ca="1" si="0"/>
        <v>0</v>
      </c>
      <c r="J55" s="13">
        <f>ROW()</f>
        <v>55</v>
      </c>
      <c r="K55" s="12"/>
      <c r="P55" s="11">
        <v>54</v>
      </c>
      <c r="Q55" s="11">
        <v>6487396808</v>
      </c>
      <c r="R55" t="s">
        <v>173</v>
      </c>
      <c r="S55" t="s">
        <v>174</v>
      </c>
      <c r="T55" t="s">
        <v>175</v>
      </c>
      <c r="U55" s="12">
        <v>1.74</v>
      </c>
      <c r="V55" s="12">
        <v>3.31</v>
      </c>
      <c r="W55">
        <v>0</v>
      </c>
      <c r="X55" s="12">
        <v>0</v>
      </c>
      <c r="Y55" s="13">
        <v>57</v>
      </c>
    </row>
    <row r="56" spans="1:25" x14ac:dyDescent="0.3">
      <c r="A56" s="11">
        <v>53</v>
      </c>
      <c r="B56" s="11">
        <v>7399925452</v>
      </c>
      <c r="C56" t="s">
        <v>170</v>
      </c>
      <c r="D56" t="s">
        <v>171</v>
      </c>
      <c r="E56" t="s">
        <v>172</v>
      </c>
      <c r="F56" s="12">
        <v>1.1000000000000001</v>
      </c>
      <c r="G56" s="12">
        <v>3.41</v>
      </c>
      <c r="H56" cm="1">
        <f t="array" aca="1" ref="H56" ca="1">SUMIFS(OrdItem_Qty,OrdItem_ProdNm,C56,OrdItem_Type,"Purchase")-SUMIFS(OrdItem_Qty,OrdItem_ProdNm,C56,OrdItem_Type,"Sale")</f>
        <v>0</v>
      </c>
      <c r="I56" s="12">
        <f t="shared" ca="1" si="0"/>
        <v>0</v>
      </c>
      <c r="J56" s="13">
        <f>ROW()</f>
        <v>56</v>
      </c>
      <c r="K56" s="12"/>
      <c r="P56" s="11">
        <v>55</v>
      </c>
      <c r="Q56" s="11">
        <v>3252669195</v>
      </c>
      <c r="R56" t="s">
        <v>176</v>
      </c>
      <c r="S56" t="s">
        <v>177</v>
      </c>
      <c r="T56" t="s">
        <v>178</v>
      </c>
      <c r="U56" s="12">
        <v>1.1499999999999999</v>
      </c>
      <c r="V56" s="12">
        <v>2.56</v>
      </c>
      <c r="W56">
        <v>0</v>
      </c>
      <c r="X56" s="12">
        <v>0</v>
      </c>
      <c r="Y56" s="13">
        <v>58</v>
      </c>
    </row>
    <row r="57" spans="1:25" x14ac:dyDescent="0.3">
      <c r="A57" s="11">
        <v>54</v>
      </c>
      <c r="B57" s="11">
        <v>6487396808</v>
      </c>
      <c r="C57" t="s">
        <v>173</v>
      </c>
      <c r="D57" t="s">
        <v>174</v>
      </c>
      <c r="E57" t="s">
        <v>175</v>
      </c>
      <c r="F57" s="12">
        <v>1.74</v>
      </c>
      <c r="G57" s="12">
        <v>3.31</v>
      </c>
      <c r="H57" cm="1">
        <f t="array" aca="1" ref="H57" ca="1">SUMIFS(OrdItem_Qty,OrdItem_ProdNm,C57,OrdItem_Type,"Purchase")-SUMIFS(OrdItem_Qty,OrdItem_ProdNm,C57,OrdItem_Type,"Sale")</f>
        <v>0</v>
      </c>
      <c r="I57" s="12">
        <f t="shared" ca="1" si="0"/>
        <v>0</v>
      </c>
      <c r="J57" s="13">
        <f>ROW()</f>
        <v>57</v>
      </c>
      <c r="K57" s="12"/>
      <c r="P57" s="11">
        <v>56</v>
      </c>
      <c r="Q57" s="11">
        <v>6489094606</v>
      </c>
      <c r="R57" t="s">
        <v>179</v>
      </c>
      <c r="S57" t="s">
        <v>180</v>
      </c>
      <c r="T57" t="s">
        <v>181</v>
      </c>
      <c r="U57" s="12">
        <v>1.56</v>
      </c>
      <c r="V57" s="12">
        <v>2.44</v>
      </c>
      <c r="W57">
        <v>-1</v>
      </c>
      <c r="X57" s="12">
        <v>-1.56</v>
      </c>
      <c r="Y57" s="13">
        <v>59</v>
      </c>
    </row>
    <row r="58" spans="1:25" x14ac:dyDescent="0.3">
      <c r="A58" s="11">
        <v>55</v>
      </c>
      <c r="B58" s="11">
        <v>3252669195</v>
      </c>
      <c r="C58" t="s">
        <v>176</v>
      </c>
      <c r="D58" t="s">
        <v>177</v>
      </c>
      <c r="E58" t="s">
        <v>178</v>
      </c>
      <c r="F58" s="12">
        <v>1.1499999999999999</v>
      </c>
      <c r="G58" s="12">
        <v>2.56</v>
      </c>
      <c r="H58" cm="1">
        <f t="array" aca="1" ref="H58" ca="1">SUMIFS(OrdItem_Qty,OrdItem_ProdNm,C58,OrdItem_Type,"Purchase")-SUMIFS(OrdItem_Qty,OrdItem_ProdNm,C58,OrdItem_Type,"Sale")</f>
        <v>0</v>
      </c>
      <c r="I58" s="12">
        <f t="shared" ca="1" si="0"/>
        <v>0</v>
      </c>
      <c r="J58" s="13">
        <f>ROW()</f>
        <v>58</v>
      </c>
      <c r="K58" s="12"/>
      <c r="P58" s="11">
        <v>57</v>
      </c>
      <c r="Q58" s="11">
        <v>1552110192</v>
      </c>
      <c r="R58" t="s">
        <v>182</v>
      </c>
      <c r="S58" t="s">
        <v>183</v>
      </c>
      <c r="T58" t="s">
        <v>184</v>
      </c>
      <c r="U58" s="12">
        <v>1.68</v>
      </c>
      <c r="V58" s="12">
        <v>3.54</v>
      </c>
      <c r="W58">
        <v>-2</v>
      </c>
      <c r="X58" s="12">
        <v>-3.36</v>
      </c>
      <c r="Y58" s="13">
        <v>60</v>
      </c>
    </row>
    <row r="59" spans="1:25" x14ac:dyDescent="0.3">
      <c r="A59" s="11">
        <v>56</v>
      </c>
      <c r="B59" s="11">
        <v>6489094606</v>
      </c>
      <c r="C59" t="s">
        <v>179</v>
      </c>
      <c r="D59" t="s">
        <v>180</v>
      </c>
      <c r="E59" t="s">
        <v>181</v>
      </c>
      <c r="F59" s="12">
        <v>1.56</v>
      </c>
      <c r="G59" s="12">
        <v>2.44</v>
      </c>
      <c r="H59" cm="1">
        <f t="array" aca="1" ref="H59" ca="1">SUMIFS(OrdItem_Qty,OrdItem_ProdNm,C59,OrdItem_Type,"Purchase")-SUMIFS(OrdItem_Qty,OrdItem_ProdNm,C59,OrdItem_Type,"Sale")</f>
        <v>-1</v>
      </c>
      <c r="I59" s="12">
        <f t="shared" ca="1" si="0"/>
        <v>-1.56</v>
      </c>
      <c r="J59" s="13">
        <f>ROW()</f>
        <v>59</v>
      </c>
      <c r="K59" s="12"/>
      <c r="P59" s="11">
        <v>58</v>
      </c>
      <c r="Q59" s="11">
        <v>1339217767</v>
      </c>
      <c r="R59" t="s">
        <v>185</v>
      </c>
      <c r="S59" t="s">
        <v>186</v>
      </c>
      <c r="T59" t="s">
        <v>187</v>
      </c>
      <c r="U59" s="12">
        <v>1.71</v>
      </c>
      <c r="V59" s="12">
        <v>2.12</v>
      </c>
      <c r="W59">
        <v>-4</v>
      </c>
      <c r="X59" s="12">
        <v>-6.84</v>
      </c>
      <c r="Y59" s="13">
        <v>61</v>
      </c>
    </row>
    <row r="60" spans="1:25" x14ac:dyDescent="0.3">
      <c r="A60" s="11">
        <v>57</v>
      </c>
      <c r="B60" s="11">
        <v>1552110192</v>
      </c>
      <c r="C60" t="s">
        <v>182</v>
      </c>
      <c r="D60" t="s">
        <v>183</v>
      </c>
      <c r="E60" t="s">
        <v>184</v>
      </c>
      <c r="F60" s="12">
        <v>1.68</v>
      </c>
      <c r="G60" s="12">
        <v>3.54</v>
      </c>
      <c r="H60" cm="1">
        <f t="array" aca="1" ref="H60" ca="1">SUMIFS(OrdItem_Qty,OrdItem_ProdNm,C60,OrdItem_Type,"Purchase")-SUMIFS(OrdItem_Qty,OrdItem_ProdNm,C60,OrdItem_Type,"Sale")</f>
        <v>-2</v>
      </c>
      <c r="I60" s="12">
        <f t="shared" ca="1" si="0"/>
        <v>-3.36</v>
      </c>
      <c r="J60" s="13">
        <f>ROW()</f>
        <v>60</v>
      </c>
      <c r="K60" s="12"/>
      <c r="P60" s="11">
        <v>59</v>
      </c>
      <c r="Q60" s="11">
        <v>6595873063</v>
      </c>
      <c r="R60" t="s">
        <v>188</v>
      </c>
      <c r="S60" t="s">
        <v>189</v>
      </c>
      <c r="T60" t="s">
        <v>190</v>
      </c>
      <c r="U60" s="12">
        <v>1.73</v>
      </c>
      <c r="V60" s="12">
        <v>2.44</v>
      </c>
      <c r="W60">
        <v>1</v>
      </c>
      <c r="X60" s="12">
        <v>1.73</v>
      </c>
      <c r="Y60" s="13">
        <v>62</v>
      </c>
    </row>
    <row r="61" spans="1:25" x14ac:dyDescent="0.3">
      <c r="A61" s="11">
        <v>58</v>
      </c>
      <c r="B61" s="11">
        <v>1339217767</v>
      </c>
      <c r="C61" t="s">
        <v>185</v>
      </c>
      <c r="D61" t="s">
        <v>186</v>
      </c>
      <c r="E61" t="s">
        <v>187</v>
      </c>
      <c r="F61" s="12">
        <v>1.71</v>
      </c>
      <c r="G61" s="12">
        <v>2.12</v>
      </c>
      <c r="H61" cm="1">
        <f t="array" aca="1" ref="H61" ca="1">SUMIFS(OrdItem_Qty,OrdItem_ProdNm,C61,OrdItem_Type,"Purchase")-SUMIFS(OrdItem_Qty,OrdItem_ProdNm,C61,OrdItem_Type,"Sale")</f>
        <v>-4</v>
      </c>
      <c r="I61" s="12">
        <f t="shared" ca="1" si="0"/>
        <v>-6.84</v>
      </c>
      <c r="J61" s="13">
        <f>ROW()</f>
        <v>61</v>
      </c>
      <c r="K61" s="12"/>
      <c r="P61" s="11">
        <v>60</v>
      </c>
      <c r="Q61" s="11">
        <v>4145665574</v>
      </c>
      <c r="R61" t="s">
        <v>191</v>
      </c>
      <c r="S61" t="s">
        <v>192</v>
      </c>
      <c r="T61" t="s">
        <v>193</v>
      </c>
      <c r="U61" s="12">
        <v>1.76</v>
      </c>
      <c r="V61" s="12">
        <v>3.89</v>
      </c>
      <c r="W61">
        <v>-1</v>
      </c>
      <c r="X61" s="12">
        <v>-1.76</v>
      </c>
      <c r="Y61" s="13">
        <v>63</v>
      </c>
    </row>
    <row r="62" spans="1:25" x14ac:dyDescent="0.3">
      <c r="A62" s="11">
        <v>59</v>
      </c>
      <c r="B62" s="11">
        <v>6595873063</v>
      </c>
      <c r="C62" t="s">
        <v>188</v>
      </c>
      <c r="D62" t="s">
        <v>189</v>
      </c>
      <c r="E62" t="s">
        <v>190</v>
      </c>
      <c r="F62" s="12">
        <v>1.73</v>
      </c>
      <c r="G62" s="12">
        <v>2.44</v>
      </c>
      <c r="H62" cm="1">
        <f t="array" aca="1" ref="H62" ca="1">SUMIFS(OrdItem_Qty,OrdItem_ProdNm,C62,OrdItem_Type,"Purchase")-SUMIFS(OrdItem_Qty,OrdItem_ProdNm,C62,OrdItem_Type,"Sale")</f>
        <v>1</v>
      </c>
      <c r="I62" s="12">
        <f t="shared" ca="1" si="0"/>
        <v>1.73</v>
      </c>
      <c r="J62" s="13">
        <f>ROW()</f>
        <v>62</v>
      </c>
      <c r="K62" s="12"/>
      <c r="P62" s="11">
        <v>61</v>
      </c>
      <c r="Q62" s="11">
        <v>4532861124</v>
      </c>
      <c r="R62" t="s">
        <v>194</v>
      </c>
      <c r="S62" t="s">
        <v>195</v>
      </c>
      <c r="T62" t="s">
        <v>196</v>
      </c>
      <c r="U62" s="12">
        <v>1.48</v>
      </c>
      <c r="V62" s="12">
        <v>3.93</v>
      </c>
      <c r="W62">
        <v>-2</v>
      </c>
      <c r="X62" s="12">
        <v>-2.96</v>
      </c>
      <c r="Y62" s="13">
        <v>64</v>
      </c>
    </row>
    <row r="63" spans="1:25" x14ac:dyDescent="0.3">
      <c r="A63" s="11">
        <v>60</v>
      </c>
      <c r="B63" s="11">
        <v>4145665574</v>
      </c>
      <c r="C63" t="s">
        <v>191</v>
      </c>
      <c r="D63" t="s">
        <v>192</v>
      </c>
      <c r="E63" t="s">
        <v>193</v>
      </c>
      <c r="F63" s="12">
        <v>1.76</v>
      </c>
      <c r="G63" s="12">
        <v>3.89</v>
      </c>
      <c r="H63" cm="1">
        <f t="array" aca="1" ref="H63" ca="1">SUMIFS(OrdItem_Qty,OrdItem_ProdNm,C63,OrdItem_Type,"Purchase")-SUMIFS(OrdItem_Qty,OrdItem_ProdNm,C63,OrdItem_Type,"Sale")</f>
        <v>-1</v>
      </c>
      <c r="I63" s="12">
        <f t="shared" ca="1" si="0"/>
        <v>-1.76</v>
      </c>
      <c r="J63" s="13">
        <f>ROW()</f>
        <v>63</v>
      </c>
      <c r="K63" s="12"/>
      <c r="P63" s="11">
        <v>62</v>
      </c>
      <c r="Q63" s="11">
        <v>1763857585</v>
      </c>
      <c r="R63" t="s">
        <v>197</v>
      </c>
      <c r="S63" t="s">
        <v>198</v>
      </c>
      <c r="T63" t="s">
        <v>199</v>
      </c>
      <c r="U63" s="12">
        <v>1.49</v>
      </c>
      <c r="V63" s="12">
        <v>2.4900000000000002</v>
      </c>
      <c r="W63">
        <v>-1</v>
      </c>
      <c r="X63" s="12">
        <v>-1.49</v>
      </c>
      <c r="Y63" s="13">
        <v>65</v>
      </c>
    </row>
    <row r="64" spans="1:25" x14ac:dyDescent="0.3">
      <c r="A64" s="11">
        <v>61</v>
      </c>
      <c r="B64" s="11">
        <v>4532861124</v>
      </c>
      <c r="C64" t="s">
        <v>194</v>
      </c>
      <c r="D64" t="s">
        <v>195</v>
      </c>
      <c r="E64" t="s">
        <v>196</v>
      </c>
      <c r="F64" s="12">
        <v>1.48</v>
      </c>
      <c r="G64" s="12">
        <v>3.93</v>
      </c>
      <c r="H64" cm="1">
        <f t="array" aca="1" ref="H64" ca="1">SUMIFS(OrdItem_Qty,OrdItem_ProdNm,C64,OrdItem_Type,"Purchase")-SUMIFS(OrdItem_Qty,OrdItem_ProdNm,C64,OrdItem_Type,"Sale")</f>
        <v>-2</v>
      </c>
      <c r="I64" s="12">
        <f t="shared" ca="1" si="0"/>
        <v>-2.96</v>
      </c>
      <c r="J64" s="13">
        <f>ROW()</f>
        <v>64</v>
      </c>
      <c r="K64" s="12"/>
      <c r="P64" s="11">
        <v>63</v>
      </c>
      <c r="Q64" s="11">
        <v>4519722159</v>
      </c>
      <c r="R64" t="s">
        <v>200</v>
      </c>
      <c r="S64" t="s">
        <v>201</v>
      </c>
      <c r="T64" t="s">
        <v>202</v>
      </c>
      <c r="U64" s="12">
        <v>1.02</v>
      </c>
      <c r="V64" s="12">
        <v>2.4900000000000002</v>
      </c>
      <c r="W64">
        <v>-1</v>
      </c>
      <c r="X64" s="12">
        <v>-1.02</v>
      </c>
      <c r="Y64" s="13">
        <v>66</v>
      </c>
    </row>
    <row r="65" spans="1:25" x14ac:dyDescent="0.3">
      <c r="A65" s="11">
        <v>62</v>
      </c>
      <c r="B65" s="11">
        <v>1763857585</v>
      </c>
      <c r="C65" t="s">
        <v>197</v>
      </c>
      <c r="D65" t="s">
        <v>198</v>
      </c>
      <c r="E65" t="s">
        <v>199</v>
      </c>
      <c r="F65" s="12">
        <v>1.49</v>
      </c>
      <c r="G65" s="12">
        <v>2.4900000000000002</v>
      </c>
      <c r="H65" cm="1">
        <f t="array" aca="1" ref="H65" ca="1">SUMIFS(OrdItem_Qty,OrdItem_ProdNm,C65,OrdItem_Type,"Purchase")-SUMIFS(OrdItem_Qty,OrdItem_ProdNm,C65,OrdItem_Type,"Sale")</f>
        <v>-1</v>
      </c>
      <c r="I65" s="12">
        <f t="shared" ca="1" si="0"/>
        <v>-1.49</v>
      </c>
      <c r="J65" s="13">
        <f>ROW()</f>
        <v>65</v>
      </c>
      <c r="K65" s="12"/>
      <c r="P65" s="11">
        <v>64</v>
      </c>
      <c r="Q65" s="11">
        <v>7621241945</v>
      </c>
      <c r="R65" t="s">
        <v>203</v>
      </c>
      <c r="S65" t="s">
        <v>204</v>
      </c>
      <c r="T65" t="s">
        <v>205</v>
      </c>
      <c r="U65" s="12">
        <v>1.0900000000000001</v>
      </c>
      <c r="V65" s="12">
        <v>2.48</v>
      </c>
      <c r="W65">
        <v>0</v>
      </c>
      <c r="X65" s="12">
        <v>0</v>
      </c>
      <c r="Y65" s="13">
        <v>67</v>
      </c>
    </row>
    <row r="66" spans="1:25" x14ac:dyDescent="0.3">
      <c r="A66" s="11">
        <v>63</v>
      </c>
      <c r="B66" s="11">
        <v>4519722159</v>
      </c>
      <c r="C66" t="s">
        <v>200</v>
      </c>
      <c r="D66" t="s">
        <v>201</v>
      </c>
      <c r="E66" t="s">
        <v>202</v>
      </c>
      <c r="F66" s="12">
        <v>1.02</v>
      </c>
      <c r="G66" s="12">
        <v>2.4900000000000002</v>
      </c>
      <c r="H66" cm="1">
        <f t="array" aca="1" ref="H66" ca="1">SUMIFS(OrdItem_Qty,OrdItem_ProdNm,C66,OrdItem_Type,"Purchase")-SUMIFS(OrdItem_Qty,OrdItem_ProdNm,C66,OrdItem_Type,"Sale")</f>
        <v>-1</v>
      </c>
      <c r="I66" s="12">
        <f t="shared" ca="1" si="0"/>
        <v>-1.02</v>
      </c>
      <c r="J66" s="13">
        <f>ROW()</f>
        <v>66</v>
      </c>
      <c r="K66" s="12"/>
      <c r="P66" s="11">
        <v>65</v>
      </c>
      <c r="Q66" s="11">
        <v>2006697870</v>
      </c>
      <c r="R66" t="s">
        <v>206</v>
      </c>
      <c r="S66" t="s">
        <v>207</v>
      </c>
      <c r="T66" t="s">
        <v>208</v>
      </c>
      <c r="U66" s="12">
        <v>1.53</v>
      </c>
      <c r="V66" s="12">
        <v>3.61</v>
      </c>
      <c r="W66">
        <v>0</v>
      </c>
      <c r="X66" s="12">
        <v>0</v>
      </c>
      <c r="Y66" s="13">
        <v>68</v>
      </c>
    </row>
    <row r="67" spans="1:25" x14ac:dyDescent="0.3">
      <c r="A67" s="11">
        <v>64</v>
      </c>
      <c r="B67" s="11">
        <v>7621241945</v>
      </c>
      <c r="C67" t="s">
        <v>203</v>
      </c>
      <c r="D67" t="s">
        <v>204</v>
      </c>
      <c r="E67" t="s">
        <v>205</v>
      </c>
      <c r="F67" s="12">
        <v>1.0900000000000001</v>
      </c>
      <c r="G67" s="12">
        <v>2.48</v>
      </c>
      <c r="H67" cm="1">
        <f t="array" aca="1" ref="H67" ca="1">SUMIFS(OrdItem_Qty,OrdItem_ProdNm,C67,OrdItem_Type,"Purchase")-SUMIFS(OrdItem_Qty,OrdItem_ProdNm,C67,OrdItem_Type,"Sale")</f>
        <v>0</v>
      </c>
      <c r="I67" s="12">
        <f t="shared" ca="1" si="0"/>
        <v>0</v>
      </c>
      <c r="J67" s="13">
        <f>ROW()</f>
        <v>67</v>
      </c>
      <c r="K67" s="12"/>
      <c r="P67" s="11"/>
      <c r="Q67" s="11"/>
      <c r="U67" s="12"/>
      <c r="V67" s="12"/>
      <c r="X67" s="12"/>
      <c r="Y67" s="13"/>
    </row>
    <row r="68" spans="1:25" x14ac:dyDescent="0.3">
      <c r="A68" s="11">
        <v>65</v>
      </c>
      <c r="B68" s="11">
        <v>2006697870</v>
      </c>
      <c r="C68" t="s">
        <v>206</v>
      </c>
      <c r="D68" t="s">
        <v>207</v>
      </c>
      <c r="E68" t="s">
        <v>208</v>
      </c>
      <c r="F68" s="12">
        <v>1.53</v>
      </c>
      <c r="G68" s="12">
        <v>3.61</v>
      </c>
      <c r="H68" cm="1">
        <f t="array" aca="1" ref="H68" ca="1">SUMIFS(OrdItem_Qty,OrdItem_ProdNm,C68,OrdItem_Type,"Purchase")-SUMIFS(OrdItem_Qty,OrdItem_ProdNm,C68,OrdItem_Type,"Sale")</f>
        <v>0</v>
      </c>
      <c r="I68" s="12">
        <f ca="1">F68*H68</f>
        <v>0</v>
      </c>
      <c r="J68" s="13">
        <f>ROW()</f>
        <v>68</v>
      </c>
      <c r="K68" s="12"/>
      <c r="P68" s="11"/>
      <c r="T68" s="14"/>
      <c r="U68" s="14"/>
      <c r="W68" s="12"/>
      <c r="X68" s="11"/>
    </row>
    <row r="69" spans="1:25" x14ac:dyDescent="0.3">
      <c r="A69" s="11">
        <v>66</v>
      </c>
      <c r="F69" s="47"/>
      <c r="G69" s="47"/>
      <c r="I69" s="47"/>
      <c r="J69" s="66"/>
    </row>
    <row r="70" spans="1:25" x14ac:dyDescent="0.3">
      <c r="F70" s="12"/>
      <c r="G70" s="12"/>
      <c r="I70" s="12"/>
    </row>
    <row r="71" spans="1:25" x14ac:dyDescent="0.3">
      <c r="F71" s="12"/>
      <c r="G71" s="12"/>
      <c r="I71" s="12"/>
    </row>
    <row r="72" spans="1:25" x14ac:dyDescent="0.3">
      <c r="F72" s="12"/>
      <c r="G72" s="12"/>
      <c r="I72" s="12"/>
    </row>
    <row r="73" spans="1:25" x14ac:dyDescent="0.3">
      <c r="F73" s="12"/>
      <c r="G73" s="12"/>
      <c r="I73" s="12"/>
    </row>
    <row r="74" spans="1:25" x14ac:dyDescent="0.3">
      <c r="F74" s="12"/>
      <c r="G74" s="12"/>
      <c r="I74" s="12"/>
    </row>
    <row r="75" spans="1:25" x14ac:dyDescent="0.3">
      <c r="F75" s="12"/>
      <c r="G75" s="12"/>
      <c r="I75" s="12"/>
    </row>
    <row r="76" spans="1:25" x14ac:dyDescent="0.3">
      <c r="F76" s="12"/>
      <c r="G76" s="12"/>
      <c r="I76" s="12"/>
    </row>
    <row r="77" spans="1:25" x14ac:dyDescent="0.3">
      <c r="F77" s="12"/>
      <c r="G77" s="12"/>
      <c r="I77" s="12"/>
    </row>
    <row r="78" spans="1:25" x14ac:dyDescent="0.3">
      <c r="F78" s="12"/>
      <c r="G78" s="12"/>
      <c r="I78" s="12"/>
    </row>
    <row r="79" spans="1:25" x14ac:dyDescent="0.3">
      <c r="F79" s="12"/>
      <c r="G79" s="12"/>
      <c r="I79" s="12"/>
    </row>
    <row r="80" spans="1:25" x14ac:dyDescent="0.3">
      <c r="F80" s="12"/>
      <c r="G80" s="12"/>
      <c r="I80" s="12"/>
    </row>
    <row r="81" spans="6:9" x14ac:dyDescent="0.3">
      <c r="F81" s="12"/>
      <c r="G81" s="12"/>
      <c r="I81" s="12"/>
    </row>
    <row r="82" spans="6:9" x14ac:dyDescent="0.3">
      <c r="F82" s="12"/>
      <c r="G82" s="12"/>
      <c r="I82" s="12"/>
    </row>
    <row r="83" spans="6:9" x14ac:dyDescent="0.3">
      <c r="F83" s="12"/>
      <c r="G83" s="12"/>
      <c r="I83" s="12"/>
    </row>
    <row r="84" spans="6:9" x14ac:dyDescent="0.3">
      <c r="F84" s="12"/>
      <c r="G84" s="12"/>
      <c r="I84" s="12"/>
    </row>
    <row r="85" spans="6:9" x14ac:dyDescent="0.3">
      <c r="F85" s="12"/>
      <c r="G85" s="12"/>
      <c r="I85" s="12"/>
    </row>
    <row r="86" spans="6:9" x14ac:dyDescent="0.3">
      <c r="F86" s="12"/>
      <c r="G86" s="12"/>
      <c r="I86" s="12"/>
    </row>
    <row r="87" spans="6:9" x14ac:dyDescent="0.3">
      <c r="F87" s="12"/>
      <c r="G87" s="12"/>
      <c r="I87" s="12"/>
    </row>
    <row r="88" spans="6:9" x14ac:dyDescent="0.3">
      <c r="F88" s="12"/>
      <c r="G88" s="12"/>
      <c r="I88" s="12"/>
    </row>
    <row r="89" spans="6:9" x14ac:dyDescent="0.3">
      <c r="F89" s="12"/>
      <c r="G89" s="12"/>
      <c r="I89" s="12"/>
    </row>
    <row r="90" spans="6:9" x14ac:dyDescent="0.3">
      <c r="F90" s="12"/>
      <c r="G90" s="12"/>
      <c r="I90" s="12"/>
    </row>
    <row r="91" spans="6:9" x14ac:dyDescent="0.3">
      <c r="F91" s="12"/>
      <c r="G91" s="12"/>
      <c r="I91" s="12"/>
    </row>
    <row r="92" spans="6:9" x14ac:dyDescent="0.3">
      <c r="F92" s="12"/>
      <c r="G92" s="12"/>
      <c r="I92" s="12"/>
    </row>
    <row r="93" spans="6:9" x14ac:dyDescent="0.3">
      <c r="F93" s="12"/>
      <c r="G93" s="12"/>
      <c r="I93" s="12"/>
    </row>
    <row r="94" spans="6:9" x14ac:dyDescent="0.3">
      <c r="F94" s="12"/>
      <c r="G94" s="12"/>
      <c r="I94" s="12"/>
    </row>
    <row r="95" spans="6:9" x14ac:dyDescent="0.3">
      <c r="F95" s="12"/>
      <c r="G95" s="12"/>
      <c r="I95" s="12"/>
    </row>
    <row r="96" spans="6:9" x14ac:dyDescent="0.3">
      <c r="F96" s="12"/>
      <c r="G96" s="12"/>
      <c r="I96" s="12"/>
    </row>
    <row r="97" spans="6:9" x14ac:dyDescent="0.3">
      <c r="F97" s="12"/>
      <c r="G97" s="12"/>
      <c r="I97" s="12"/>
    </row>
    <row r="98" spans="6:9" x14ac:dyDescent="0.3">
      <c r="F98" s="12"/>
      <c r="G98" s="12"/>
      <c r="I98" s="12"/>
    </row>
    <row r="99" spans="6:9" x14ac:dyDescent="0.3">
      <c r="F99" s="12"/>
      <c r="G99" s="12"/>
      <c r="I99" s="12"/>
    </row>
    <row r="100" spans="6:9" x14ac:dyDescent="0.3">
      <c r="F100" s="12"/>
      <c r="G100" s="12"/>
      <c r="I100" s="12"/>
    </row>
    <row r="101" spans="6:9" x14ac:dyDescent="0.3">
      <c r="F101" s="12"/>
      <c r="G101" s="12"/>
      <c r="I101" s="12"/>
    </row>
    <row r="102" spans="6:9" x14ac:dyDescent="0.3">
      <c r="F102" s="12"/>
      <c r="G102" s="12"/>
      <c r="I102" s="12"/>
    </row>
    <row r="103" spans="6:9" x14ac:dyDescent="0.3">
      <c r="F103" s="12"/>
      <c r="G103" s="12"/>
      <c r="I103" s="12"/>
    </row>
    <row r="104" spans="6:9" x14ac:dyDescent="0.3">
      <c r="F104" s="12"/>
      <c r="G104" s="12"/>
      <c r="I104" s="12"/>
    </row>
    <row r="105" spans="6:9" x14ac:dyDescent="0.3">
      <c r="F105" s="12"/>
      <c r="G105" s="12"/>
      <c r="I105" s="12"/>
    </row>
    <row r="106" spans="6:9" x14ac:dyDescent="0.3">
      <c r="F106" s="12"/>
      <c r="G106" s="12"/>
      <c r="I106" s="12"/>
    </row>
    <row r="107" spans="6:9" x14ac:dyDescent="0.3">
      <c r="F107" s="12"/>
      <c r="G107" s="12"/>
      <c r="I107" s="12"/>
    </row>
    <row r="108" spans="6:9" x14ac:dyDescent="0.3">
      <c r="F108" s="12"/>
      <c r="G108" s="12"/>
      <c r="I108" s="12"/>
    </row>
    <row r="109" spans="6:9" x14ac:dyDescent="0.3">
      <c r="F109" s="12"/>
      <c r="G109" s="12"/>
      <c r="I109" s="12"/>
    </row>
    <row r="110" spans="6:9" x14ac:dyDescent="0.3">
      <c r="F110" s="12"/>
      <c r="G110" s="12"/>
      <c r="I110" s="12"/>
    </row>
    <row r="111" spans="6:9" x14ac:dyDescent="0.3">
      <c r="F111" s="12"/>
      <c r="G111" s="12"/>
      <c r="I111" s="12"/>
    </row>
    <row r="112" spans="6:9" x14ac:dyDescent="0.3">
      <c r="F112" s="12"/>
      <c r="G112" s="12"/>
      <c r="I112" s="12"/>
    </row>
    <row r="113" spans="6:9" x14ac:dyDescent="0.3">
      <c r="F113" s="12"/>
      <c r="G113" s="12"/>
      <c r="I113" s="12"/>
    </row>
    <row r="114" spans="6:9" x14ac:dyDescent="0.3">
      <c r="F114" s="12"/>
      <c r="G114" s="12"/>
      <c r="I114" s="12"/>
    </row>
    <row r="115" spans="6:9" x14ac:dyDescent="0.3">
      <c r="F115" s="12"/>
      <c r="G115" s="12"/>
      <c r="I115" s="12"/>
    </row>
    <row r="116" spans="6:9" x14ac:dyDescent="0.3">
      <c r="F116" s="12"/>
      <c r="G116" s="12"/>
      <c r="I116" s="12"/>
    </row>
    <row r="117" spans="6:9" x14ac:dyDescent="0.3">
      <c r="F117" s="12"/>
      <c r="G117" s="12"/>
      <c r="I117" s="12"/>
    </row>
    <row r="118" spans="6:9" x14ac:dyDescent="0.3">
      <c r="F118" s="12"/>
      <c r="G118" s="12"/>
      <c r="I118" s="12"/>
    </row>
    <row r="119" spans="6:9" x14ac:dyDescent="0.3">
      <c r="F119" s="12"/>
      <c r="G119" s="12"/>
      <c r="I119" s="12"/>
    </row>
    <row r="120" spans="6:9" x14ac:dyDescent="0.3">
      <c r="F120" s="12"/>
      <c r="G120" s="12"/>
      <c r="I120" s="12"/>
    </row>
    <row r="121" spans="6:9" x14ac:dyDescent="0.3">
      <c r="F121" s="12"/>
      <c r="G121" s="12"/>
      <c r="I121" s="12"/>
    </row>
    <row r="122" spans="6:9" x14ac:dyDescent="0.3">
      <c r="F122" s="12"/>
      <c r="G122" s="12"/>
      <c r="I122" s="12"/>
    </row>
    <row r="123" spans="6:9" x14ac:dyDescent="0.3">
      <c r="F123" s="12"/>
      <c r="G123" s="12"/>
      <c r="I123" s="12"/>
    </row>
    <row r="124" spans="6:9" x14ac:dyDescent="0.3">
      <c r="F124" s="12"/>
      <c r="G124" s="12"/>
      <c r="I124" s="12"/>
    </row>
    <row r="125" spans="6:9" x14ac:dyDescent="0.3">
      <c r="F125" s="12"/>
      <c r="G125" s="12"/>
      <c r="I125" s="12"/>
    </row>
    <row r="126" spans="6:9" x14ac:dyDescent="0.3">
      <c r="F126" s="12"/>
      <c r="G126" s="12"/>
      <c r="I126" s="12"/>
    </row>
    <row r="127" spans="6:9" x14ac:dyDescent="0.3">
      <c r="F127" s="12"/>
      <c r="G127" s="12"/>
      <c r="I127" s="12"/>
    </row>
    <row r="128" spans="6:9" x14ac:dyDescent="0.3">
      <c r="F128" s="12"/>
      <c r="G128" s="12"/>
      <c r="I128" s="12"/>
    </row>
    <row r="129" spans="6:9" x14ac:dyDescent="0.3">
      <c r="F129" s="12"/>
      <c r="G129" s="12"/>
      <c r="I129" s="12"/>
    </row>
    <row r="130" spans="6:9" x14ac:dyDescent="0.3">
      <c r="F130" s="12"/>
      <c r="G130" s="12"/>
      <c r="I130" s="12"/>
    </row>
    <row r="131" spans="6:9" x14ac:dyDescent="0.3">
      <c r="F131" s="12"/>
      <c r="G131" s="12"/>
      <c r="I131" s="12"/>
    </row>
    <row r="132" spans="6:9" x14ac:dyDescent="0.3">
      <c r="F132" s="12"/>
      <c r="G132" s="12"/>
      <c r="I132" s="12"/>
    </row>
    <row r="133" spans="6:9" x14ac:dyDescent="0.3">
      <c r="F133" s="12"/>
      <c r="G133" s="12"/>
      <c r="I133" s="12"/>
    </row>
    <row r="134" spans="6:9" x14ac:dyDescent="0.3">
      <c r="F134" s="12"/>
      <c r="G134" s="12"/>
      <c r="I134" s="12"/>
    </row>
    <row r="135" spans="6:9" x14ac:dyDescent="0.3">
      <c r="F135" s="12"/>
      <c r="G135" s="12"/>
      <c r="I135" s="12"/>
    </row>
    <row r="136" spans="6:9" x14ac:dyDescent="0.3">
      <c r="F136" s="12"/>
      <c r="G136" s="12"/>
      <c r="I136" s="12"/>
    </row>
    <row r="137" spans="6:9" x14ac:dyDescent="0.3">
      <c r="F137" s="12"/>
      <c r="G137" s="12"/>
      <c r="I137" s="12"/>
    </row>
    <row r="138" spans="6:9" x14ac:dyDescent="0.3">
      <c r="F138" s="12"/>
      <c r="G138" s="12"/>
      <c r="I138" s="12"/>
    </row>
    <row r="139" spans="6:9" x14ac:dyDescent="0.3">
      <c r="F139" s="12"/>
      <c r="G139" s="12"/>
      <c r="I139" s="12"/>
    </row>
    <row r="140" spans="6:9" x14ac:dyDescent="0.3">
      <c r="F140" s="12"/>
      <c r="G140" s="12"/>
      <c r="I140" s="12"/>
    </row>
    <row r="141" spans="6:9" x14ac:dyDescent="0.3">
      <c r="F141" s="12"/>
      <c r="G141" s="12"/>
      <c r="I141" s="12"/>
    </row>
    <row r="142" spans="6:9" x14ac:dyDescent="0.3">
      <c r="F142" s="12"/>
      <c r="G142" s="12"/>
      <c r="I142" s="12"/>
    </row>
    <row r="143" spans="6:9" x14ac:dyDescent="0.3">
      <c r="F143" s="12"/>
      <c r="G143" s="12"/>
      <c r="I143" s="12"/>
    </row>
    <row r="144" spans="6:9" x14ac:dyDescent="0.3">
      <c r="F144" s="12"/>
      <c r="G144" s="12"/>
      <c r="I144" s="12"/>
    </row>
    <row r="145" spans="3:9" x14ac:dyDescent="0.3">
      <c r="F145" s="12"/>
      <c r="G145" s="12"/>
      <c r="I145" s="12"/>
    </row>
    <row r="146" spans="3:9" x14ac:dyDescent="0.3">
      <c r="F146" s="12"/>
      <c r="G146" s="12"/>
      <c r="I146" s="12"/>
    </row>
    <row r="147" spans="3:9" x14ac:dyDescent="0.3">
      <c r="F147" s="12"/>
      <c r="G147" s="12"/>
      <c r="I147" s="12"/>
    </row>
    <row r="148" spans="3:9" x14ac:dyDescent="0.3">
      <c r="C148" s="15"/>
      <c r="F148" s="12"/>
      <c r="G148" s="12"/>
      <c r="I148" s="12"/>
    </row>
    <row r="149" spans="3:9" x14ac:dyDescent="0.3">
      <c r="F149" s="12"/>
      <c r="G149" s="12"/>
      <c r="I149" s="12"/>
    </row>
    <row r="150" spans="3:9" x14ac:dyDescent="0.3">
      <c r="F150" s="12"/>
      <c r="G150" s="12"/>
      <c r="I150" s="12"/>
    </row>
    <row r="151" spans="3:9" x14ac:dyDescent="0.3">
      <c r="F151" s="12"/>
      <c r="G151" s="12"/>
      <c r="I151" s="12"/>
    </row>
    <row r="152" spans="3:9" x14ac:dyDescent="0.3">
      <c r="F152" s="12"/>
      <c r="G152" s="12"/>
      <c r="I152" s="12"/>
    </row>
    <row r="153" spans="3:9" x14ac:dyDescent="0.3">
      <c r="F153" s="12"/>
      <c r="G153" s="12"/>
      <c r="I153" s="12"/>
    </row>
    <row r="154" spans="3:9" x14ac:dyDescent="0.3">
      <c r="F154" s="12"/>
      <c r="G154" s="12"/>
      <c r="I154" s="12"/>
    </row>
    <row r="155" spans="3:9" x14ac:dyDescent="0.3">
      <c r="F155" s="12"/>
      <c r="G155" s="12"/>
      <c r="I155" s="12"/>
    </row>
    <row r="156" spans="3:9" x14ac:dyDescent="0.3">
      <c r="F156" s="12"/>
      <c r="G156" s="12"/>
      <c r="I156" s="12"/>
    </row>
    <row r="157" spans="3:9" x14ac:dyDescent="0.3">
      <c r="F157" s="12"/>
      <c r="G157" s="12"/>
      <c r="I157" s="12"/>
    </row>
    <row r="158" spans="3:9" x14ac:dyDescent="0.3">
      <c r="F158" s="12"/>
      <c r="G158" s="12"/>
      <c r="I158" s="12"/>
    </row>
    <row r="159" spans="3:9" x14ac:dyDescent="0.3">
      <c r="F159" s="12"/>
      <c r="G159" s="12"/>
      <c r="I159" s="12"/>
    </row>
    <row r="160" spans="3:9" x14ac:dyDescent="0.3">
      <c r="F160" s="12"/>
      <c r="G160" s="12"/>
      <c r="I160" s="12"/>
    </row>
    <row r="161" spans="6:9" x14ac:dyDescent="0.3">
      <c r="F161" s="12"/>
      <c r="G161" s="12"/>
      <c r="I161" s="12"/>
    </row>
    <row r="162" spans="6:9" x14ac:dyDescent="0.3">
      <c r="F162" s="12"/>
      <c r="G162" s="12"/>
      <c r="I162" s="12"/>
    </row>
    <row r="163" spans="6:9" x14ac:dyDescent="0.3">
      <c r="F163" s="12"/>
      <c r="G163" s="12"/>
      <c r="I163" s="12"/>
    </row>
    <row r="164" spans="6:9" x14ac:dyDescent="0.3">
      <c r="F164" s="12"/>
      <c r="G164" s="12"/>
      <c r="I164" s="12"/>
    </row>
    <row r="165" spans="6:9" x14ac:dyDescent="0.3">
      <c r="F165" s="12"/>
      <c r="G165" s="12"/>
      <c r="I165" s="12"/>
    </row>
    <row r="166" spans="6:9" x14ac:dyDescent="0.3">
      <c r="F166" s="12"/>
      <c r="G166" s="12"/>
      <c r="I166" s="12"/>
    </row>
    <row r="167" spans="6:9" x14ac:dyDescent="0.3">
      <c r="F167" s="12"/>
      <c r="G167" s="12"/>
      <c r="I167" s="12"/>
    </row>
    <row r="168" spans="6:9" x14ac:dyDescent="0.3">
      <c r="F168" s="12"/>
      <c r="G168" s="12"/>
      <c r="I168" s="12"/>
    </row>
    <row r="169" spans="6:9" x14ac:dyDescent="0.3">
      <c r="F169" s="12"/>
      <c r="G169" s="12"/>
      <c r="I169" s="12"/>
    </row>
    <row r="170" spans="6:9" x14ac:dyDescent="0.3">
      <c r="F170" s="12"/>
      <c r="G170" s="12"/>
      <c r="I170" s="12"/>
    </row>
    <row r="171" spans="6:9" x14ac:dyDescent="0.3">
      <c r="F171" s="12"/>
      <c r="G171" s="12"/>
      <c r="I171" s="12"/>
    </row>
    <row r="172" spans="6:9" x14ac:dyDescent="0.3">
      <c r="F172" s="12"/>
      <c r="G172" s="12"/>
      <c r="I172" s="12"/>
    </row>
    <row r="173" spans="6:9" x14ac:dyDescent="0.3">
      <c r="F173" s="12"/>
      <c r="G173" s="12"/>
      <c r="I173" s="12"/>
    </row>
    <row r="174" spans="6:9" x14ac:dyDescent="0.3">
      <c r="F174" s="12"/>
      <c r="G174" s="12"/>
      <c r="I174" s="12"/>
    </row>
    <row r="175" spans="6:9" x14ac:dyDescent="0.3">
      <c r="F175" s="12"/>
      <c r="G175" s="12"/>
      <c r="I175" s="12"/>
    </row>
    <row r="176" spans="6:9" x14ac:dyDescent="0.3">
      <c r="F176" s="12"/>
      <c r="G176" s="12"/>
      <c r="I176" s="12"/>
    </row>
    <row r="177" spans="6:9" x14ac:dyDescent="0.3">
      <c r="F177" s="12"/>
      <c r="G177" s="12"/>
      <c r="I177" s="12"/>
    </row>
    <row r="178" spans="6:9" x14ac:dyDescent="0.3">
      <c r="F178" s="12"/>
      <c r="G178" s="12"/>
      <c r="I178" s="12"/>
    </row>
    <row r="179" spans="6:9" x14ac:dyDescent="0.3">
      <c r="F179" s="12"/>
      <c r="G179" s="12"/>
      <c r="I179" s="12"/>
    </row>
    <row r="180" spans="6:9" x14ac:dyDescent="0.3">
      <c r="F180" s="12"/>
      <c r="G180" s="12"/>
      <c r="I180" s="12"/>
    </row>
    <row r="181" spans="6:9" x14ac:dyDescent="0.3">
      <c r="F181" s="12"/>
      <c r="G181" s="12"/>
      <c r="I181" s="12"/>
    </row>
    <row r="182" spans="6:9" x14ac:dyDescent="0.3">
      <c r="F182" s="12"/>
      <c r="G182" s="12"/>
      <c r="I182" s="12"/>
    </row>
    <row r="183" spans="6:9" x14ac:dyDescent="0.3">
      <c r="F183" s="12"/>
      <c r="G183" s="12"/>
      <c r="I183" s="12"/>
    </row>
    <row r="184" spans="6:9" x14ac:dyDescent="0.3">
      <c r="F184" s="12"/>
      <c r="G184" s="12"/>
      <c r="I184" s="12"/>
    </row>
    <row r="185" spans="6:9" x14ac:dyDescent="0.3">
      <c r="F185" s="12"/>
      <c r="G185" s="12"/>
      <c r="I185" s="12"/>
    </row>
    <row r="186" spans="6:9" x14ac:dyDescent="0.3">
      <c r="F186" s="12"/>
      <c r="G186" s="12"/>
      <c r="I186" s="12"/>
    </row>
    <row r="187" spans="6:9" x14ac:dyDescent="0.3">
      <c r="F187" s="12"/>
      <c r="G187" s="12"/>
      <c r="I187" s="12"/>
    </row>
    <row r="188" spans="6:9" x14ac:dyDescent="0.3">
      <c r="F188" s="12"/>
      <c r="G188" s="12"/>
      <c r="I188" s="12"/>
    </row>
    <row r="189" spans="6:9" x14ac:dyDescent="0.3">
      <c r="F189" s="12"/>
      <c r="G189" s="12"/>
      <c r="I189" s="12"/>
    </row>
    <row r="190" spans="6:9" x14ac:dyDescent="0.3">
      <c r="F190" s="12"/>
      <c r="G190" s="12"/>
      <c r="I190" s="12"/>
    </row>
    <row r="191" spans="6:9" x14ac:dyDescent="0.3">
      <c r="F191" s="12"/>
      <c r="G191" s="12"/>
      <c r="I191" s="12"/>
    </row>
    <row r="192" spans="6:9" x14ac:dyDescent="0.3">
      <c r="F192" s="12"/>
      <c r="G192" s="12"/>
      <c r="I192" s="12"/>
    </row>
    <row r="193" spans="6:9" x14ac:dyDescent="0.3">
      <c r="F193" s="12"/>
      <c r="G193" s="12"/>
      <c r="I193" s="12"/>
    </row>
    <row r="194" spans="6:9" x14ac:dyDescent="0.3">
      <c r="F194" s="12"/>
      <c r="G194" s="12"/>
      <c r="I194" s="12"/>
    </row>
    <row r="195" spans="6:9" x14ac:dyDescent="0.3">
      <c r="F195" s="12"/>
      <c r="G195" s="12"/>
      <c r="I195" s="12"/>
    </row>
    <row r="196" spans="6:9" x14ac:dyDescent="0.3">
      <c r="F196" s="12"/>
      <c r="G196" s="12"/>
      <c r="I196" s="12"/>
    </row>
    <row r="197" spans="6:9" x14ac:dyDescent="0.3">
      <c r="F197" s="12"/>
      <c r="G197" s="12"/>
      <c r="I197" s="12"/>
    </row>
    <row r="198" spans="6:9" x14ac:dyDescent="0.3">
      <c r="F198" s="12"/>
      <c r="G198" s="12"/>
      <c r="I198" s="12"/>
    </row>
    <row r="199" spans="6:9" x14ac:dyDescent="0.3">
      <c r="F199" s="12"/>
      <c r="G199" s="12"/>
      <c r="I199" s="12"/>
    </row>
    <row r="200" spans="6:9" x14ac:dyDescent="0.3">
      <c r="F200" s="12"/>
      <c r="G200" s="12"/>
      <c r="I200" s="12"/>
    </row>
    <row r="201" spans="6:9" x14ac:dyDescent="0.3">
      <c r="F201" s="12"/>
      <c r="G201" s="12"/>
      <c r="I201" s="12"/>
    </row>
    <row r="202" spans="6:9" x14ac:dyDescent="0.3">
      <c r="F202" s="12"/>
      <c r="G202" s="12"/>
      <c r="I202" s="12"/>
    </row>
    <row r="203" spans="6:9" x14ac:dyDescent="0.3">
      <c r="F203" s="12"/>
      <c r="G203" s="12"/>
      <c r="I203" s="12"/>
    </row>
    <row r="204" spans="6:9" x14ac:dyDescent="0.3">
      <c r="F204" s="12"/>
      <c r="G204" s="12"/>
      <c r="I204" s="12"/>
    </row>
    <row r="205" spans="6:9" x14ac:dyDescent="0.3">
      <c r="F205" s="12"/>
      <c r="G205" s="12"/>
      <c r="I205" s="12"/>
    </row>
    <row r="206" spans="6:9" x14ac:dyDescent="0.3">
      <c r="F206" s="12"/>
      <c r="G206" s="12"/>
      <c r="I206" s="12"/>
    </row>
    <row r="207" spans="6:9" x14ac:dyDescent="0.3">
      <c r="F207" s="12"/>
      <c r="G207" s="12"/>
      <c r="I207" s="12"/>
    </row>
    <row r="208" spans="6:9" x14ac:dyDescent="0.3">
      <c r="F208" s="12"/>
      <c r="G208" s="12"/>
      <c r="I208" s="12"/>
    </row>
    <row r="209" spans="6:9" x14ac:dyDescent="0.3">
      <c r="F209" s="12"/>
      <c r="G209" s="12"/>
      <c r="I209" s="12"/>
    </row>
    <row r="210" spans="6:9" x14ac:dyDescent="0.3">
      <c r="F210" s="12"/>
      <c r="G210" s="12"/>
      <c r="I210" s="12"/>
    </row>
    <row r="211" spans="6:9" x14ac:dyDescent="0.3">
      <c r="F211" s="12"/>
      <c r="G211" s="12"/>
      <c r="I211" s="12"/>
    </row>
    <row r="212" spans="6:9" x14ac:dyDescent="0.3">
      <c r="F212" s="12"/>
      <c r="G212" s="12"/>
      <c r="I212" s="12"/>
    </row>
    <row r="213" spans="6:9" x14ac:dyDescent="0.3">
      <c r="F213" s="12"/>
      <c r="G213" s="12"/>
      <c r="I213" s="12"/>
    </row>
    <row r="214" spans="6:9" x14ac:dyDescent="0.3">
      <c r="F214" s="12"/>
      <c r="G214" s="12"/>
      <c r="I214" s="12"/>
    </row>
    <row r="215" spans="6:9" x14ac:dyDescent="0.3">
      <c r="F215" s="12"/>
      <c r="G215" s="12"/>
      <c r="I215" s="12"/>
    </row>
    <row r="216" spans="6:9" x14ac:dyDescent="0.3">
      <c r="F216" s="12"/>
      <c r="G216" s="12"/>
      <c r="I216" s="12"/>
    </row>
    <row r="217" spans="6:9" x14ac:dyDescent="0.3">
      <c r="F217" s="12"/>
      <c r="G217" s="12"/>
      <c r="I217" s="12"/>
    </row>
    <row r="218" spans="6:9" x14ac:dyDescent="0.3">
      <c r="F218" s="12"/>
      <c r="G218" s="12"/>
      <c r="I218" s="12"/>
    </row>
    <row r="219" spans="6:9" x14ac:dyDescent="0.3">
      <c r="F219" s="12"/>
      <c r="G219" s="12"/>
      <c r="I219" s="12"/>
    </row>
    <row r="220" spans="6:9" x14ac:dyDescent="0.3">
      <c r="F220" s="12"/>
      <c r="G220" s="12"/>
      <c r="I220" s="12"/>
    </row>
    <row r="221" spans="6:9" x14ac:dyDescent="0.3">
      <c r="F221" s="12"/>
      <c r="G221" s="12"/>
      <c r="I221" s="12"/>
    </row>
    <row r="222" spans="6:9" x14ac:dyDescent="0.3">
      <c r="F222" s="12"/>
      <c r="G222" s="12"/>
      <c r="I222" s="12"/>
    </row>
    <row r="223" spans="6:9" x14ac:dyDescent="0.3">
      <c r="F223" s="12"/>
      <c r="G223" s="12"/>
      <c r="I223" s="12"/>
    </row>
    <row r="224" spans="6:9" x14ac:dyDescent="0.3">
      <c r="F224" s="12"/>
      <c r="G224" s="12"/>
      <c r="I224" s="12"/>
    </row>
    <row r="225" spans="6:9" x14ac:dyDescent="0.3">
      <c r="F225" s="12"/>
      <c r="G225" s="12"/>
      <c r="I225" s="12"/>
    </row>
    <row r="226" spans="6:9" x14ac:dyDescent="0.3">
      <c r="F226" s="12"/>
      <c r="G226" s="12"/>
      <c r="I226" s="12"/>
    </row>
    <row r="227" spans="6:9" x14ac:dyDescent="0.3">
      <c r="F227" s="12"/>
      <c r="G227" s="12"/>
      <c r="I227" s="12"/>
    </row>
    <row r="228" spans="6:9" x14ac:dyDescent="0.3">
      <c r="F228" s="12"/>
      <c r="G228" s="12"/>
      <c r="I228" s="12"/>
    </row>
    <row r="229" spans="6:9" x14ac:dyDescent="0.3">
      <c r="F229" s="12"/>
      <c r="G229" s="12"/>
      <c r="I229" s="12"/>
    </row>
    <row r="230" spans="6:9" x14ac:dyDescent="0.3">
      <c r="F230" s="12"/>
      <c r="G230" s="12"/>
      <c r="I230" s="12"/>
    </row>
    <row r="231" spans="6:9" x14ac:dyDescent="0.3">
      <c r="F231" s="12"/>
      <c r="G231" s="12"/>
      <c r="I231" s="12"/>
    </row>
    <row r="232" spans="6:9" x14ac:dyDescent="0.3">
      <c r="F232" s="12"/>
      <c r="G232" s="12"/>
      <c r="I232" s="12"/>
    </row>
    <row r="233" spans="6:9" x14ac:dyDescent="0.3">
      <c r="F233" s="12"/>
      <c r="G233" s="12"/>
      <c r="I233" s="12"/>
    </row>
    <row r="234" spans="6:9" x14ac:dyDescent="0.3">
      <c r="F234" s="12"/>
      <c r="G234" s="12"/>
      <c r="I234" s="12"/>
    </row>
    <row r="235" spans="6:9" x14ac:dyDescent="0.3">
      <c r="F235" s="12"/>
      <c r="G235" s="12"/>
      <c r="I235" s="12"/>
    </row>
    <row r="236" spans="6:9" x14ac:dyDescent="0.3">
      <c r="F236" s="12"/>
      <c r="G236" s="12"/>
      <c r="I236" s="12"/>
    </row>
    <row r="237" spans="6:9" x14ac:dyDescent="0.3">
      <c r="F237" s="12"/>
      <c r="G237" s="12"/>
      <c r="I237" s="12"/>
    </row>
    <row r="238" spans="6:9" x14ac:dyDescent="0.3">
      <c r="F238" s="12"/>
      <c r="G238" s="12"/>
      <c r="I238" s="12"/>
    </row>
    <row r="239" spans="6:9" x14ac:dyDescent="0.3">
      <c r="F239" s="12"/>
      <c r="G239" s="12"/>
      <c r="I239" s="12"/>
    </row>
    <row r="240" spans="6:9" x14ac:dyDescent="0.3">
      <c r="F240" s="12"/>
      <c r="G240" s="12"/>
      <c r="I240" s="12"/>
    </row>
    <row r="241" spans="6:9" x14ac:dyDescent="0.3">
      <c r="F241" s="12"/>
      <c r="G241" s="12"/>
      <c r="I241" s="12"/>
    </row>
    <row r="242" spans="6:9" x14ac:dyDescent="0.3">
      <c r="F242" s="12"/>
      <c r="G242" s="12"/>
      <c r="I242" s="12"/>
    </row>
    <row r="243" spans="6:9" x14ac:dyDescent="0.3">
      <c r="F243" s="12"/>
      <c r="G243" s="12"/>
      <c r="I243" s="12"/>
    </row>
    <row r="244" spans="6:9" x14ac:dyDescent="0.3">
      <c r="F244" s="12"/>
      <c r="G244" s="12"/>
      <c r="I244" s="12"/>
    </row>
    <row r="245" spans="6:9" x14ac:dyDescent="0.3">
      <c r="F245" s="12"/>
      <c r="G245" s="12"/>
      <c r="I245" s="12"/>
    </row>
    <row r="246" spans="6:9" x14ac:dyDescent="0.3">
      <c r="F246" s="12"/>
      <c r="G246" s="12"/>
      <c r="I246" s="12"/>
    </row>
    <row r="247" spans="6:9" x14ac:dyDescent="0.3">
      <c r="F247" s="12"/>
      <c r="G247" s="12"/>
      <c r="I247" s="12"/>
    </row>
    <row r="248" spans="6:9" x14ac:dyDescent="0.3">
      <c r="F248" s="12"/>
      <c r="G248" s="12"/>
      <c r="I248" s="12"/>
    </row>
    <row r="249" spans="6:9" x14ac:dyDescent="0.3">
      <c r="F249" s="12"/>
      <c r="G249" s="12"/>
      <c r="I249" s="12"/>
    </row>
    <row r="250" spans="6:9" x14ac:dyDescent="0.3">
      <c r="F250" s="12"/>
      <c r="G250" s="12"/>
      <c r="I250" s="12"/>
    </row>
    <row r="251" spans="6:9" x14ac:dyDescent="0.3">
      <c r="F251" s="12"/>
      <c r="G251" s="12"/>
      <c r="I251" s="12"/>
    </row>
    <row r="252" spans="6:9" x14ac:dyDescent="0.3">
      <c r="F252" s="12"/>
      <c r="G252" s="12"/>
      <c r="I252" s="12"/>
    </row>
    <row r="253" spans="6:9" x14ac:dyDescent="0.3">
      <c r="F253" s="12"/>
      <c r="G253" s="12"/>
      <c r="I253" s="12"/>
    </row>
    <row r="254" spans="6:9" x14ac:dyDescent="0.3">
      <c r="F254" s="12"/>
      <c r="G254" s="12"/>
      <c r="I254" s="12"/>
    </row>
    <row r="255" spans="6:9" x14ac:dyDescent="0.3">
      <c r="F255" s="12"/>
      <c r="G255" s="12"/>
      <c r="I255" s="12"/>
    </row>
    <row r="256" spans="6:9" x14ac:dyDescent="0.3">
      <c r="F256" s="12"/>
      <c r="G256" s="12"/>
      <c r="I256" s="12"/>
    </row>
    <row r="257" spans="3:9" x14ac:dyDescent="0.3">
      <c r="F257" s="12"/>
      <c r="G257" s="12"/>
      <c r="I257" s="12"/>
    </row>
    <row r="258" spans="3:9" x14ac:dyDescent="0.3">
      <c r="F258" s="12"/>
      <c r="G258" s="12"/>
      <c r="I258" s="12"/>
    </row>
    <row r="259" spans="3:9" x14ac:dyDescent="0.3">
      <c r="F259" s="12"/>
      <c r="G259" s="12"/>
      <c r="I259" s="12"/>
    </row>
    <row r="260" spans="3:9" x14ac:dyDescent="0.3">
      <c r="F260" s="12"/>
      <c r="G260" s="12"/>
      <c r="I260" s="12"/>
    </row>
    <row r="261" spans="3:9" x14ac:dyDescent="0.3">
      <c r="F261" s="12"/>
      <c r="G261" s="12"/>
      <c r="I261" s="12"/>
    </row>
    <row r="262" spans="3:9" x14ac:dyDescent="0.3">
      <c r="F262" s="12"/>
      <c r="G262" s="12"/>
      <c r="I262" s="12"/>
    </row>
    <row r="263" spans="3:9" x14ac:dyDescent="0.3">
      <c r="F263" s="12"/>
      <c r="G263" s="12"/>
      <c r="I263" s="12"/>
    </row>
    <row r="264" spans="3:9" x14ac:dyDescent="0.3">
      <c r="F264" s="12"/>
      <c r="G264" s="12"/>
      <c r="I264" s="12"/>
    </row>
    <row r="265" spans="3:9" x14ac:dyDescent="0.3">
      <c r="F265" s="12"/>
      <c r="G265" s="12"/>
      <c r="I265" s="12"/>
    </row>
    <row r="266" spans="3:9" x14ac:dyDescent="0.3">
      <c r="F266" s="12"/>
      <c r="G266" s="12"/>
      <c r="I266" s="12"/>
    </row>
    <row r="267" spans="3:9" x14ac:dyDescent="0.3">
      <c r="F267" s="12"/>
      <c r="G267" s="12"/>
      <c r="I267" s="12"/>
    </row>
    <row r="268" spans="3:9" x14ac:dyDescent="0.3">
      <c r="F268" s="12"/>
      <c r="G268" s="12"/>
      <c r="I268" s="12"/>
    </row>
    <row r="269" spans="3:9" x14ac:dyDescent="0.3">
      <c r="C269" s="16"/>
      <c r="F269" s="12"/>
      <c r="G269" s="12"/>
      <c r="I269" s="12"/>
    </row>
    <row r="270" spans="3:9" x14ac:dyDescent="0.3">
      <c r="F270" s="12"/>
      <c r="G270" s="12"/>
      <c r="I270" s="12"/>
    </row>
    <row r="271" spans="3:9" x14ac:dyDescent="0.3">
      <c r="F271" s="12"/>
      <c r="G271" s="12"/>
      <c r="I271" s="12"/>
    </row>
    <row r="272" spans="3:9" x14ac:dyDescent="0.3">
      <c r="F272" s="12"/>
      <c r="G272" s="12"/>
      <c r="I272" s="12"/>
    </row>
    <row r="273" spans="6:9" x14ac:dyDescent="0.3">
      <c r="F273" s="12"/>
      <c r="G273" s="12"/>
      <c r="I273" s="12"/>
    </row>
    <row r="274" spans="6:9" x14ac:dyDescent="0.3">
      <c r="F274" s="12"/>
      <c r="G274" s="12"/>
      <c r="I274" s="12"/>
    </row>
    <row r="275" spans="6:9" x14ac:dyDescent="0.3">
      <c r="F275" s="12"/>
      <c r="G275" s="12"/>
      <c r="I275" s="12"/>
    </row>
    <row r="276" spans="6:9" x14ac:dyDescent="0.3">
      <c r="F276" s="12"/>
      <c r="G276" s="12"/>
      <c r="I276" s="12"/>
    </row>
    <row r="277" spans="6:9" x14ac:dyDescent="0.3">
      <c r="F277" s="12"/>
      <c r="G277" s="12"/>
      <c r="I277" s="12"/>
    </row>
    <row r="278" spans="6:9" x14ac:dyDescent="0.3">
      <c r="F278" s="12"/>
      <c r="G278" s="12"/>
      <c r="I278" s="12"/>
    </row>
    <row r="279" spans="6:9" x14ac:dyDescent="0.3">
      <c r="F279" s="12"/>
      <c r="G279" s="12"/>
      <c r="I279" s="12"/>
    </row>
    <row r="280" spans="6:9" x14ac:dyDescent="0.3">
      <c r="F280" s="12"/>
      <c r="G280" s="12"/>
      <c r="I280" s="12"/>
    </row>
    <row r="281" spans="6:9" x14ac:dyDescent="0.3">
      <c r="F281" s="12"/>
      <c r="G281" s="12"/>
      <c r="I281" s="12"/>
    </row>
    <row r="282" spans="6:9" x14ac:dyDescent="0.3">
      <c r="F282" s="12"/>
      <c r="G282" s="12"/>
      <c r="I282" s="12"/>
    </row>
    <row r="283" spans="6:9" x14ac:dyDescent="0.3">
      <c r="F283" s="12"/>
      <c r="G283" s="12"/>
      <c r="I283" s="12"/>
    </row>
    <row r="284" spans="6:9" x14ac:dyDescent="0.3">
      <c r="F284" s="12"/>
      <c r="G284" s="12"/>
      <c r="I284" s="12"/>
    </row>
    <row r="285" spans="6:9" x14ac:dyDescent="0.3">
      <c r="F285" s="12"/>
      <c r="G285" s="12"/>
      <c r="I285" s="12"/>
    </row>
    <row r="286" spans="6:9" x14ac:dyDescent="0.3">
      <c r="F286" s="12"/>
      <c r="G286" s="12"/>
      <c r="I286" s="12"/>
    </row>
    <row r="287" spans="6:9" x14ac:dyDescent="0.3">
      <c r="F287" s="12"/>
      <c r="G287" s="12"/>
      <c r="I287" s="12"/>
    </row>
    <row r="288" spans="6:9" x14ac:dyDescent="0.3">
      <c r="F288" s="12"/>
      <c r="G288" s="12"/>
      <c r="I288" s="12"/>
    </row>
    <row r="289" spans="6:9" x14ac:dyDescent="0.3">
      <c r="F289" s="12"/>
      <c r="G289" s="12"/>
      <c r="I289" s="12"/>
    </row>
    <row r="290" spans="6:9" x14ac:dyDescent="0.3">
      <c r="F290" s="12"/>
      <c r="G290" s="12"/>
      <c r="I290" s="12"/>
    </row>
    <row r="291" spans="6:9" x14ac:dyDescent="0.3">
      <c r="F291" s="12"/>
      <c r="G291" s="12"/>
      <c r="I291" s="12"/>
    </row>
    <row r="292" spans="6:9" x14ac:dyDescent="0.3">
      <c r="F292" s="12"/>
      <c r="G292" s="12"/>
      <c r="I292" s="12"/>
    </row>
    <row r="293" spans="6:9" x14ac:dyDescent="0.3">
      <c r="F293" s="12"/>
      <c r="G293" s="12"/>
      <c r="I293" s="12"/>
    </row>
    <row r="294" spans="6:9" x14ac:dyDescent="0.3">
      <c r="F294" s="12"/>
      <c r="G294" s="12"/>
      <c r="I294" s="12"/>
    </row>
    <row r="295" spans="6:9" x14ac:dyDescent="0.3">
      <c r="F295" s="12"/>
      <c r="G295" s="12"/>
      <c r="I295" s="12"/>
    </row>
    <row r="296" spans="6:9" x14ac:dyDescent="0.3">
      <c r="F296" s="12"/>
      <c r="G296" s="12"/>
      <c r="I296" s="12"/>
    </row>
    <row r="297" spans="6:9" x14ac:dyDescent="0.3">
      <c r="F297" s="12"/>
      <c r="G297" s="12"/>
      <c r="I297" s="12"/>
    </row>
    <row r="298" spans="6:9" x14ac:dyDescent="0.3">
      <c r="F298" s="12"/>
      <c r="G298" s="12"/>
      <c r="I298" s="12"/>
    </row>
    <row r="299" spans="6:9" x14ac:dyDescent="0.3">
      <c r="F299" s="12"/>
      <c r="G299" s="12"/>
      <c r="I299" s="12"/>
    </row>
    <row r="300" spans="6:9" x14ac:dyDescent="0.3">
      <c r="F300" s="12"/>
      <c r="G300" s="12"/>
      <c r="I300" s="12"/>
    </row>
    <row r="301" spans="6:9" x14ac:dyDescent="0.3">
      <c r="F301" s="12"/>
      <c r="G301" s="12"/>
      <c r="I301" s="12"/>
    </row>
    <row r="302" spans="6:9" x14ac:dyDescent="0.3">
      <c r="F302" s="12"/>
      <c r="G302" s="12"/>
      <c r="I302" s="12"/>
    </row>
    <row r="303" spans="6:9" x14ac:dyDescent="0.3">
      <c r="F303" s="12"/>
      <c r="G303" s="12"/>
      <c r="I303" s="12"/>
    </row>
    <row r="304" spans="6:9" x14ac:dyDescent="0.3">
      <c r="F304" s="12"/>
      <c r="G304" s="12"/>
      <c r="I304" s="12"/>
    </row>
    <row r="305" spans="6:9" x14ac:dyDescent="0.3">
      <c r="F305" s="12"/>
      <c r="G305" s="12"/>
      <c r="I305" s="12"/>
    </row>
    <row r="306" spans="6:9" x14ac:dyDescent="0.3">
      <c r="F306" s="12"/>
      <c r="G306" s="12"/>
      <c r="I306" s="12"/>
    </row>
    <row r="307" spans="6:9" x14ac:dyDescent="0.3">
      <c r="F307" s="12"/>
      <c r="G307" s="12"/>
      <c r="I307" s="12"/>
    </row>
    <row r="308" spans="6:9" x14ac:dyDescent="0.3">
      <c r="F308" s="12"/>
      <c r="G308" s="12"/>
      <c r="I308" s="12"/>
    </row>
    <row r="309" spans="6:9" x14ac:dyDescent="0.3">
      <c r="F309" s="12"/>
      <c r="G309" s="12"/>
      <c r="I309" s="12"/>
    </row>
    <row r="310" spans="6:9" x14ac:dyDescent="0.3">
      <c r="F310" s="12"/>
      <c r="G310" s="12"/>
      <c r="I310" s="12"/>
    </row>
    <row r="311" spans="6:9" x14ac:dyDescent="0.3">
      <c r="F311" s="12"/>
      <c r="G311" s="12"/>
      <c r="I311" s="12"/>
    </row>
    <row r="312" spans="6:9" x14ac:dyDescent="0.3">
      <c r="F312" s="12"/>
      <c r="G312" s="12"/>
      <c r="I312" s="12"/>
    </row>
    <row r="313" spans="6:9" x14ac:dyDescent="0.3">
      <c r="F313" s="12"/>
      <c r="G313" s="12"/>
      <c r="I313" s="12"/>
    </row>
    <row r="314" spans="6:9" x14ac:dyDescent="0.3">
      <c r="F314" s="12"/>
      <c r="G314" s="12"/>
      <c r="I314" s="12"/>
    </row>
    <row r="315" spans="6:9" x14ac:dyDescent="0.3">
      <c r="F315" s="12"/>
      <c r="G315" s="12"/>
      <c r="I315" s="12"/>
    </row>
    <row r="316" spans="6:9" x14ac:dyDescent="0.3">
      <c r="F316" s="12"/>
      <c r="G316" s="12"/>
      <c r="I316" s="12"/>
    </row>
    <row r="317" spans="6:9" x14ac:dyDescent="0.3">
      <c r="F317" s="12"/>
      <c r="G317" s="12"/>
      <c r="I317" s="12"/>
    </row>
    <row r="318" spans="6:9" x14ac:dyDescent="0.3">
      <c r="F318" s="12"/>
      <c r="G318" s="12"/>
      <c r="I318" s="12"/>
    </row>
    <row r="319" spans="6:9" x14ac:dyDescent="0.3">
      <c r="F319" s="12"/>
      <c r="G319" s="12"/>
      <c r="I319" s="12"/>
    </row>
    <row r="320" spans="6:9" x14ac:dyDescent="0.3">
      <c r="F320" s="12"/>
      <c r="G320" s="12"/>
      <c r="I320" s="12"/>
    </row>
    <row r="321" spans="6:9" x14ac:dyDescent="0.3">
      <c r="F321" s="12"/>
      <c r="G321" s="12"/>
      <c r="I321" s="12"/>
    </row>
    <row r="322" spans="6:9" x14ac:dyDescent="0.3">
      <c r="F322" s="12"/>
      <c r="G322" s="12"/>
      <c r="I322" s="12"/>
    </row>
    <row r="323" spans="6:9" x14ac:dyDescent="0.3">
      <c r="F323" s="12"/>
      <c r="G323" s="12"/>
      <c r="I323" s="12"/>
    </row>
    <row r="324" spans="6:9" x14ac:dyDescent="0.3">
      <c r="F324" s="12"/>
      <c r="G324" s="12"/>
      <c r="I324" s="12"/>
    </row>
    <row r="325" spans="6:9" x14ac:dyDescent="0.3">
      <c r="F325" s="12"/>
      <c r="G325" s="12"/>
      <c r="I325" s="12"/>
    </row>
    <row r="326" spans="6:9" x14ac:dyDescent="0.3">
      <c r="F326" s="12"/>
      <c r="G326" s="12"/>
      <c r="I326" s="12"/>
    </row>
    <row r="327" spans="6:9" x14ac:dyDescent="0.3">
      <c r="F327" s="12"/>
      <c r="G327" s="12"/>
      <c r="I327" s="12"/>
    </row>
    <row r="328" spans="6:9" x14ac:dyDescent="0.3">
      <c r="F328" s="12"/>
      <c r="G328" s="12"/>
      <c r="I328" s="12"/>
    </row>
    <row r="329" spans="6:9" x14ac:dyDescent="0.3">
      <c r="F329" s="12"/>
      <c r="G329" s="12"/>
      <c r="I329" s="12"/>
    </row>
    <row r="330" spans="6:9" x14ac:dyDescent="0.3">
      <c r="F330" s="12"/>
      <c r="G330" s="12"/>
      <c r="I330" s="12"/>
    </row>
    <row r="331" spans="6:9" x14ac:dyDescent="0.3">
      <c r="F331" s="12"/>
      <c r="G331" s="12"/>
      <c r="I331" s="12"/>
    </row>
    <row r="332" spans="6:9" x14ac:dyDescent="0.3">
      <c r="F332" s="12"/>
      <c r="G332" s="12"/>
      <c r="I332" s="12"/>
    </row>
    <row r="333" spans="6:9" x14ac:dyDescent="0.3">
      <c r="F333" s="12"/>
      <c r="G333" s="12"/>
      <c r="I333" s="12"/>
    </row>
    <row r="334" spans="6:9" x14ac:dyDescent="0.3">
      <c r="F334" s="12"/>
      <c r="G334" s="12"/>
      <c r="I334" s="12"/>
    </row>
    <row r="335" spans="6:9" x14ac:dyDescent="0.3">
      <c r="F335" s="12"/>
      <c r="G335" s="12"/>
      <c r="I335" s="12"/>
    </row>
    <row r="336" spans="6:9" x14ac:dyDescent="0.3">
      <c r="F336" s="12"/>
      <c r="G336" s="12"/>
      <c r="I336" s="12"/>
    </row>
    <row r="337" spans="6:9" x14ac:dyDescent="0.3">
      <c r="F337" s="12"/>
      <c r="G337" s="12"/>
      <c r="I337" s="12"/>
    </row>
    <row r="338" spans="6:9" x14ac:dyDescent="0.3">
      <c r="F338" s="12"/>
      <c r="G338" s="12"/>
      <c r="I338" s="12"/>
    </row>
    <row r="339" spans="6:9" x14ac:dyDescent="0.3">
      <c r="F339" s="12"/>
      <c r="G339" s="12"/>
      <c r="I339" s="12"/>
    </row>
    <row r="340" spans="6:9" x14ac:dyDescent="0.3">
      <c r="F340" s="12"/>
      <c r="G340" s="12"/>
      <c r="I340" s="12"/>
    </row>
    <row r="341" spans="6:9" x14ac:dyDescent="0.3">
      <c r="F341" s="12"/>
      <c r="G341" s="12"/>
      <c r="I341" s="12"/>
    </row>
    <row r="342" spans="6:9" x14ac:dyDescent="0.3">
      <c r="F342" s="12"/>
      <c r="G342" s="12"/>
      <c r="I342" s="12"/>
    </row>
    <row r="343" spans="6:9" x14ac:dyDescent="0.3">
      <c r="F343" s="12"/>
      <c r="G343" s="12"/>
      <c r="I343" s="12"/>
    </row>
    <row r="344" spans="6:9" x14ac:dyDescent="0.3">
      <c r="F344" s="12"/>
      <c r="G344" s="12"/>
      <c r="I344" s="12"/>
    </row>
    <row r="345" spans="6:9" x14ac:dyDescent="0.3">
      <c r="F345" s="12"/>
      <c r="G345" s="12"/>
      <c r="I345" s="12"/>
    </row>
    <row r="346" spans="6:9" x14ac:dyDescent="0.3">
      <c r="F346" s="12"/>
      <c r="G346" s="12"/>
      <c r="I346" s="12"/>
    </row>
    <row r="347" spans="6:9" x14ac:dyDescent="0.3">
      <c r="F347" s="12"/>
      <c r="G347" s="12"/>
      <c r="I347" s="12"/>
    </row>
    <row r="348" spans="6:9" x14ac:dyDescent="0.3">
      <c r="F348" s="12"/>
      <c r="G348" s="12"/>
      <c r="I348" s="12"/>
    </row>
    <row r="349" spans="6:9" x14ac:dyDescent="0.3">
      <c r="F349" s="12"/>
      <c r="G349" s="12"/>
      <c r="I349" s="12"/>
    </row>
    <row r="350" spans="6:9" x14ac:dyDescent="0.3">
      <c r="F350" s="12"/>
      <c r="G350" s="12"/>
      <c r="I350" s="12"/>
    </row>
    <row r="351" spans="6:9" x14ac:dyDescent="0.3">
      <c r="F351" s="12"/>
      <c r="G351" s="12"/>
      <c r="I351" s="12"/>
    </row>
    <row r="352" spans="6:9" x14ac:dyDescent="0.3">
      <c r="F352" s="12"/>
      <c r="G352" s="12"/>
      <c r="I352" s="12"/>
    </row>
    <row r="353" spans="6:9" x14ac:dyDescent="0.3">
      <c r="F353" s="12"/>
      <c r="G353" s="12"/>
      <c r="I353" s="12"/>
    </row>
    <row r="354" spans="6:9" x14ac:dyDescent="0.3">
      <c r="F354" s="12"/>
      <c r="G354" s="12"/>
      <c r="I354" s="12"/>
    </row>
    <row r="355" spans="6:9" x14ac:dyDescent="0.3">
      <c r="F355" s="12"/>
      <c r="G355" s="12"/>
      <c r="I355" s="12"/>
    </row>
    <row r="356" spans="6:9" x14ac:dyDescent="0.3">
      <c r="F356" s="12"/>
      <c r="G356" s="12"/>
      <c r="I356" s="12"/>
    </row>
    <row r="357" spans="6:9" x14ac:dyDescent="0.3">
      <c r="F357" s="12"/>
      <c r="G357" s="12"/>
      <c r="I357" s="12"/>
    </row>
    <row r="358" spans="6:9" x14ac:dyDescent="0.3">
      <c r="F358" s="12"/>
      <c r="G358" s="12"/>
      <c r="I358" s="12"/>
    </row>
    <row r="359" spans="6:9" x14ac:dyDescent="0.3">
      <c r="F359" s="12"/>
      <c r="G359" s="12"/>
      <c r="I359" s="12"/>
    </row>
    <row r="360" spans="6:9" x14ac:dyDescent="0.3">
      <c r="F360" s="12"/>
      <c r="G360" s="12"/>
      <c r="I360" s="12"/>
    </row>
    <row r="361" spans="6:9" x14ac:dyDescent="0.3">
      <c r="F361" s="12"/>
      <c r="G361" s="12"/>
      <c r="I361" s="12"/>
    </row>
    <row r="362" spans="6:9" x14ac:dyDescent="0.3">
      <c r="F362" s="12"/>
      <c r="G362" s="12"/>
      <c r="I362" s="12"/>
    </row>
    <row r="363" spans="6:9" x14ac:dyDescent="0.3">
      <c r="F363" s="12"/>
      <c r="G363" s="12"/>
      <c r="I363" s="12"/>
    </row>
    <row r="364" spans="6:9" x14ac:dyDescent="0.3">
      <c r="F364" s="12"/>
      <c r="G364" s="12"/>
      <c r="I364" s="12"/>
    </row>
    <row r="365" spans="6:9" x14ac:dyDescent="0.3">
      <c r="F365" s="12"/>
      <c r="G365" s="12"/>
      <c r="I365" s="12"/>
    </row>
    <row r="366" spans="6:9" x14ac:dyDescent="0.3">
      <c r="F366" s="12"/>
      <c r="G366" s="12"/>
      <c r="I366" s="12"/>
    </row>
    <row r="367" spans="6:9" x14ac:dyDescent="0.3">
      <c r="F367" s="12"/>
      <c r="G367" s="12"/>
      <c r="I367" s="12"/>
    </row>
    <row r="368" spans="6:9" x14ac:dyDescent="0.3">
      <c r="F368" s="12"/>
      <c r="G368" s="12"/>
      <c r="I368" s="12"/>
    </row>
    <row r="369" spans="6:9" x14ac:dyDescent="0.3">
      <c r="F369" s="12"/>
      <c r="G369" s="12"/>
      <c r="I369" s="12"/>
    </row>
    <row r="370" spans="6:9" x14ac:dyDescent="0.3">
      <c r="F370" s="12"/>
      <c r="G370" s="12"/>
      <c r="I370" s="12"/>
    </row>
    <row r="371" spans="6:9" x14ac:dyDescent="0.3">
      <c r="F371" s="12"/>
      <c r="G371" s="12"/>
      <c r="I371" s="12"/>
    </row>
    <row r="372" spans="6:9" x14ac:dyDescent="0.3">
      <c r="F372" s="12"/>
      <c r="G372" s="12"/>
      <c r="I372" s="12"/>
    </row>
    <row r="373" spans="6:9" x14ac:dyDescent="0.3">
      <c r="F373" s="12"/>
      <c r="G373" s="12"/>
      <c r="I373" s="12"/>
    </row>
    <row r="374" spans="6:9" x14ac:dyDescent="0.3">
      <c r="F374" s="12"/>
      <c r="G374" s="12"/>
      <c r="I374" s="12"/>
    </row>
    <row r="375" spans="6:9" x14ac:dyDescent="0.3">
      <c r="F375" s="12"/>
      <c r="G375" s="12"/>
      <c r="I375" s="12"/>
    </row>
    <row r="376" spans="6:9" x14ac:dyDescent="0.3">
      <c r="F376" s="12"/>
      <c r="G376" s="12"/>
      <c r="I376" s="12"/>
    </row>
    <row r="377" spans="6:9" x14ac:dyDescent="0.3">
      <c r="F377" s="12"/>
      <c r="G377" s="12"/>
      <c r="I377" s="12"/>
    </row>
    <row r="378" spans="6:9" x14ac:dyDescent="0.3">
      <c r="F378" s="12"/>
      <c r="G378" s="12"/>
      <c r="I378" s="12"/>
    </row>
    <row r="379" spans="6:9" x14ac:dyDescent="0.3">
      <c r="F379" s="12"/>
      <c r="G379" s="12"/>
      <c r="I379" s="12"/>
    </row>
    <row r="380" spans="6:9" x14ac:dyDescent="0.3">
      <c r="F380" s="12"/>
      <c r="G380" s="12"/>
      <c r="I380" s="12"/>
    </row>
    <row r="381" spans="6:9" x14ac:dyDescent="0.3">
      <c r="F381" s="12"/>
      <c r="G381" s="12"/>
      <c r="I381" s="12"/>
    </row>
    <row r="382" spans="6:9" x14ac:dyDescent="0.3">
      <c r="F382" s="12"/>
      <c r="G382" s="12"/>
      <c r="I382" s="12"/>
    </row>
    <row r="383" spans="6:9" x14ac:dyDescent="0.3">
      <c r="F383" s="12"/>
      <c r="G383" s="12"/>
      <c r="I383" s="12"/>
    </row>
    <row r="384" spans="6:9" x14ac:dyDescent="0.3">
      <c r="F384" s="12"/>
      <c r="G384" s="12"/>
      <c r="I384" s="12"/>
    </row>
    <row r="385" spans="6:9" x14ac:dyDescent="0.3">
      <c r="F385" s="12"/>
      <c r="G385" s="12"/>
      <c r="I385" s="12"/>
    </row>
    <row r="386" spans="6:9" x14ac:dyDescent="0.3">
      <c r="F386" s="12"/>
      <c r="G386" s="12"/>
      <c r="I386" s="12"/>
    </row>
    <row r="387" spans="6:9" x14ac:dyDescent="0.3">
      <c r="F387" s="12"/>
      <c r="G387" s="12"/>
      <c r="I387" s="12"/>
    </row>
    <row r="388" spans="6:9" x14ac:dyDescent="0.3">
      <c r="F388" s="12"/>
      <c r="G388" s="12"/>
      <c r="I388" s="12"/>
    </row>
    <row r="389" spans="6:9" x14ac:dyDescent="0.3">
      <c r="F389" s="12"/>
      <c r="G389" s="12"/>
      <c r="I389" s="12"/>
    </row>
    <row r="390" spans="6:9" x14ac:dyDescent="0.3">
      <c r="F390" s="12"/>
      <c r="G390" s="12"/>
      <c r="I390" s="12"/>
    </row>
    <row r="391" spans="6:9" x14ac:dyDescent="0.3">
      <c r="F391" s="12"/>
      <c r="G391" s="12"/>
      <c r="I391" s="12"/>
    </row>
    <row r="392" spans="6:9" x14ac:dyDescent="0.3">
      <c r="F392" s="12"/>
      <c r="G392" s="12"/>
      <c r="I392" s="12"/>
    </row>
    <row r="393" spans="6:9" x14ac:dyDescent="0.3">
      <c r="F393" s="12"/>
      <c r="G393" s="12"/>
      <c r="I393" s="12"/>
    </row>
    <row r="394" spans="6:9" x14ac:dyDescent="0.3">
      <c r="F394" s="12"/>
      <c r="G394" s="12"/>
      <c r="I394" s="12"/>
    </row>
    <row r="395" spans="6:9" x14ac:dyDescent="0.3">
      <c r="F395" s="12"/>
      <c r="G395" s="12"/>
      <c r="I395" s="12"/>
    </row>
    <row r="396" spans="6:9" x14ac:dyDescent="0.3">
      <c r="F396" s="12"/>
      <c r="G396" s="12"/>
      <c r="I396" s="12"/>
    </row>
    <row r="397" spans="6:9" x14ac:dyDescent="0.3">
      <c r="F397" s="12"/>
      <c r="G397" s="12"/>
      <c r="I397" s="12"/>
    </row>
    <row r="398" spans="6:9" x14ac:dyDescent="0.3">
      <c r="F398" s="12"/>
      <c r="G398" s="12"/>
      <c r="I398" s="12"/>
    </row>
    <row r="399" spans="6:9" x14ac:dyDescent="0.3">
      <c r="F399" s="12"/>
      <c r="G399" s="12"/>
      <c r="I399" s="12"/>
    </row>
    <row r="400" spans="6:9" x14ac:dyDescent="0.3">
      <c r="F400" s="12"/>
      <c r="G400" s="12"/>
      <c r="I400" s="12"/>
    </row>
    <row r="401" spans="6:9" x14ac:dyDescent="0.3">
      <c r="F401" s="12"/>
      <c r="G401" s="12"/>
      <c r="I401" s="12"/>
    </row>
    <row r="402" spans="6:9" x14ac:dyDescent="0.3">
      <c r="F402" s="12"/>
      <c r="G402" s="12"/>
      <c r="I402" s="12"/>
    </row>
    <row r="403" spans="6:9" x14ac:dyDescent="0.3">
      <c r="F403" s="12"/>
      <c r="G403" s="12"/>
      <c r="I403" s="12"/>
    </row>
    <row r="404" spans="6:9" x14ac:dyDescent="0.3">
      <c r="F404" s="12"/>
      <c r="G404" s="12"/>
      <c r="I404" s="12"/>
    </row>
    <row r="405" spans="6:9" x14ac:dyDescent="0.3">
      <c r="F405" s="12"/>
      <c r="G405" s="12"/>
      <c r="I405" s="12"/>
    </row>
    <row r="406" spans="6:9" x14ac:dyDescent="0.3">
      <c r="F406" s="12"/>
      <c r="G406" s="12"/>
      <c r="I406" s="12"/>
    </row>
    <row r="407" spans="6:9" x14ac:dyDescent="0.3">
      <c r="F407" s="12"/>
      <c r="G407" s="12"/>
      <c r="I407" s="12"/>
    </row>
    <row r="408" spans="6:9" x14ac:dyDescent="0.3">
      <c r="F408" s="12"/>
      <c r="G408" s="12"/>
      <c r="I408" s="12"/>
    </row>
    <row r="409" spans="6:9" x14ac:dyDescent="0.3">
      <c r="F409" s="12"/>
      <c r="G409" s="12"/>
      <c r="I409" s="12"/>
    </row>
    <row r="410" spans="6:9" x14ac:dyDescent="0.3">
      <c r="F410" s="12"/>
      <c r="G410" s="12"/>
      <c r="I410" s="12"/>
    </row>
    <row r="411" spans="6:9" x14ac:dyDescent="0.3">
      <c r="F411" s="12"/>
      <c r="G411" s="12"/>
      <c r="I411" s="12"/>
    </row>
    <row r="412" spans="6:9" x14ac:dyDescent="0.3">
      <c r="F412" s="12"/>
      <c r="G412" s="12"/>
      <c r="I412" s="12"/>
    </row>
    <row r="413" spans="6:9" x14ac:dyDescent="0.3">
      <c r="F413" s="12"/>
      <c r="G413" s="12"/>
      <c r="I413" s="12"/>
    </row>
    <row r="414" spans="6:9" x14ac:dyDescent="0.3">
      <c r="F414" s="12"/>
      <c r="G414" s="12"/>
      <c r="I414" s="12"/>
    </row>
    <row r="415" spans="6:9" x14ac:dyDescent="0.3">
      <c r="F415" s="12"/>
      <c r="G415" s="12"/>
      <c r="I415" s="12"/>
    </row>
    <row r="416" spans="6:9" x14ac:dyDescent="0.3">
      <c r="F416" s="12"/>
      <c r="G416" s="12"/>
      <c r="I416" s="12"/>
    </row>
    <row r="417" spans="6:9" x14ac:dyDescent="0.3">
      <c r="F417" s="12"/>
      <c r="G417" s="12"/>
      <c r="I417" s="12"/>
    </row>
    <row r="418" spans="6:9" x14ac:dyDescent="0.3">
      <c r="F418" s="12"/>
      <c r="G418" s="12"/>
      <c r="I418" s="12"/>
    </row>
    <row r="419" spans="6:9" x14ac:dyDescent="0.3">
      <c r="F419" s="12"/>
      <c r="G419" s="12"/>
      <c r="I419" s="12"/>
    </row>
    <row r="420" spans="6:9" x14ac:dyDescent="0.3">
      <c r="F420" s="12"/>
      <c r="G420" s="12"/>
      <c r="I420" s="12"/>
    </row>
    <row r="421" spans="6:9" x14ac:dyDescent="0.3">
      <c r="F421" s="12"/>
      <c r="G421" s="12"/>
      <c r="I421" s="12"/>
    </row>
    <row r="422" spans="6:9" x14ac:dyDescent="0.3">
      <c r="F422" s="12"/>
      <c r="G422" s="12"/>
      <c r="I422" s="12"/>
    </row>
    <row r="423" spans="6:9" x14ac:dyDescent="0.3">
      <c r="F423" s="12"/>
      <c r="G423" s="12"/>
      <c r="I423" s="12"/>
    </row>
    <row r="424" spans="6:9" x14ac:dyDescent="0.3">
      <c r="F424" s="12"/>
      <c r="G424" s="12"/>
      <c r="I424" s="12"/>
    </row>
    <row r="425" spans="6:9" x14ac:dyDescent="0.3">
      <c r="F425" s="12"/>
      <c r="G425" s="12"/>
      <c r="I425" s="12"/>
    </row>
    <row r="426" spans="6:9" x14ac:dyDescent="0.3">
      <c r="F426" s="12"/>
      <c r="G426" s="12"/>
      <c r="I426" s="12"/>
    </row>
    <row r="427" spans="6:9" x14ac:dyDescent="0.3">
      <c r="F427" s="12"/>
      <c r="G427" s="12"/>
      <c r="I427" s="12"/>
    </row>
    <row r="428" spans="6:9" x14ac:dyDescent="0.3">
      <c r="F428" s="12"/>
      <c r="G428" s="12"/>
      <c r="I428" s="12"/>
    </row>
    <row r="429" spans="6:9" x14ac:dyDescent="0.3">
      <c r="F429" s="12"/>
      <c r="G429" s="12"/>
      <c r="I429" s="12"/>
    </row>
    <row r="430" spans="6:9" x14ac:dyDescent="0.3">
      <c r="F430" s="12"/>
      <c r="G430" s="12"/>
      <c r="I430" s="12"/>
    </row>
    <row r="431" spans="6:9" x14ac:dyDescent="0.3">
      <c r="F431" s="12"/>
      <c r="G431" s="12"/>
      <c r="I431" s="12"/>
    </row>
    <row r="432" spans="6:9" x14ac:dyDescent="0.3">
      <c r="F432" s="12"/>
      <c r="G432" s="12"/>
      <c r="I432" s="12"/>
    </row>
    <row r="433" spans="6:9" x14ac:dyDescent="0.3">
      <c r="F433" s="12"/>
      <c r="G433" s="12"/>
      <c r="I433" s="12"/>
    </row>
    <row r="434" spans="6:9" x14ac:dyDescent="0.3">
      <c r="F434" s="12"/>
      <c r="G434" s="12"/>
      <c r="I434" s="12"/>
    </row>
    <row r="435" spans="6:9" x14ac:dyDescent="0.3">
      <c r="F435" s="12"/>
      <c r="G435" s="12"/>
      <c r="I435" s="12"/>
    </row>
    <row r="436" spans="6:9" x14ac:dyDescent="0.3">
      <c r="F436" s="12"/>
      <c r="G436" s="12"/>
      <c r="I436" s="12"/>
    </row>
    <row r="437" spans="6:9" x14ac:dyDescent="0.3">
      <c r="F437" s="12"/>
      <c r="G437" s="12"/>
      <c r="I437" s="12"/>
    </row>
    <row r="438" spans="6:9" x14ac:dyDescent="0.3">
      <c r="F438" s="12"/>
      <c r="G438" s="12"/>
      <c r="I438" s="12"/>
    </row>
    <row r="439" spans="6:9" x14ac:dyDescent="0.3">
      <c r="F439" s="12"/>
      <c r="G439" s="12"/>
      <c r="I439" s="12"/>
    </row>
    <row r="440" spans="6:9" x14ac:dyDescent="0.3">
      <c r="F440" s="12"/>
      <c r="G440" s="12"/>
      <c r="I440" s="12"/>
    </row>
    <row r="441" spans="6:9" x14ac:dyDescent="0.3">
      <c r="F441" s="12"/>
      <c r="G441" s="12"/>
      <c r="I441" s="12"/>
    </row>
    <row r="442" spans="6:9" x14ac:dyDescent="0.3">
      <c r="F442" s="12"/>
      <c r="G442" s="12"/>
      <c r="I442" s="12"/>
    </row>
    <row r="443" spans="6:9" x14ac:dyDescent="0.3">
      <c r="F443" s="12"/>
      <c r="G443" s="12"/>
      <c r="I443" s="12"/>
    </row>
    <row r="444" spans="6:9" x14ac:dyDescent="0.3">
      <c r="F444" s="12"/>
      <c r="G444" s="12"/>
      <c r="I444" s="12"/>
    </row>
    <row r="445" spans="6:9" x14ac:dyDescent="0.3">
      <c r="F445" s="12"/>
      <c r="G445" s="12"/>
      <c r="I445" s="12"/>
    </row>
    <row r="446" spans="6:9" x14ac:dyDescent="0.3">
      <c r="F446" s="12"/>
      <c r="G446" s="12"/>
      <c r="I446" s="12"/>
    </row>
    <row r="447" spans="6:9" x14ac:dyDescent="0.3">
      <c r="F447" s="12"/>
      <c r="G447" s="12"/>
      <c r="I447" s="12"/>
    </row>
    <row r="448" spans="6:9" x14ac:dyDescent="0.3">
      <c r="F448" s="12"/>
      <c r="G448" s="12"/>
      <c r="I448" s="12"/>
    </row>
    <row r="449" spans="6:9" x14ac:dyDescent="0.3">
      <c r="F449" s="12"/>
      <c r="G449" s="12"/>
      <c r="I449" s="12"/>
    </row>
    <row r="450" spans="6:9" x14ac:dyDescent="0.3">
      <c r="F450" s="12"/>
      <c r="G450" s="12"/>
      <c r="I450" s="12"/>
    </row>
    <row r="451" spans="6:9" x14ac:dyDescent="0.3">
      <c r="F451" s="12"/>
      <c r="G451" s="12"/>
      <c r="I451" s="12"/>
    </row>
    <row r="452" spans="6:9" x14ac:dyDescent="0.3">
      <c r="F452" s="12"/>
      <c r="G452" s="12"/>
      <c r="I452" s="12"/>
    </row>
    <row r="453" spans="6:9" x14ac:dyDescent="0.3">
      <c r="F453" s="12"/>
      <c r="G453" s="12"/>
      <c r="I453" s="12"/>
    </row>
    <row r="454" spans="6:9" x14ac:dyDescent="0.3">
      <c r="F454" s="12"/>
      <c r="G454" s="12"/>
      <c r="I454" s="12"/>
    </row>
    <row r="455" spans="6:9" x14ac:dyDescent="0.3">
      <c r="F455" s="12"/>
      <c r="G455" s="12"/>
      <c r="I455" s="12"/>
    </row>
    <row r="456" spans="6:9" x14ac:dyDescent="0.3">
      <c r="F456" s="12"/>
      <c r="G456" s="12"/>
      <c r="I456" s="12"/>
    </row>
    <row r="457" spans="6:9" x14ac:dyDescent="0.3">
      <c r="F457" s="12"/>
      <c r="G457" s="12"/>
      <c r="I457" s="12"/>
    </row>
    <row r="458" spans="6:9" x14ac:dyDescent="0.3">
      <c r="F458" s="12"/>
      <c r="G458" s="12"/>
      <c r="I458" s="12"/>
    </row>
    <row r="459" spans="6:9" x14ac:dyDescent="0.3">
      <c r="F459" s="12"/>
      <c r="G459" s="12"/>
      <c r="I459" s="12"/>
    </row>
    <row r="460" spans="6:9" x14ac:dyDescent="0.3">
      <c r="F460" s="12"/>
      <c r="G460" s="12"/>
      <c r="I460" s="12"/>
    </row>
    <row r="461" spans="6:9" x14ac:dyDescent="0.3">
      <c r="F461" s="12"/>
      <c r="G461" s="12"/>
      <c r="I461" s="12"/>
    </row>
    <row r="462" spans="6:9" x14ac:dyDescent="0.3">
      <c r="F462" s="12"/>
      <c r="G462" s="12"/>
      <c r="I462" s="12"/>
    </row>
    <row r="463" spans="6:9" x14ac:dyDescent="0.3">
      <c r="F463" s="12"/>
      <c r="G463" s="12"/>
      <c r="I463" s="12"/>
    </row>
    <row r="464" spans="6:9" x14ac:dyDescent="0.3">
      <c r="F464" s="12"/>
      <c r="G464" s="12"/>
      <c r="I464" s="12"/>
    </row>
    <row r="465" spans="6:9" x14ac:dyDescent="0.3">
      <c r="F465" s="12"/>
      <c r="G465" s="12"/>
      <c r="I465" s="12"/>
    </row>
    <row r="466" spans="6:9" x14ac:dyDescent="0.3">
      <c r="F466" s="12"/>
      <c r="G466" s="12"/>
      <c r="I466" s="12"/>
    </row>
    <row r="467" spans="6:9" x14ac:dyDescent="0.3">
      <c r="F467" s="12"/>
      <c r="G467" s="12"/>
      <c r="I467" s="12"/>
    </row>
    <row r="468" spans="6:9" x14ac:dyDescent="0.3">
      <c r="F468" s="12"/>
      <c r="G468" s="12"/>
      <c r="I468" s="12"/>
    </row>
    <row r="469" spans="6:9" x14ac:dyDescent="0.3">
      <c r="F469" s="12"/>
      <c r="G469" s="12"/>
      <c r="I469" s="12"/>
    </row>
    <row r="470" spans="6:9" x14ac:dyDescent="0.3">
      <c r="F470" s="12"/>
      <c r="G470" s="12"/>
      <c r="I470" s="12"/>
    </row>
    <row r="471" spans="6:9" x14ac:dyDescent="0.3">
      <c r="F471" s="12"/>
      <c r="G471" s="12"/>
      <c r="I471" s="12"/>
    </row>
    <row r="472" spans="6:9" x14ac:dyDescent="0.3">
      <c r="F472" s="12"/>
      <c r="G472" s="12"/>
      <c r="I472" s="12"/>
    </row>
    <row r="473" spans="6:9" x14ac:dyDescent="0.3">
      <c r="F473" s="12"/>
      <c r="G473" s="12"/>
      <c r="I473" s="12"/>
    </row>
    <row r="474" spans="6:9" x14ac:dyDescent="0.3">
      <c r="F474" s="12"/>
      <c r="G474" s="12"/>
      <c r="I474" s="12"/>
    </row>
    <row r="475" spans="6:9" x14ac:dyDescent="0.3">
      <c r="F475" s="12"/>
      <c r="G475" s="12"/>
      <c r="I475" s="12"/>
    </row>
    <row r="476" spans="6:9" x14ac:dyDescent="0.3">
      <c r="F476" s="12"/>
      <c r="G476" s="12"/>
      <c r="I476" s="12"/>
    </row>
    <row r="477" spans="6:9" x14ac:dyDescent="0.3">
      <c r="F477" s="12"/>
      <c r="G477" s="12"/>
      <c r="I477" s="12"/>
    </row>
    <row r="478" spans="6:9" x14ac:dyDescent="0.3">
      <c r="F478" s="12"/>
      <c r="G478" s="12"/>
      <c r="I478" s="12"/>
    </row>
    <row r="479" spans="6:9" x14ac:dyDescent="0.3">
      <c r="F479" s="12"/>
      <c r="G479" s="12"/>
      <c r="I479" s="12"/>
    </row>
    <row r="480" spans="6:9" x14ac:dyDescent="0.3">
      <c r="F480" s="12"/>
      <c r="G480" s="12"/>
      <c r="I480" s="12"/>
    </row>
    <row r="481" spans="6:9" x14ac:dyDescent="0.3">
      <c r="F481" s="12"/>
      <c r="G481" s="12"/>
      <c r="I481" s="12"/>
    </row>
    <row r="482" spans="6:9" x14ac:dyDescent="0.3">
      <c r="F482" s="12"/>
      <c r="G482" s="12"/>
      <c r="I482" s="12"/>
    </row>
    <row r="483" spans="6:9" x14ac:dyDescent="0.3">
      <c r="F483" s="12"/>
      <c r="G483" s="12"/>
      <c r="I483" s="12"/>
    </row>
    <row r="484" spans="6:9" x14ac:dyDescent="0.3">
      <c r="F484" s="12"/>
      <c r="G484" s="12"/>
      <c r="I484" s="12"/>
    </row>
    <row r="485" spans="6:9" x14ac:dyDescent="0.3">
      <c r="F485" s="12"/>
      <c r="G485" s="12"/>
      <c r="I485" s="12"/>
    </row>
    <row r="486" spans="6:9" x14ac:dyDescent="0.3">
      <c r="F486" s="12"/>
      <c r="G486" s="12"/>
      <c r="I486" s="12"/>
    </row>
    <row r="487" spans="6:9" x14ac:dyDescent="0.3">
      <c r="F487" s="12"/>
      <c r="G487" s="12"/>
      <c r="I487" s="12"/>
    </row>
    <row r="488" spans="6:9" x14ac:dyDescent="0.3">
      <c r="F488" s="12"/>
      <c r="G488" s="12"/>
      <c r="I488" s="12"/>
    </row>
    <row r="489" spans="6:9" x14ac:dyDescent="0.3">
      <c r="F489" s="12"/>
      <c r="G489" s="12"/>
      <c r="I489" s="12"/>
    </row>
    <row r="490" spans="6:9" x14ac:dyDescent="0.3">
      <c r="F490" s="12"/>
      <c r="G490" s="12"/>
      <c r="I490" s="12"/>
    </row>
    <row r="491" spans="6:9" x14ac:dyDescent="0.3">
      <c r="F491" s="12"/>
      <c r="G491" s="12"/>
      <c r="I491" s="12"/>
    </row>
    <row r="492" spans="6:9" x14ac:dyDescent="0.3">
      <c r="F492" s="12"/>
      <c r="G492" s="12"/>
      <c r="I492" s="12"/>
    </row>
    <row r="493" spans="6:9" x14ac:dyDescent="0.3">
      <c r="F493" s="12"/>
      <c r="G493" s="12"/>
      <c r="I493" s="12"/>
    </row>
    <row r="494" spans="6:9" x14ac:dyDescent="0.3">
      <c r="F494" s="12"/>
      <c r="G494" s="12"/>
      <c r="I494" s="12"/>
    </row>
    <row r="495" spans="6:9" x14ac:dyDescent="0.3">
      <c r="F495" s="12"/>
      <c r="G495" s="12"/>
      <c r="I495" s="12"/>
    </row>
    <row r="496" spans="6:9" x14ac:dyDescent="0.3">
      <c r="F496" s="12"/>
      <c r="G496" s="12"/>
      <c r="I496" s="12"/>
    </row>
    <row r="497" spans="6:9" x14ac:dyDescent="0.3">
      <c r="F497" s="12"/>
      <c r="G497" s="12"/>
      <c r="I497" s="12"/>
    </row>
    <row r="498" spans="6:9" x14ac:dyDescent="0.3">
      <c r="F498" s="12"/>
      <c r="G498" s="12"/>
      <c r="I498" s="12"/>
    </row>
    <row r="499" spans="6:9" x14ac:dyDescent="0.3">
      <c r="F499" s="12"/>
      <c r="G499" s="12"/>
      <c r="I499" s="12"/>
    </row>
    <row r="500" spans="6:9" x14ac:dyDescent="0.3">
      <c r="F500" s="12"/>
      <c r="G500" s="12"/>
      <c r="I500" s="12"/>
    </row>
    <row r="501" spans="6:9" x14ac:dyDescent="0.3">
      <c r="F501" s="12"/>
      <c r="G501" s="12"/>
      <c r="I501" s="12"/>
    </row>
    <row r="502" spans="6:9" x14ac:dyDescent="0.3">
      <c r="F502" s="12"/>
      <c r="G502" s="12"/>
      <c r="I502" s="12"/>
    </row>
    <row r="503" spans="6:9" x14ac:dyDescent="0.3">
      <c r="F503" s="12"/>
      <c r="G503" s="12"/>
      <c r="I503" s="12"/>
    </row>
    <row r="504" spans="6:9" x14ac:dyDescent="0.3">
      <c r="F504" s="12"/>
      <c r="G504" s="12"/>
      <c r="I504" s="12"/>
    </row>
    <row r="505" spans="6:9" x14ac:dyDescent="0.3">
      <c r="F505" s="12"/>
      <c r="G505" s="12"/>
      <c r="I505" s="12"/>
    </row>
    <row r="506" spans="6:9" x14ac:dyDescent="0.3">
      <c r="F506" s="12"/>
      <c r="G506" s="12"/>
      <c r="I506" s="12"/>
    </row>
    <row r="507" spans="6:9" x14ac:dyDescent="0.3">
      <c r="F507" s="12"/>
      <c r="G507" s="12"/>
      <c r="I507" s="12"/>
    </row>
    <row r="508" spans="6:9" x14ac:dyDescent="0.3">
      <c r="F508" s="12"/>
      <c r="G508" s="12"/>
      <c r="I508" s="12"/>
    </row>
    <row r="509" spans="6:9" x14ac:dyDescent="0.3">
      <c r="F509" s="12"/>
      <c r="G509" s="12"/>
      <c r="I509" s="12"/>
    </row>
    <row r="510" spans="6:9" x14ac:dyDescent="0.3">
      <c r="F510" s="12"/>
      <c r="G510" s="12"/>
      <c r="I510" s="12"/>
    </row>
    <row r="511" spans="6:9" x14ac:dyDescent="0.3">
      <c r="F511" s="12"/>
      <c r="G511" s="12"/>
      <c r="I511" s="12"/>
    </row>
    <row r="512" spans="6:9" x14ac:dyDescent="0.3">
      <c r="F512" s="12"/>
      <c r="G512" s="12"/>
      <c r="I512" s="12"/>
    </row>
    <row r="513" spans="6:9" x14ac:dyDescent="0.3">
      <c r="F513" s="12"/>
      <c r="G513" s="12"/>
      <c r="I513" s="12"/>
    </row>
    <row r="514" spans="6:9" x14ac:dyDescent="0.3">
      <c r="F514" s="12"/>
      <c r="G514" s="12"/>
      <c r="I514" s="12"/>
    </row>
    <row r="515" spans="6:9" x14ac:dyDescent="0.3">
      <c r="F515" s="12"/>
      <c r="G515" s="12"/>
      <c r="I515" s="12"/>
    </row>
    <row r="516" spans="6:9" x14ac:dyDescent="0.3">
      <c r="F516" s="12"/>
      <c r="G516" s="12"/>
      <c r="I516" s="12"/>
    </row>
    <row r="517" spans="6:9" x14ac:dyDescent="0.3">
      <c r="F517" s="12"/>
      <c r="G517" s="12"/>
      <c r="I517" s="12"/>
    </row>
    <row r="518" spans="6:9" x14ac:dyDescent="0.3">
      <c r="F518" s="12"/>
      <c r="G518" s="12"/>
      <c r="I518" s="12"/>
    </row>
    <row r="519" spans="6:9" x14ac:dyDescent="0.3">
      <c r="F519" s="12"/>
      <c r="G519" s="12"/>
      <c r="I519" s="12"/>
    </row>
    <row r="520" spans="6:9" x14ac:dyDescent="0.3">
      <c r="F520" s="12"/>
      <c r="G520" s="12"/>
      <c r="I520" s="12"/>
    </row>
    <row r="521" spans="6:9" x14ac:dyDescent="0.3">
      <c r="F521" s="12"/>
      <c r="G521" s="12"/>
      <c r="I521" s="12"/>
    </row>
    <row r="522" spans="6:9" x14ac:dyDescent="0.3">
      <c r="F522" s="12"/>
      <c r="G522" s="12"/>
      <c r="I522" s="12"/>
    </row>
    <row r="523" spans="6:9" x14ac:dyDescent="0.3">
      <c r="F523" s="12"/>
      <c r="G523" s="12"/>
      <c r="I523" s="12"/>
    </row>
    <row r="524" spans="6:9" x14ac:dyDescent="0.3">
      <c r="F524" s="12"/>
      <c r="G524" s="12"/>
      <c r="I524" s="12"/>
    </row>
    <row r="525" spans="6:9" x14ac:dyDescent="0.3">
      <c r="F525" s="12"/>
      <c r="G525" s="12"/>
      <c r="I525" s="12"/>
    </row>
    <row r="526" spans="6:9" x14ac:dyDescent="0.3">
      <c r="F526" s="12"/>
      <c r="G526" s="12"/>
      <c r="I526" s="12"/>
    </row>
    <row r="527" spans="6:9" x14ac:dyDescent="0.3">
      <c r="F527" s="12"/>
      <c r="G527" s="12"/>
      <c r="I527" s="12"/>
    </row>
    <row r="528" spans="6:9" x14ac:dyDescent="0.3">
      <c r="F528" s="12"/>
      <c r="G528" s="12"/>
      <c r="I528" s="12"/>
    </row>
    <row r="529" spans="6:9" x14ac:dyDescent="0.3">
      <c r="F529" s="12"/>
      <c r="G529" s="12"/>
      <c r="I529" s="12"/>
    </row>
    <row r="530" spans="6:9" x14ac:dyDescent="0.3">
      <c r="F530" s="12"/>
      <c r="G530" s="12"/>
      <c r="I530" s="12"/>
    </row>
    <row r="531" spans="6:9" x14ac:dyDescent="0.3">
      <c r="F531" s="12"/>
      <c r="G531" s="12"/>
      <c r="I531" s="12"/>
    </row>
    <row r="532" spans="6:9" x14ac:dyDescent="0.3">
      <c r="F532" s="12"/>
      <c r="G532" s="12"/>
      <c r="I532" s="12"/>
    </row>
    <row r="533" spans="6:9" x14ac:dyDescent="0.3">
      <c r="F533" s="12"/>
      <c r="G533" s="12"/>
      <c r="I533" s="12"/>
    </row>
    <row r="534" spans="6:9" x14ac:dyDescent="0.3">
      <c r="F534" s="12"/>
      <c r="G534" s="12"/>
      <c r="I534" s="12"/>
    </row>
    <row r="535" spans="6:9" x14ac:dyDescent="0.3">
      <c r="F535" s="12"/>
      <c r="G535" s="12"/>
      <c r="I535" s="12"/>
    </row>
    <row r="536" spans="6:9" x14ac:dyDescent="0.3">
      <c r="F536" s="12"/>
      <c r="G536" s="12"/>
      <c r="I536" s="12"/>
    </row>
    <row r="537" spans="6:9" x14ac:dyDescent="0.3">
      <c r="F537" s="12"/>
      <c r="G537" s="12"/>
      <c r="I537" s="12"/>
    </row>
    <row r="538" spans="6:9" x14ac:dyDescent="0.3">
      <c r="F538" s="12"/>
      <c r="G538" s="12"/>
      <c r="I538" s="12"/>
    </row>
    <row r="539" spans="6:9" x14ac:dyDescent="0.3">
      <c r="F539" s="12"/>
      <c r="G539" s="12"/>
      <c r="I539" s="12"/>
    </row>
    <row r="540" spans="6:9" x14ac:dyDescent="0.3">
      <c r="F540" s="12"/>
      <c r="G540" s="12"/>
      <c r="I540" s="12"/>
    </row>
    <row r="541" spans="6:9" x14ac:dyDescent="0.3">
      <c r="F541" s="12"/>
      <c r="G541" s="12"/>
      <c r="I541" s="12"/>
    </row>
    <row r="542" spans="6:9" x14ac:dyDescent="0.3">
      <c r="F542" s="12"/>
      <c r="G542" s="12"/>
      <c r="I542" s="12"/>
    </row>
    <row r="543" spans="6:9" x14ac:dyDescent="0.3">
      <c r="F543" s="12"/>
      <c r="G543" s="12"/>
      <c r="I543" s="12"/>
    </row>
    <row r="544" spans="6:9" x14ac:dyDescent="0.3">
      <c r="F544" s="12"/>
      <c r="G544" s="12"/>
      <c r="I544" s="12"/>
    </row>
    <row r="545" spans="6:9" x14ac:dyDescent="0.3">
      <c r="F545" s="12"/>
      <c r="G545" s="12"/>
      <c r="I545" s="12"/>
    </row>
    <row r="546" spans="6:9" x14ac:dyDescent="0.3">
      <c r="F546" s="12"/>
      <c r="G546" s="12"/>
      <c r="I546" s="12"/>
    </row>
    <row r="547" spans="6:9" x14ac:dyDescent="0.3">
      <c r="F547" s="12"/>
      <c r="G547" s="12"/>
      <c r="I547" s="12"/>
    </row>
    <row r="548" spans="6:9" x14ac:dyDescent="0.3">
      <c r="F548" s="12"/>
      <c r="G548" s="12"/>
      <c r="I548" s="12"/>
    </row>
    <row r="549" spans="6:9" x14ac:dyDescent="0.3">
      <c r="F549" s="12"/>
      <c r="G549" s="12"/>
      <c r="I549" s="12"/>
    </row>
    <row r="550" spans="6:9" x14ac:dyDescent="0.3">
      <c r="F550" s="12"/>
      <c r="G550" s="12"/>
      <c r="I550" s="12"/>
    </row>
    <row r="551" spans="6:9" x14ac:dyDescent="0.3">
      <c r="F551" s="12"/>
      <c r="G551" s="12"/>
      <c r="I551" s="12"/>
    </row>
    <row r="552" spans="6:9" x14ac:dyDescent="0.3">
      <c r="F552" s="12"/>
      <c r="G552" s="12"/>
      <c r="I552" s="12"/>
    </row>
    <row r="553" spans="6:9" x14ac:dyDescent="0.3">
      <c r="F553" s="12"/>
      <c r="G553" s="12"/>
      <c r="I553" s="12"/>
    </row>
    <row r="554" spans="6:9" x14ac:dyDescent="0.3">
      <c r="F554" s="12"/>
      <c r="G554" s="12"/>
      <c r="I554" s="12"/>
    </row>
    <row r="555" spans="6:9" x14ac:dyDescent="0.3">
      <c r="F555" s="12"/>
      <c r="G555" s="12"/>
      <c r="I555" s="12"/>
    </row>
    <row r="556" spans="6:9" x14ac:dyDescent="0.3">
      <c r="F556" s="12"/>
      <c r="G556" s="12"/>
      <c r="I556" s="12"/>
    </row>
    <row r="557" spans="6:9" x14ac:dyDescent="0.3">
      <c r="F557" s="12"/>
      <c r="G557" s="12"/>
      <c r="I557" s="12"/>
    </row>
    <row r="558" spans="6:9" x14ac:dyDescent="0.3">
      <c r="F558" s="12"/>
      <c r="G558" s="12"/>
      <c r="I558" s="12"/>
    </row>
    <row r="559" spans="6:9" x14ac:dyDescent="0.3">
      <c r="F559" s="12"/>
      <c r="G559" s="12"/>
      <c r="I559" s="12"/>
    </row>
    <row r="560" spans="6:9" x14ac:dyDescent="0.3">
      <c r="F560" s="12"/>
      <c r="G560" s="12"/>
      <c r="I560" s="12"/>
    </row>
    <row r="561" spans="6:9" x14ac:dyDescent="0.3">
      <c r="F561" s="12"/>
      <c r="G561" s="12"/>
      <c r="I561" s="12"/>
    </row>
    <row r="562" spans="6:9" x14ac:dyDescent="0.3">
      <c r="F562" s="12"/>
      <c r="G562" s="12"/>
      <c r="I562" s="12"/>
    </row>
    <row r="563" spans="6:9" x14ac:dyDescent="0.3">
      <c r="F563" s="12"/>
      <c r="G563" s="12"/>
      <c r="I563" s="12"/>
    </row>
    <row r="564" spans="6:9" x14ac:dyDescent="0.3">
      <c r="F564" s="12"/>
      <c r="G564" s="12"/>
      <c r="I564" s="12"/>
    </row>
    <row r="565" spans="6:9" x14ac:dyDescent="0.3">
      <c r="F565" s="12"/>
      <c r="G565" s="12"/>
      <c r="I565" s="12"/>
    </row>
    <row r="566" spans="6:9" x14ac:dyDescent="0.3">
      <c r="F566" s="12"/>
      <c r="G566" s="12"/>
      <c r="I566" s="12"/>
    </row>
    <row r="567" spans="6:9" x14ac:dyDescent="0.3">
      <c r="F567" s="12"/>
      <c r="G567" s="12"/>
      <c r="I567" s="12"/>
    </row>
    <row r="568" spans="6:9" x14ac:dyDescent="0.3">
      <c r="F568" s="12"/>
      <c r="G568" s="12"/>
      <c r="I568" s="12"/>
    </row>
    <row r="569" spans="6:9" x14ac:dyDescent="0.3">
      <c r="F569" s="12"/>
      <c r="G569" s="12"/>
      <c r="I569" s="12"/>
    </row>
    <row r="570" spans="6:9" x14ac:dyDescent="0.3">
      <c r="F570" s="12"/>
      <c r="G570" s="12"/>
      <c r="I570" s="12"/>
    </row>
    <row r="571" spans="6:9" x14ac:dyDescent="0.3">
      <c r="F571" s="12"/>
      <c r="G571" s="12"/>
      <c r="I571" s="12"/>
    </row>
    <row r="572" spans="6:9" x14ac:dyDescent="0.3">
      <c r="F572" s="12"/>
      <c r="G572" s="12"/>
      <c r="I572" s="12"/>
    </row>
    <row r="573" spans="6:9" x14ac:dyDescent="0.3">
      <c r="F573" s="12"/>
      <c r="G573" s="12"/>
      <c r="I573" s="12"/>
    </row>
    <row r="574" spans="6:9" x14ac:dyDescent="0.3">
      <c r="F574" s="12"/>
      <c r="G574" s="12"/>
      <c r="I574" s="12"/>
    </row>
    <row r="575" spans="6:9" x14ac:dyDescent="0.3">
      <c r="F575" s="12"/>
      <c r="G575" s="12"/>
      <c r="I575" s="12"/>
    </row>
    <row r="576" spans="6:9" x14ac:dyDescent="0.3">
      <c r="F576" s="12"/>
      <c r="G576" s="12"/>
      <c r="I576" s="12"/>
    </row>
    <row r="577" spans="6:9" x14ac:dyDescent="0.3">
      <c r="F577" s="12"/>
      <c r="G577" s="12"/>
      <c r="I577" s="12"/>
    </row>
    <row r="578" spans="6:9" x14ac:dyDescent="0.3">
      <c r="F578" s="12"/>
      <c r="G578" s="12"/>
      <c r="I578" s="12"/>
    </row>
    <row r="579" spans="6:9" x14ac:dyDescent="0.3">
      <c r="F579" s="12"/>
      <c r="G579" s="12"/>
      <c r="I579" s="12"/>
    </row>
    <row r="580" spans="6:9" x14ac:dyDescent="0.3">
      <c r="F580" s="12"/>
      <c r="G580" s="12"/>
      <c r="I580" s="12"/>
    </row>
    <row r="581" spans="6:9" x14ac:dyDescent="0.3">
      <c r="F581" s="12"/>
      <c r="G581" s="12"/>
      <c r="I581" s="12"/>
    </row>
    <row r="582" spans="6:9" x14ac:dyDescent="0.3">
      <c r="F582" s="12"/>
      <c r="G582" s="12"/>
      <c r="I582" s="12"/>
    </row>
    <row r="583" spans="6:9" x14ac:dyDescent="0.3">
      <c r="F583" s="12"/>
      <c r="G583" s="12"/>
      <c r="I583" s="12"/>
    </row>
    <row r="584" spans="6:9" x14ac:dyDescent="0.3">
      <c r="F584" s="12"/>
      <c r="G584" s="12"/>
      <c r="I584" s="12"/>
    </row>
    <row r="585" spans="6:9" x14ac:dyDescent="0.3">
      <c r="F585" s="12"/>
      <c r="G585" s="12"/>
      <c r="I585" s="12"/>
    </row>
    <row r="586" spans="6:9" x14ac:dyDescent="0.3">
      <c r="F586" s="12"/>
      <c r="G586" s="12"/>
      <c r="I586" s="12"/>
    </row>
    <row r="587" spans="6:9" x14ac:dyDescent="0.3">
      <c r="F587" s="12"/>
      <c r="G587" s="12"/>
      <c r="I587" s="12"/>
    </row>
    <row r="588" spans="6:9" x14ac:dyDescent="0.3">
      <c r="F588" s="12"/>
      <c r="G588" s="12"/>
      <c r="I588" s="12"/>
    </row>
    <row r="589" spans="6:9" x14ac:dyDescent="0.3">
      <c r="F589" s="12"/>
      <c r="G589" s="12"/>
      <c r="I589" s="12"/>
    </row>
    <row r="590" spans="6:9" x14ac:dyDescent="0.3">
      <c r="F590" s="12"/>
      <c r="G590" s="12"/>
      <c r="I590" s="12"/>
    </row>
    <row r="591" spans="6:9" x14ac:dyDescent="0.3">
      <c r="F591" s="12"/>
      <c r="G591" s="12"/>
      <c r="I591" s="12"/>
    </row>
    <row r="592" spans="6:9" x14ac:dyDescent="0.3">
      <c r="F592" s="12"/>
      <c r="G592" s="12"/>
      <c r="I592" s="12"/>
    </row>
    <row r="593" spans="6:9" x14ac:dyDescent="0.3">
      <c r="F593" s="12"/>
      <c r="G593" s="12"/>
      <c r="I593" s="12"/>
    </row>
    <row r="594" spans="6:9" x14ac:dyDescent="0.3">
      <c r="F594" s="12"/>
      <c r="G594" s="12"/>
      <c r="I594" s="12"/>
    </row>
    <row r="595" spans="6:9" x14ac:dyDescent="0.3">
      <c r="F595" s="12"/>
      <c r="G595" s="12"/>
      <c r="I595" s="12"/>
    </row>
    <row r="596" spans="6:9" x14ac:dyDescent="0.3">
      <c r="F596" s="12"/>
      <c r="G596" s="12"/>
      <c r="I596" s="12"/>
    </row>
    <row r="597" spans="6:9" x14ac:dyDescent="0.3">
      <c r="F597" s="12"/>
      <c r="G597" s="12"/>
      <c r="I597" s="12"/>
    </row>
    <row r="598" spans="6:9" x14ac:dyDescent="0.3">
      <c r="F598" s="12"/>
      <c r="G598" s="12"/>
      <c r="I598" s="12"/>
    </row>
    <row r="599" spans="6:9" x14ac:dyDescent="0.3">
      <c r="F599" s="12"/>
      <c r="G599" s="12"/>
      <c r="I599" s="12"/>
    </row>
    <row r="600" spans="6:9" x14ac:dyDescent="0.3">
      <c r="F600" s="12"/>
      <c r="G600" s="12"/>
      <c r="I600" s="12"/>
    </row>
    <row r="601" spans="6:9" x14ac:dyDescent="0.3">
      <c r="F601" s="12"/>
      <c r="G601" s="12"/>
      <c r="I601" s="12"/>
    </row>
    <row r="602" spans="6:9" x14ac:dyDescent="0.3">
      <c r="F602" s="12"/>
      <c r="G602" s="12"/>
      <c r="I602" s="12"/>
    </row>
    <row r="603" spans="6:9" x14ac:dyDescent="0.3">
      <c r="F603" s="12"/>
      <c r="G603" s="12"/>
      <c r="I603" s="12"/>
    </row>
    <row r="604" spans="6:9" x14ac:dyDescent="0.3">
      <c r="F604" s="12"/>
      <c r="G604" s="12"/>
      <c r="I604" s="12"/>
    </row>
    <row r="605" spans="6:9" x14ac:dyDescent="0.3">
      <c r="F605" s="12"/>
      <c r="G605" s="12"/>
      <c r="I605" s="12"/>
    </row>
    <row r="606" spans="6:9" x14ac:dyDescent="0.3">
      <c r="F606" s="12"/>
      <c r="G606" s="12"/>
      <c r="I606" s="12"/>
    </row>
    <row r="607" spans="6:9" x14ac:dyDescent="0.3">
      <c r="F607" s="12"/>
      <c r="G607" s="12"/>
      <c r="I607" s="12"/>
    </row>
    <row r="608" spans="6:9" x14ac:dyDescent="0.3">
      <c r="F608" s="12"/>
      <c r="G608" s="12"/>
      <c r="I608" s="12"/>
    </row>
    <row r="609" spans="6:9" x14ac:dyDescent="0.3">
      <c r="F609" s="12"/>
      <c r="G609" s="12"/>
      <c r="I609" s="12"/>
    </row>
    <row r="610" spans="6:9" x14ac:dyDescent="0.3">
      <c r="F610" s="12"/>
      <c r="G610" s="12"/>
      <c r="I610" s="12"/>
    </row>
    <row r="611" spans="6:9" x14ac:dyDescent="0.3">
      <c r="F611" s="12"/>
      <c r="G611" s="12"/>
      <c r="I611" s="12"/>
    </row>
    <row r="612" spans="6:9" x14ac:dyDescent="0.3">
      <c r="F612" s="12"/>
      <c r="G612" s="12"/>
      <c r="I612" s="12"/>
    </row>
    <row r="613" spans="6:9" x14ac:dyDescent="0.3">
      <c r="F613" s="12"/>
      <c r="G613" s="12"/>
      <c r="I613" s="12"/>
    </row>
    <row r="614" spans="6:9" x14ac:dyDescent="0.3">
      <c r="F614" s="12"/>
      <c r="G614" s="12"/>
      <c r="I614" s="12"/>
    </row>
    <row r="615" spans="6:9" x14ac:dyDescent="0.3">
      <c r="F615" s="12"/>
      <c r="G615" s="12"/>
      <c r="I615" s="12"/>
    </row>
    <row r="616" spans="6:9" x14ac:dyDescent="0.3">
      <c r="F616" s="12"/>
      <c r="G616" s="12"/>
      <c r="I616" s="12"/>
    </row>
    <row r="617" spans="6:9" x14ac:dyDescent="0.3">
      <c r="F617" s="12"/>
      <c r="G617" s="12"/>
      <c r="I617" s="12"/>
    </row>
    <row r="618" spans="6:9" x14ac:dyDescent="0.3">
      <c r="F618" s="12"/>
      <c r="G618" s="12"/>
      <c r="I618" s="12"/>
    </row>
    <row r="619" spans="6:9" x14ac:dyDescent="0.3">
      <c r="F619" s="12"/>
      <c r="G619" s="12"/>
      <c r="I619" s="12"/>
    </row>
    <row r="620" spans="6:9" x14ac:dyDescent="0.3">
      <c r="F620" s="12"/>
      <c r="G620" s="12"/>
      <c r="I620" s="12"/>
    </row>
    <row r="621" spans="6:9" x14ac:dyDescent="0.3">
      <c r="F621" s="12"/>
      <c r="G621" s="12"/>
      <c r="I621" s="12"/>
    </row>
    <row r="622" spans="6:9" x14ac:dyDescent="0.3">
      <c r="F622" s="12"/>
      <c r="G622" s="12"/>
      <c r="I622" s="12"/>
    </row>
    <row r="623" spans="6:9" x14ac:dyDescent="0.3">
      <c r="F623" s="12"/>
      <c r="G623" s="12"/>
      <c r="I623" s="12"/>
    </row>
    <row r="624" spans="6:9" x14ac:dyDescent="0.3">
      <c r="F624" s="12"/>
      <c r="G624" s="12"/>
      <c r="I624" s="12"/>
    </row>
    <row r="625" spans="6:9" x14ac:dyDescent="0.3">
      <c r="F625" s="12"/>
      <c r="G625" s="12"/>
      <c r="I625" s="12"/>
    </row>
  </sheetData>
  <mergeCells count="2">
    <mergeCell ref="P1:Y1"/>
    <mergeCell ref="A1:J2"/>
  </mergeCells>
  <conditionalFormatting sqref="A4:J996">
    <cfRule type="expression" dxfId="29" priority="1">
      <formula>AND($A4&lt;&gt;"",MOD(ROW(),2)=0)</formula>
    </cfRule>
  </conditionalFormatting>
  <dataValidations count="3">
    <dataValidation type="list" allowBlank="1" showInputMessage="1" showErrorMessage="1" sqref="D4:D625" xr:uid="{FCD559FC-D68C-46F2-8F2A-EE19620DC66C}">
      <formula1>Categories</formula1>
    </dataValidation>
    <dataValidation type="list" allowBlank="1" showInputMessage="1" showErrorMessage="1" sqref="E34" xr:uid="{5058F2D8-2EFA-4511-9EF2-FA0AC1C96D9A}">
      <formula1>Subcategory1</formula1>
    </dataValidation>
    <dataValidation type="list" allowBlank="1" showInputMessage="1" showErrorMessage="1" sqref="E575" xr:uid="{CDDA87C3-567E-4C5D-A19F-BA8B358E2D25}">
      <formula1>Subcategory6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C5FCC-6A02-49D5-8756-A178FC08C711}">
  <sheetPr codeName="OrderItems"/>
  <dimension ref="A1:AJ166"/>
  <sheetViews>
    <sheetView topLeftCell="O1" workbookViewId="0">
      <pane ySplit="3" topLeftCell="A4" activePane="bottomLeft" state="frozen"/>
      <selection pane="bottomLeft" activeCell="X5" sqref="X5"/>
    </sheetView>
  </sheetViews>
  <sheetFormatPr defaultRowHeight="14.4" x14ac:dyDescent="0.3"/>
  <cols>
    <col min="1" max="1" width="10" style="11" customWidth="1"/>
    <col min="2" max="2" width="12.21875" customWidth="1"/>
    <col min="3" max="3" width="10.21875" style="11" customWidth="1"/>
    <col min="4" max="4" width="22.5546875" bestFit="1" customWidth="1"/>
    <col min="5" max="5" width="10.77734375" style="11" bestFit="1" customWidth="1"/>
    <col min="6" max="6" width="32.44140625" bestFit="1" customWidth="1"/>
    <col min="7" max="7" width="5.77734375" style="11" customWidth="1"/>
    <col min="8" max="8" width="6.88671875" customWidth="1"/>
    <col min="9" max="9" width="8" bestFit="1" customWidth="1"/>
    <col min="10" max="10" width="10.77734375" style="11" customWidth="1"/>
    <col min="11" max="11" width="9.21875" style="11" customWidth="1"/>
    <col min="12" max="13" width="3.21875" customWidth="1"/>
    <col min="14" max="14" width="15.109375" customWidth="1"/>
    <col min="15" max="16" width="3.77734375" customWidth="1"/>
    <col min="17" max="17" width="8" bestFit="1" customWidth="1"/>
    <col min="18" max="18" width="22.5546875" bestFit="1" customWidth="1"/>
    <col min="19" max="19" width="3.77734375" bestFit="1" customWidth="1"/>
    <col min="20" max="20" width="6" bestFit="1" customWidth="1"/>
    <col min="21" max="22" width="8.77734375" bestFit="1" customWidth="1"/>
    <col min="25" max="25" width="14.33203125" bestFit="1" customWidth="1"/>
    <col min="29" max="29" width="16.88671875" customWidth="1"/>
    <col min="30" max="30" width="12" customWidth="1"/>
    <col min="31" max="31" width="10.77734375" bestFit="1" customWidth="1"/>
    <col min="41" max="41" width="14.77734375" customWidth="1"/>
    <col min="42" max="42" width="10.21875" bestFit="1" customWidth="1"/>
    <col min="47" max="47" width="19.44140625" customWidth="1"/>
    <col min="50" max="50" width="19.44140625" customWidth="1"/>
  </cols>
  <sheetData>
    <row r="1" spans="1:36" ht="14.55" customHeight="1" x14ac:dyDescent="0.3">
      <c r="A1" s="125" t="s">
        <v>222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N1" s="19" t="s">
        <v>322</v>
      </c>
      <c r="Q1" s="127" t="s">
        <v>323</v>
      </c>
      <c r="R1" s="127"/>
      <c r="S1" s="127"/>
      <c r="T1" s="127"/>
      <c r="U1" s="127"/>
      <c r="V1" s="127"/>
      <c r="Y1" s="19" t="s">
        <v>324</v>
      </c>
      <c r="AB1" s="127" t="s">
        <v>325</v>
      </c>
      <c r="AC1" s="127"/>
      <c r="AD1" s="127"/>
      <c r="AE1" s="127"/>
      <c r="AF1" s="127"/>
      <c r="AG1" s="127"/>
      <c r="AH1" s="127"/>
      <c r="AI1" s="127"/>
      <c r="AJ1" s="127"/>
    </row>
    <row r="2" spans="1:36" ht="14.55" customHeight="1" x14ac:dyDescent="0.3">
      <c r="A2" s="126"/>
      <c r="B2" s="126"/>
      <c r="C2" s="126"/>
      <c r="D2" s="126"/>
      <c r="E2" s="126"/>
      <c r="F2" s="126"/>
      <c r="G2" s="126"/>
      <c r="H2" s="126"/>
      <c r="I2" s="126"/>
      <c r="J2" s="126"/>
      <c r="K2" s="126"/>
      <c r="N2" s="20" t="s">
        <v>2</v>
      </c>
      <c r="Q2" s="4" t="s">
        <v>318</v>
      </c>
      <c r="R2" s="4" t="s">
        <v>223</v>
      </c>
      <c r="S2" s="4" t="s">
        <v>224</v>
      </c>
      <c r="T2" s="4" t="s">
        <v>225</v>
      </c>
      <c r="U2" s="4" t="s">
        <v>228</v>
      </c>
      <c r="V2" s="4" t="s">
        <v>227</v>
      </c>
      <c r="Y2" s="20" t="s">
        <v>2</v>
      </c>
      <c r="AB2" s="4" t="s">
        <v>318</v>
      </c>
      <c r="AC2" s="4" t="s">
        <v>223</v>
      </c>
      <c r="AD2" s="4" t="s">
        <v>271</v>
      </c>
      <c r="AE2" s="4" t="s">
        <v>8</v>
      </c>
      <c r="AF2" s="4" t="s">
        <v>224</v>
      </c>
      <c r="AG2" s="4" t="s">
        <v>225</v>
      </c>
      <c r="AH2" s="4" t="s">
        <v>226</v>
      </c>
      <c r="AI2" s="4" t="s">
        <v>228</v>
      </c>
      <c r="AJ2" s="4" t="s">
        <v>227</v>
      </c>
    </row>
    <row r="3" spans="1:36" x14ac:dyDescent="0.3">
      <c r="A3" s="7" t="s">
        <v>2</v>
      </c>
      <c r="B3" s="7" t="s">
        <v>211</v>
      </c>
      <c r="C3" s="7" t="s">
        <v>318</v>
      </c>
      <c r="D3" s="7" t="s">
        <v>223</v>
      </c>
      <c r="E3" s="7" t="s">
        <v>271</v>
      </c>
      <c r="F3" s="7" t="s">
        <v>8</v>
      </c>
      <c r="G3" s="7" t="s">
        <v>224</v>
      </c>
      <c r="H3" s="7" t="s">
        <v>225</v>
      </c>
      <c r="I3" s="7" t="s">
        <v>226</v>
      </c>
      <c r="J3" s="7" t="s">
        <v>227</v>
      </c>
      <c r="K3" s="7" t="s">
        <v>228</v>
      </c>
      <c r="N3" s="10">
        <f>SMS!B4</f>
        <v>2</v>
      </c>
      <c r="Q3" s="11">
        <v>9</v>
      </c>
      <c r="R3" t="s">
        <v>38</v>
      </c>
      <c r="S3" s="11">
        <v>1</v>
      </c>
      <c r="T3" s="18">
        <v>2.85</v>
      </c>
      <c r="U3" s="11">
        <v>12</v>
      </c>
      <c r="V3" s="11">
        <v>12</v>
      </c>
      <c r="Y3" s="10">
        <f>SMS!B12</f>
        <v>44</v>
      </c>
      <c r="AB3" s="11">
        <v>13</v>
      </c>
      <c r="AC3" t="s">
        <v>50</v>
      </c>
      <c r="AD3" s="11">
        <v>4628816140</v>
      </c>
      <c r="AE3" t="s">
        <v>51</v>
      </c>
      <c r="AF3" s="11">
        <v>20</v>
      </c>
      <c r="AG3" s="18">
        <v>1.48</v>
      </c>
      <c r="AH3" s="18">
        <v>29.6</v>
      </c>
      <c r="AI3" s="11">
        <v>16</v>
      </c>
      <c r="AJ3" s="11">
        <v>12</v>
      </c>
    </row>
    <row r="4" spans="1:36" x14ac:dyDescent="0.3">
      <c r="A4" s="11">
        <v>1</v>
      </c>
      <c r="B4" t="s">
        <v>215</v>
      </c>
      <c r="D4" t="s">
        <v>229</v>
      </c>
      <c r="F4" t="s">
        <v>16</v>
      </c>
      <c r="G4" s="11">
        <v>10</v>
      </c>
      <c r="H4" s="18">
        <v>1.66</v>
      </c>
      <c r="I4" s="18">
        <v>16.600000000000001</v>
      </c>
      <c r="J4" s="11">
        <v>12</v>
      </c>
      <c r="K4" s="11">
        <f>ROW()</f>
        <v>4</v>
      </c>
      <c r="Q4" s="11">
        <v>10</v>
      </c>
      <c r="R4" t="s">
        <v>41</v>
      </c>
      <c r="S4" s="11">
        <v>1</v>
      </c>
      <c r="T4" s="18">
        <v>3.5</v>
      </c>
      <c r="U4" s="11">
        <v>13</v>
      </c>
      <c r="V4" s="11">
        <v>13</v>
      </c>
      <c r="AB4" s="11">
        <v>14</v>
      </c>
      <c r="AC4" t="s">
        <v>53</v>
      </c>
      <c r="AD4" s="11">
        <v>3821318721</v>
      </c>
      <c r="AE4" t="s">
        <v>54</v>
      </c>
      <c r="AF4" s="11">
        <v>10</v>
      </c>
      <c r="AG4" s="18">
        <v>1.7</v>
      </c>
      <c r="AH4" s="18">
        <v>17</v>
      </c>
      <c r="AI4" s="11">
        <v>17</v>
      </c>
      <c r="AJ4" s="11">
        <v>13</v>
      </c>
    </row>
    <row r="5" spans="1:36" x14ac:dyDescent="0.3">
      <c r="A5" s="11">
        <v>1</v>
      </c>
      <c r="B5" t="s">
        <v>215</v>
      </c>
      <c r="D5" t="s">
        <v>230</v>
      </c>
      <c r="F5" t="s">
        <v>27</v>
      </c>
      <c r="G5" s="11">
        <v>1</v>
      </c>
      <c r="H5" s="18">
        <v>1.48</v>
      </c>
      <c r="I5" s="18">
        <v>1.48</v>
      </c>
      <c r="J5" s="11">
        <v>13</v>
      </c>
      <c r="K5" s="11">
        <f>ROW()</f>
        <v>5</v>
      </c>
      <c r="Q5" s="11">
        <v>11</v>
      </c>
      <c r="R5" t="s">
        <v>44</v>
      </c>
      <c r="S5" s="11">
        <v>5</v>
      </c>
      <c r="T5" s="18">
        <v>3.94</v>
      </c>
      <c r="U5" s="11">
        <v>14</v>
      </c>
      <c r="V5" s="11">
        <v>14</v>
      </c>
      <c r="AB5" s="11">
        <v>15</v>
      </c>
      <c r="AC5" t="s">
        <v>56</v>
      </c>
      <c r="AD5" s="11">
        <v>4478223963</v>
      </c>
      <c r="AE5" t="s">
        <v>57</v>
      </c>
      <c r="AF5" s="11">
        <v>10</v>
      </c>
      <c r="AG5" s="18">
        <v>1.78</v>
      </c>
      <c r="AH5" s="18">
        <v>17.8</v>
      </c>
      <c r="AI5" s="11">
        <v>18</v>
      </c>
      <c r="AJ5" s="11">
        <v>14</v>
      </c>
    </row>
    <row r="6" spans="1:36" x14ac:dyDescent="0.3">
      <c r="A6" s="11">
        <v>1</v>
      </c>
      <c r="B6" t="s">
        <v>215</v>
      </c>
      <c r="D6" t="s">
        <v>231</v>
      </c>
      <c r="F6" t="s">
        <v>22</v>
      </c>
      <c r="G6" s="11">
        <v>10</v>
      </c>
      <c r="H6" s="18">
        <v>1.93</v>
      </c>
      <c r="I6" s="18">
        <v>19.3</v>
      </c>
      <c r="J6" s="11">
        <v>14</v>
      </c>
      <c r="K6" s="11">
        <f>ROW()</f>
        <v>6</v>
      </c>
      <c r="Q6" s="11">
        <v>12</v>
      </c>
      <c r="R6" t="s">
        <v>47</v>
      </c>
      <c r="S6" s="11">
        <v>1</v>
      </c>
      <c r="T6" s="18">
        <v>3.86</v>
      </c>
      <c r="U6" s="11">
        <v>15</v>
      </c>
      <c r="V6" s="11">
        <v>15</v>
      </c>
      <c r="AB6" s="11">
        <v>16</v>
      </c>
      <c r="AC6" t="s">
        <v>59</v>
      </c>
      <c r="AD6" s="11">
        <v>2720145777</v>
      </c>
      <c r="AE6" t="s">
        <v>60</v>
      </c>
      <c r="AF6" s="11">
        <v>10</v>
      </c>
      <c r="AG6" s="18">
        <v>1.17</v>
      </c>
      <c r="AH6" s="18">
        <v>11.7</v>
      </c>
      <c r="AI6" s="11">
        <v>19</v>
      </c>
      <c r="AJ6" s="11">
        <v>15</v>
      </c>
    </row>
    <row r="7" spans="1:36" x14ac:dyDescent="0.3">
      <c r="A7" s="11">
        <v>1</v>
      </c>
      <c r="B7" t="s">
        <v>215</v>
      </c>
      <c r="D7" t="s">
        <v>232</v>
      </c>
      <c r="F7" t="s">
        <v>25</v>
      </c>
      <c r="G7" s="11">
        <v>10</v>
      </c>
      <c r="H7" s="18">
        <v>1.48</v>
      </c>
      <c r="I7" s="18">
        <v>14.8</v>
      </c>
      <c r="J7" s="11">
        <v>15</v>
      </c>
      <c r="K7" s="11">
        <f>ROW()</f>
        <v>7</v>
      </c>
      <c r="Q7" s="11"/>
      <c r="S7" s="11"/>
      <c r="T7" s="18"/>
      <c r="U7" s="11"/>
      <c r="V7" s="11"/>
      <c r="AB7" s="11">
        <v>17</v>
      </c>
      <c r="AC7" t="s">
        <v>62</v>
      </c>
      <c r="AD7" s="11">
        <v>9231292812</v>
      </c>
      <c r="AE7" t="s">
        <v>63</v>
      </c>
      <c r="AF7" s="11">
        <v>10</v>
      </c>
      <c r="AG7" s="18">
        <v>1.66</v>
      </c>
      <c r="AH7" s="18">
        <v>16.600000000000001</v>
      </c>
      <c r="AI7" s="11">
        <v>20</v>
      </c>
      <c r="AJ7" s="11">
        <v>16</v>
      </c>
    </row>
    <row r="8" spans="1:36" x14ac:dyDescent="0.3">
      <c r="A8" s="11">
        <v>1</v>
      </c>
      <c r="B8" t="s">
        <v>215</v>
      </c>
      <c r="D8" t="s">
        <v>233</v>
      </c>
      <c r="F8" t="s">
        <v>30</v>
      </c>
      <c r="G8" s="11">
        <v>5</v>
      </c>
      <c r="H8" s="18">
        <v>1.7</v>
      </c>
      <c r="I8" s="18">
        <v>8.5</v>
      </c>
      <c r="J8" s="11">
        <v>16</v>
      </c>
      <c r="K8" s="11">
        <f>ROW()</f>
        <v>8</v>
      </c>
      <c r="Q8" s="11"/>
      <c r="S8" s="11"/>
      <c r="T8" s="18"/>
      <c r="U8" s="11"/>
      <c r="V8" s="11"/>
      <c r="AB8" s="11">
        <v>56</v>
      </c>
      <c r="AC8" t="s">
        <v>179</v>
      </c>
      <c r="AD8" s="11">
        <v>6489094606</v>
      </c>
      <c r="AE8" t="s">
        <v>180</v>
      </c>
      <c r="AF8" s="11">
        <v>1</v>
      </c>
      <c r="AG8" s="18">
        <v>1.56</v>
      </c>
      <c r="AH8" s="18">
        <v>1.56</v>
      </c>
      <c r="AI8" s="11">
        <v>157</v>
      </c>
      <c r="AJ8" s="11">
        <v>10</v>
      </c>
    </row>
    <row r="9" spans="1:36" x14ac:dyDescent="0.3">
      <c r="A9" s="11">
        <v>1</v>
      </c>
      <c r="B9" t="s">
        <v>215</v>
      </c>
      <c r="D9" t="s">
        <v>234</v>
      </c>
      <c r="F9" t="s">
        <v>33</v>
      </c>
      <c r="G9" s="11">
        <v>5</v>
      </c>
      <c r="H9" s="18">
        <v>1.66</v>
      </c>
      <c r="I9" s="18">
        <v>8.3000000000000007</v>
      </c>
      <c r="J9" s="11">
        <v>17</v>
      </c>
      <c r="K9" s="11">
        <f>ROW()</f>
        <v>9</v>
      </c>
      <c r="Q9" s="11"/>
      <c r="S9" s="11"/>
      <c r="T9" s="18"/>
      <c r="U9" s="11"/>
      <c r="V9" s="11"/>
      <c r="AB9" s="11">
        <v>59</v>
      </c>
      <c r="AC9" t="s">
        <v>188</v>
      </c>
      <c r="AD9" s="11">
        <v>6595873063</v>
      </c>
      <c r="AE9" t="s">
        <v>189</v>
      </c>
      <c r="AF9" s="11">
        <v>1</v>
      </c>
      <c r="AG9" s="18">
        <v>1.73</v>
      </c>
      <c r="AH9" s="18">
        <v>1.73</v>
      </c>
      <c r="AI9" s="11">
        <v>158</v>
      </c>
      <c r="AJ9" s="11">
        <v>11</v>
      </c>
    </row>
    <row r="10" spans="1:36" x14ac:dyDescent="0.3">
      <c r="A10" s="11">
        <v>1</v>
      </c>
      <c r="B10" t="s">
        <v>215</v>
      </c>
      <c r="C10" s="11">
        <v>2</v>
      </c>
      <c r="D10" t="s">
        <v>18</v>
      </c>
      <c r="E10" s="11">
        <v>8065355318</v>
      </c>
      <c r="F10" t="s">
        <v>19</v>
      </c>
      <c r="G10" s="11">
        <v>1</v>
      </c>
      <c r="H10" s="18">
        <v>1.82</v>
      </c>
      <c r="I10" s="18">
        <v>1.82</v>
      </c>
      <c r="J10" s="11">
        <v>10</v>
      </c>
      <c r="K10" s="11">
        <f>ROW()</f>
        <v>10</v>
      </c>
      <c r="Q10" s="11"/>
      <c r="S10" s="11"/>
      <c r="T10" s="18"/>
      <c r="U10" s="11"/>
      <c r="V10" s="11"/>
      <c r="AB10" s="11"/>
      <c r="AD10" s="11"/>
      <c r="AF10" s="11"/>
      <c r="AG10" s="18"/>
      <c r="AH10" s="18"/>
    </row>
    <row r="11" spans="1:36" x14ac:dyDescent="0.3">
      <c r="A11" s="11">
        <v>1</v>
      </c>
      <c r="B11" t="s">
        <v>215</v>
      </c>
      <c r="C11" s="11">
        <v>4</v>
      </c>
      <c r="D11" t="s">
        <v>24</v>
      </c>
      <c r="E11" s="11">
        <v>9479655374</v>
      </c>
      <c r="F11" t="s">
        <v>25</v>
      </c>
      <c r="G11" s="11">
        <v>1</v>
      </c>
      <c r="H11" s="18">
        <v>1.48</v>
      </c>
      <c r="I11" s="18">
        <v>1.48</v>
      </c>
      <c r="J11" s="11">
        <v>11</v>
      </c>
      <c r="K11" s="11">
        <f>ROW()</f>
        <v>11</v>
      </c>
      <c r="Q11" s="11"/>
      <c r="S11" s="11"/>
      <c r="T11" s="18"/>
      <c r="U11" s="11"/>
      <c r="V11" s="11"/>
      <c r="AB11" s="11"/>
      <c r="AD11" s="11"/>
      <c r="AG11" s="18"/>
    </row>
    <row r="12" spans="1:36" x14ac:dyDescent="0.3">
      <c r="A12" s="11">
        <v>2</v>
      </c>
      <c r="B12" t="s">
        <v>217</v>
      </c>
      <c r="C12" s="11">
        <v>9</v>
      </c>
      <c r="D12" t="s">
        <v>38</v>
      </c>
      <c r="E12" s="11">
        <v>6519504487</v>
      </c>
      <c r="F12" t="s">
        <v>39</v>
      </c>
      <c r="G12" s="11">
        <v>1</v>
      </c>
      <c r="H12" s="18">
        <v>2.85</v>
      </c>
      <c r="I12" s="18">
        <v>2.85</v>
      </c>
      <c r="J12" s="11">
        <v>12</v>
      </c>
      <c r="K12" s="11">
        <f>ROW()</f>
        <v>12</v>
      </c>
      <c r="Q12" s="11"/>
      <c r="S12" s="11"/>
      <c r="T12" s="18"/>
      <c r="U12" s="11"/>
      <c r="V12" s="11"/>
      <c r="AB12" s="11"/>
      <c r="AD12" s="11"/>
      <c r="AG12" s="18"/>
    </row>
    <row r="13" spans="1:36" x14ac:dyDescent="0.3">
      <c r="A13" s="11">
        <v>2</v>
      </c>
      <c r="B13" t="s">
        <v>217</v>
      </c>
      <c r="C13" s="11">
        <v>10</v>
      </c>
      <c r="D13" t="s">
        <v>41</v>
      </c>
      <c r="E13" s="11">
        <v>1303488119</v>
      </c>
      <c r="F13" t="s">
        <v>42</v>
      </c>
      <c r="G13" s="11">
        <v>1</v>
      </c>
      <c r="H13" s="18">
        <v>3.5</v>
      </c>
      <c r="I13" s="18">
        <v>3.5</v>
      </c>
      <c r="J13" s="11">
        <v>13</v>
      </c>
      <c r="K13" s="11">
        <f>ROW()</f>
        <v>13</v>
      </c>
      <c r="Q13" s="11"/>
      <c r="S13" s="11"/>
      <c r="T13" s="18"/>
      <c r="U13" s="11"/>
      <c r="V13" s="11"/>
      <c r="AB13" s="11"/>
      <c r="AD13" s="11"/>
      <c r="AG13" s="18"/>
      <c r="AH13" s="18"/>
    </row>
    <row r="14" spans="1:36" x14ac:dyDescent="0.3">
      <c r="A14" s="11">
        <v>2</v>
      </c>
      <c r="B14" t="s">
        <v>217</v>
      </c>
      <c r="C14" s="11">
        <v>11</v>
      </c>
      <c r="D14" t="s">
        <v>44</v>
      </c>
      <c r="E14" s="11">
        <v>8911793806</v>
      </c>
      <c r="F14" t="s">
        <v>45</v>
      </c>
      <c r="G14" s="11">
        <v>5</v>
      </c>
      <c r="H14" s="18">
        <v>3.94</v>
      </c>
      <c r="I14" s="18">
        <v>19.7</v>
      </c>
      <c r="J14" s="11">
        <v>14</v>
      </c>
      <c r="K14" s="11">
        <f>ROW()</f>
        <v>14</v>
      </c>
      <c r="Q14" s="11"/>
      <c r="S14" s="11"/>
      <c r="T14" s="18"/>
      <c r="U14" s="11"/>
      <c r="V14" s="11"/>
    </row>
    <row r="15" spans="1:36" x14ac:dyDescent="0.3">
      <c r="A15" s="11">
        <v>2</v>
      </c>
      <c r="B15" t="s">
        <v>217</v>
      </c>
      <c r="C15" s="11">
        <v>12</v>
      </c>
      <c r="D15" t="s">
        <v>47</v>
      </c>
      <c r="E15" s="11">
        <v>1347993653</v>
      </c>
      <c r="F15" t="s">
        <v>48</v>
      </c>
      <c r="G15" s="11">
        <v>1</v>
      </c>
      <c r="H15" s="18">
        <v>3.86</v>
      </c>
      <c r="I15" s="18">
        <v>3.86</v>
      </c>
      <c r="J15" s="11">
        <v>15</v>
      </c>
      <c r="K15" s="11">
        <f>ROW()</f>
        <v>15</v>
      </c>
      <c r="Q15" s="11"/>
      <c r="S15" s="11"/>
      <c r="T15" s="18"/>
      <c r="U15" s="11"/>
      <c r="V15" s="11"/>
    </row>
    <row r="16" spans="1:36" x14ac:dyDescent="0.3">
      <c r="A16" s="11">
        <v>3</v>
      </c>
      <c r="B16" t="s">
        <v>215</v>
      </c>
      <c r="C16" s="11">
        <v>13</v>
      </c>
      <c r="D16" t="s">
        <v>50</v>
      </c>
      <c r="E16" s="11">
        <v>4628816140</v>
      </c>
      <c r="F16" t="s">
        <v>51</v>
      </c>
      <c r="G16" s="11">
        <v>20</v>
      </c>
      <c r="H16" s="18">
        <v>1.48</v>
      </c>
      <c r="I16" s="18">
        <v>29.6</v>
      </c>
      <c r="J16" s="11">
        <v>12</v>
      </c>
      <c r="K16" s="11">
        <f>ROW()</f>
        <v>16</v>
      </c>
      <c r="Q16" s="11"/>
      <c r="S16" s="11"/>
      <c r="T16" s="18"/>
      <c r="U16" s="11"/>
      <c r="V16" s="11"/>
    </row>
    <row r="17" spans="1:22" x14ac:dyDescent="0.3">
      <c r="A17" s="11">
        <v>3</v>
      </c>
      <c r="B17" t="s">
        <v>215</v>
      </c>
      <c r="C17" s="11">
        <v>14</v>
      </c>
      <c r="D17" t="s">
        <v>53</v>
      </c>
      <c r="E17" s="11">
        <v>3821318721</v>
      </c>
      <c r="F17" t="s">
        <v>54</v>
      </c>
      <c r="G17" s="11">
        <v>10</v>
      </c>
      <c r="H17" s="18">
        <v>1.7</v>
      </c>
      <c r="I17" s="18">
        <v>17</v>
      </c>
      <c r="J17" s="11">
        <v>13</v>
      </c>
      <c r="K17" s="11">
        <f>ROW()</f>
        <v>17</v>
      </c>
      <c r="Q17" s="11"/>
      <c r="S17" s="11"/>
      <c r="T17" s="18"/>
      <c r="U17" s="11"/>
      <c r="V17" s="11"/>
    </row>
    <row r="18" spans="1:22" x14ac:dyDescent="0.3">
      <c r="A18" s="11">
        <v>3</v>
      </c>
      <c r="B18" t="s">
        <v>215</v>
      </c>
      <c r="C18" s="11">
        <v>15</v>
      </c>
      <c r="D18" t="s">
        <v>56</v>
      </c>
      <c r="E18" s="11">
        <v>4478223963</v>
      </c>
      <c r="F18" t="s">
        <v>57</v>
      </c>
      <c r="G18" s="11">
        <v>10</v>
      </c>
      <c r="H18" s="18">
        <v>1.78</v>
      </c>
      <c r="I18" s="18">
        <v>17.8</v>
      </c>
      <c r="J18" s="11">
        <v>14</v>
      </c>
      <c r="K18" s="11">
        <f>ROW()</f>
        <v>18</v>
      </c>
      <c r="Q18" s="11"/>
      <c r="S18" s="11"/>
      <c r="T18" s="18"/>
      <c r="U18" s="11"/>
      <c r="V18" s="11"/>
    </row>
    <row r="19" spans="1:22" x14ac:dyDescent="0.3">
      <c r="A19" s="11">
        <v>3</v>
      </c>
      <c r="B19" t="s">
        <v>215</v>
      </c>
      <c r="C19" s="11">
        <v>16</v>
      </c>
      <c r="D19" t="s">
        <v>59</v>
      </c>
      <c r="E19" s="11">
        <v>2720145777</v>
      </c>
      <c r="F19" t="s">
        <v>60</v>
      </c>
      <c r="G19" s="11">
        <v>10</v>
      </c>
      <c r="H19" s="18">
        <v>1.17</v>
      </c>
      <c r="I19" s="18">
        <v>11.7</v>
      </c>
      <c r="J19" s="11">
        <v>15</v>
      </c>
      <c r="K19" s="11">
        <f>ROW()</f>
        <v>19</v>
      </c>
      <c r="Q19" s="11"/>
      <c r="S19" s="11"/>
      <c r="T19" s="18"/>
      <c r="U19" s="11"/>
      <c r="V19" s="11"/>
    </row>
    <row r="20" spans="1:22" x14ac:dyDescent="0.3">
      <c r="A20" s="11">
        <v>3</v>
      </c>
      <c r="B20" t="s">
        <v>215</v>
      </c>
      <c r="C20" s="11">
        <v>17</v>
      </c>
      <c r="D20" t="s">
        <v>62</v>
      </c>
      <c r="E20" s="11">
        <v>9231292812</v>
      </c>
      <c r="F20" t="s">
        <v>63</v>
      </c>
      <c r="G20" s="11">
        <v>10</v>
      </c>
      <c r="H20" s="18">
        <v>1.66</v>
      </c>
      <c r="I20" s="18">
        <v>16.600000000000001</v>
      </c>
      <c r="J20" s="11">
        <v>16</v>
      </c>
      <c r="K20" s="11">
        <f>ROW()</f>
        <v>20</v>
      </c>
      <c r="Q20" s="11"/>
      <c r="S20" s="11"/>
      <c r="T20" s="18"/>
      <c r="U20" s="11"/>
      <c r="V20" s="11"/>
    </row>
    <row r="21" spans="1:22" x14ac:dyDescent="0.3">
      <c r="A21" s="11">
        <v>4</v>
      </c>
      <c r="B21" t="s">
        <v>217</v>
      </c>
      <c r="C21" s="11">
        <v>18</v>
      </c>
      <c r="D21" t="s">
        <v>65</v>
      </c>
      <c r="E21" s="11">
        <v>6944380989</v>
      </c>
      <c r="F21" t="s">
        <v>66</v>
      </c>
      <c r="G21" s="11">
        <v>10</v>
      </c>
      <c r="H21" s="18">
        <v>3.22</v>
      </c>
      <c r="I21" s="18">
        <v>32.200000000000003</v>
      </c>
      <c r="J21" s="11">
        <v>12</v>
      </c>
      <c r="K21" s="11">
        <f>ROW()</f>
        <v>21</v>
      </c>
      <c r="Q21" s="11"/>
      <c r="S21" s="11"/>
      <c r="T21" s="18"/>
      <c r="U21" s="11"/>
      <c r="V21" s="11"/>
    </row>
    <row r="22" spans="1:22" x14ac:dyDescent="0.3">
      <c r="A22" s="11">
        <v>4</v>
      </c>
      <c r="B22" t="s">
        <v>217</v>
      </c>
      <c r="C22" s="11">
        <v>19</v>
      </c>
      <c r="D22" t="s">
        <v>68</v>
      </c>
      <c r="E22" s="11">
        <v>8043399562</v>
      </c>
      <c r="F22" t="s">
        <v>69</v>
      </c>
      <c r="G22" s="11">
        <v>17</v>
      </c>
      <c r="H22" s="18">
        <v>3.22</v>
      </c>
      <c r="I22" s="18">
        <v>54.74</v>
      </c>
      <c r="J22" s="11">
        <v>13</v>
      </c>
      <c r="K22" s="11">
        <f>ROW()</f>
        <v>22</v>
      </c>
      <c r="Q22" s="11"/>
      <c r="S22" s="11"/>
      <c r="T22" s="18"/>
      <c r="U22" s="11"/>
      <c r="V22" s="11"/>
    </row>
    <row r="23" spans="1:22" x14ac:dyDescent="0.3">
      <c r="A23" s="11">
        <v>4</v>
      </c>
      <c r="B23" t="s">
        <v>217</v>
      </c>
      <c r="C23" s="11">
        <v>20</v>
      </c>
      <c r="D23" t="s">
        <v>71</v>
      </c>
      <c r="E23" s="11">
        <v>5670712926</v>
      </c>
      <c r="F23" t="s">
        <v>72</v>
      </c>
      <c r="G23" s="11">
        <v>20</v>
      </c>
      <c r="H23" s="18">
        <v>3.86</v>
      </c>
      <c r="I23" s="18">
        <v>77.2</v>
      </c>
      <c r="J23" s="11">
        <v>14</v>
      </c>
      <c r="K23" s="11">
        <f>ROW()</f>
        <v>23</v>
      </c>
      <c r="Q23" s="11"/>
      <c r="S23" s="11"/>
      <c r="T23" s="18"/>
      <c r="U23" s="11"/>
      <c r="V23" s="11"/>
    </row>
    <row r="24" spans="1:22" x14ac:dyDescent="0.3">
      <c r="A24" s="11">
        <v>4</v>
      </c>
      <c r="B24" t="s">
        <v>217</v>
      </c>
      <c r="C24" s="11">
        <v>21</v>
      </c>
      <c r="D24" t="s">
        <v>74</v>
      </c>
      <c r="E24" s="11">
        <v>2408272154</v>
      </c>
      <c r="F24" t="s">
        <v>75</v>
      </c>
      <c r="G24" s="11">
        <v>25</v>
      </c>
      <c r="H24" s="18">
        <v>3.22</v>
      </c>
      <c r="I24" s="18">
        <v>80.5</v>
      </c>
      <c r="J24" s="11">
        <v>15</v>
      </c>
      <c r="K24" s="11">
        <f>ROW()</f>
        <v>24</v>
      </c>
      <c r="Q24" s="11"/>
      <c r="S24" s="11"/>
      <c r="T24" s="18"/>
      <c r="U24" s="11"/>
      <c r="V24" s="11"/>
    </row>
    <row r="25" spans="1:22" x14ac:dyDescent="0.3">
      <c r="A25" s="11">
        <v>5</v>
      </c>
      <c r="B25" t="s">
        <v>217</v>
      </c>
      <c r="C25" s="11">
        <v>22</v>
      </c>
      <c r="D25" t="s">
        <v>77</v>
      </c>
      <c r="E25" s="11">
        <v>7323252202</v>
      </c>
      <c r="F25" t="s">
        <v>78</v>
      </c>
      <c r="G25" s="11">
        <v>5</v>
      </c>
      <c r="H25" s="18">
        <v>3.94</v>
      </c>
      <c r="I25" s="18">
        <v>19.7</v>
      </c>
      <c r="J25" s="11">
        <v>12</v>
      </c>
      <c r="K25" s="11">
        <f>ROW()</f>
        <v>25</v>
      </c>
      <c r="Q25" s="11"/>
      <c r="S25" s="11"/>
      <c r="T25" s="18"/>
      <c r="U25" s="11"/>
      <c r="V25" s="11"/>
    </row>
    <row r="26" spans="1:22" x14ac:dyDescent="0.3">
      <c r="A26" s="11">
        <v>5</v>
      </c>
      <c r="B26" t="s">
        <v>217</v>
      </c>
      <c r="C26" s="11">
        <v>23</v>
      </c>
      <c r="D26" t="s">
        <v>80</v>
      </c>
      <c r="E26" s="11">
        <v>6197604444</v>
      </c>
      <c r="F26" t="s">
        <v>81</v>
      </c>
      <c r="G26" s="11">
        <v>10</v>
      </c>
      <c r="H26" s="18">
        <v>3.5</v>
      </c>
      <c r="I26" s="18">
        <v>35</v>
      </c>
      <c r="J26" s="11">
        <v>13</v>
      </c>
      <c r="K26" s="11">
        <f>ROW()</f>
        <v>26</v>
      </c>
    </row>
    <row r="27" spans="1:22" x14ac:dyDescent="0.3">
      <c r="A27" s="11">
        <v>5</v>
      </c>
      <c r="B27" t="s">
        <v>217</v>
      </c>
      <c r="C27" s="11">
        <v>24</v>
      </c>
      <c r="D27" t="s">
        <v>83</v>
      </c>
      <c r="E27" s="11">
        <v>7401480110</v>
      </c>
      <c r="F27" t="s">
        <v>84</v>
      </c>
      <c r="G27" s="11">
        <v>15</v>
      </c>
      <c r="H27" s="18">
        <v>3.86</v>
      </c>
      <c r="I27" s="18">
        <v>57.9</v>
      </c>
      <c r="J27" s="11">
        <v>14</v>
      </c>
      <c r="K27" s="11">
        <f>ROW()</f>
        <v>27</v>
      </c>
    </row>
    <row r="28" spans="1:22" x14ac:dyDescent="0.3">
      <c r="A28" s="11">
        <v>5</v>
      </c>
      <c r="B28" t="s">
        <v>217</v>
      </c>
      <c r="C28" s="11">
        <v>25</v>
      </c>
      <c r="D28" t="s">
        <v>86</v>
      </c>
      <c r="E28" s="11">
        <v>4275069905</v>
      </c>
      <c r="F28" t="s">
        <v>87</v>
      </c>
      <c r="G28" s="11">
        <v>5</v>
      </c>
      <c r="H28" s="18">
        <v>2.02</v>
      </c>
      <c r="I28" s="18">
        <v>10.1</v>
      </c>
      <c r="J28" s="11">
        <v>15</v>
      </c>
      <c r="K28" s="11">
        <f>ROW()</f>
        <v>28</v>
      </c>
    </row>
    <row r="29" spans="1:22" x14ac:dyDescent="0.3">
      <c r="A29" s="11">
        <v>5</v>
      </c>
      <c r="B29" t="s">
        <v>217</v>
      </c>
      <c r="C29" s="11">
        <v>26</v>
      </c>
      <c r="D29" t="s">
        <v>89</v>
      </c>
      <c r="E29" s="11">
        <v>1788616686</v>
      </c>
      <c r="F29" t="s">
        <v>90</v>
      </c>
      <c r="G29" s="11">
        <v>4</v>
      </c>
      <c r="H29" s="18">
        <v>3.1</v>
      </c>
      <c r="I29" s="18">
        <v>12.4</v>
      </c>
      <c r="J29" s="11">
        <v>16</v>
      </c>
      <c r="K29" s="11">
        <f>ROW()</f>
        <v>29</v>
      </c>
    </row>
    <row r="30" spans="1:22" x14ac:dyDescent="0.3">
      <c r="A30" s="11">
        <v>5</v>
      </c>
      <c r="B30" t="s">
        <v>217</v>
      </c>
      <c r="C30" s="11">
        <v>27</v>
      </c>
      <c r="D30" t="s">
        <v>92</v>
      </c>
      <c r="E30" s="11">
        <v>9944735701</v>
      </c>
      <c r="F30" t="s">
        <v>93</v>
      </c>
      <c r="G30" s="11">
        <v>50</v>
      </c>
      <c r="H30" s="18">
        <v>3.17</v>
      </c>
      <c r="I30" s="18">
        <v>158.5</v>
      </c>
      <c r="J30" s="11">
        <v>17</v>
      </c>
      <c r="K30" s="11">
        <f>ROW()</f>
        <v>30</v>
      </c>
    </row>
    <row r="31" spans="1:22" x14ac:dyDescent="0.3">
      <c r="A31" s="11">
        <v>5</v>
      </c>
      <c r="B31" t="s">
        <v>217</v>
      </c>
      <c r="C31" s="11">
        <v>28</v>
      </c>
      <c r="D31" t="s">
        <v>95</v>
      </c>
      <c r="E31" s="11">
        <v>2989168452</v>
      </c>
      <c r="F31" t="s">
        <v>96</v>
      </c>
      <c r="G31" s="11">
        <v>25</v>
      </c>
      <c r="H31" s="18">
        <v>3.22</v>
      </c>
      <c r="I31" s="18">
        <v>80.5</v>
      </c>
      <c r="J31" s="11">
        <v>18</v>
      </c>
      <c r="K31" s="11">
        <f>ROW()</f>
        <v>31</v>
      </c>
    </row>
    <row r="32" spans="1:22" x14ac:dyDescent="0.3">
      <c r="A32" s="11">
        <v>6</v>
      </c>
      <c r="B32" t="s">
        <v>217</v>
      </c>
      <c r="C32" s="11">
        <v>29</v>
      </c>
      <c r="D32" t="s">
        <v>98</v>
      </c>
      <c r="E32" s="11">
        <v>5370460077</v>
      </c>
      <c r="F32" t="s">
        <v>99</v>
      </c>
      <c r="G32" s="11">
        <v>10</v>
      </c>
      <c r="H32" s="18">
        <v>3.5</v>
      </c>
      <c r="I32" s="18">
        <v>35</v>
      </c>
      <c r="J32" s="11">
        <v>12</v>
      </c>
      <c r="K32" s="11">
        <f>ROW()</f>
        <v>32</v>
      </c>
    </row>
    <row r="33" spans="1:11" x14ac:dyDescent="0.3">
      <c r="A33" s="11">
        <v>6</v>
      </c>
      <c r="B33" t="s">
        <v>217</v>
      </c>
      <c r="C33" s="11">
        <v>30</v>
      </c>
      <c r="D33" t="s">
        <v>101</v>
      </c>
      <c r="E33" s="11">
        <v>9972118089</v>
      </c>
      <c r="F33" t="s">
        <v>102</v>
      </c>
      <c r="G33" s="11">
        <v>5</v>
      </c>
      <c r="H33" s="18">
        <v>3.59</v>
      </c>
      <c r="I33" s="18">
        <v>17.95</v>
      </c>
      <c r="J33" s="11">
        <v>13</v>
      </c>
      <c r="K33" s="11">
        <f>ROW()</f>
        <v>33</v>
      </c>
    </row>
    <row r="34" spans="1:11" x14ac:dyDescent="0.3">
      <c r="A34" s="11">
        <v>6</v>
      </c>
      <c r="B34" t="s">
        <v>217</v>
      </c>
      <c r="C34" s="11">
        <v>31</v>
      </c>
      <c r="D34" t="s">
        <v>104</v>
      </c>
      <c r="E34" s="11">
        <v>7107425902</v>
      </c>
      <c r="F34" t="s">
        <v>105</v>
      </c>
      <c r="G34" s="11">
        <v>10</v>
      </c>
      <c r="H34" s="18">
        <v>3.1</v>
      </c>
      <c r="I34" s="18">
        <v>31</v>
      </c>
      <c r="J34" s="11">
        <v>14</v>
      </c>
      <c r="K34" s="11">
        <f>ROW()</f>
        <v>34</v>
      </c>
    </row>
    <row r="35" spans="1:11" x14ac:dyDescent="0.3">
      <c r="A35" s="11">
        <v>7</v>
      </c>
      <c r="B35" t="s">
        <v>215</v>
      </c>
      <c r="C35" s="11">
        <v>32</v>
      </c>
      <c r="D35" t="s">
        <v>107</v>
      </c>
      <c r="E35" s="11">
        <v>9413098985</v>
      </c>
      <c r="F35" t="s">
        <v>108</v>
      </c>
      <c r="G35" s="11">
        <v>10</v>
      </c>
      <c r="H35" s="18">
        <v>1.66</v>
      </c>
      <c r="I35" s="18">
        <v>16.600000000000001</v>
      </c>
      <c r="J35" s="11">
        <v>12</v>
      </c>
      <c r="K35" s="11">
        <f>ROW()</f>
        <v>35</v>
      </c>
    </row>
    <row r="36" spans="1:11" x14ac:dyDescent="0.3">
      <c r="A36" s="11">
        <v>7</v>
      </c>
      <c r="B36" t="s">
        <v>215</v>
      </c>
      <c r="C36" s="11">
        <v>33</v>
      </c>
      <c r="D36" t="s">
        <v>110</v>
      </c>
      <c r="E36" s="11">
        <v>8435518574</v>
      </c>
      <c r="F36" t="s">
        <v>111</v>
      </c>
      <c r="G36" s="11">
        <v>1</v>
      </c>
      <c r="H36" s="18">
        <v>1.48</v>
      </c>
      <c r="I36" s="18">
        <v>1.48</v>
      </c>
      <c r="J36" s="11">
        <v>13</v>
      </c>
      <c r="K36" s="11">
        <f>ROW()</f>
        <v>36</v>
      </c>
    </row>
    <row r="37" spans="1:11" x14ac:dyDescent="0.3">
      <c r="A37" s="11">
        <v>7</v>
      </c>
      <c r="B37" t="s">
        <v>215</v>
      </c>
      <c r="C37" s="11">
        <v>34</v>
      </c>
      <c r="D37" t="s">
        <v>113</v>
      </c>
      <c r="E37" s="11">
        <v>9317143029</v>
      </c>
      <c r="F37" t="s">
        <v>114</v>
      </c>
      <c r="G37" s="11">
        <v>10</v>
      </c>
      <c r="H37" s="18">
        <v>1.93</v>
      </c>
      <c r="I37" s="18">
        <v>19.3</v>
      </c>
      <c r="J37" s="11">
        <v>14</v>
      </c>
      <c r="K37" s="11">
        <f>ROW()</f>
        <v>37</v>
      </c>
    </row>
    <row r="38" spans="1:11" x14ac:dyDescent="0.3">
      <c r="A38" s="11">
        <v>7</v>
      </c>
      <c r="B38" t="s">
        <v>215</v>
      </c>
      <c r="C38" s="11">
        <v>35</v>
      </c>
      <c r="D38" t="s">
        <v>116</v>
      </c>
      <c r="E38" s="11">
        <v>9415755432</v>
      </c>
      <c r="F38" t="s">
        <v>117</v>
      </c>
      <c r="G38" s="11">
        <v>10</v>
      </c>
      <c r="H38" s="18">
        <v>1.48</v>
      </c>
      <c r="I38" s="18">
        <v>14.8</v>
      </c>
      <c r="J38" s="11">
        <v>15</v>
      </c>
      <c r="K38" s="11">
        <f>ROW()</f>
        <v>38</v>
      </c>
    </row>
    <row r="39" spans="1:11" x14ac:dyDescent="0.3">
      <c r="A39" s="11">
        <v>8</v>
      </c>
      <c r="B39" t="s">
        <v>217</v>
      </c>
      <c r="C39" s="11">
        <v>36</v>
      </c>
      <c r="D39" t="s">
        <v>119</v>
      </c>
      <c r="E39" s="11">
        <v>1624521421</v>
      </c>
      <c r="F39" t="s">
        <v>120</v>
      </c>
      <c r="G39" s="11">
        <v>1</v>
      </c>
      <c r="H39" s="18">
        <v>2.85</v>
      </c>
      <c r="I39" s="18">
        <v>2.85</v>
      </c>
      <c r="J39" s="11">
        <v>12</v>
      </c>
      <c r="K39" s="11">
        <f>ROW()</f>
        <v>39</v>
      </c>
    </row>
    <row r="40" spans="1:11" x14ac:dyDescent="0.3">
      <c r="A40" s="11">
        <v>8</v>
      </c>
      <c r="B40" t="s">
        <v>217</v>
      </c>
      <c r="C40" s="11">
        <v>37</v>
      </c>
      <c r="D40" t="s">
        <v>122</v>
      </c>
      <c r="E40" s="11">
        <v>8870972189</v>
      </c>
      <c r="F40" t="s">
        <v>123</v>
      </c>
      <c r="G40" s="11">
        <v>1</v>
      </c>
      <c r="H40" s="18">
        <v>3.5</v>
      </c>
      <c r="I40" s="18">
        <v>3.5</v>
      </c>
      <c r="J40" s="11">
        <v>13</v>
      </c>
      <c r="K40" s="11">
        <f>ROW()</f>
        <v>40</v>
      </c>
    </row>
    <row r="41" spans="1:11" x14ac:dyDescent="0.3">
      <c r="A41" s="11">
        <v>8</v>
      </c>
      <c r="B41" t="s">
        <v>217</v>
      </c>
      <c r="C41" s="11">
        <v>38</v>
      </c>
      <c r="D41" t="s">
        <v>125</v>
      </c>
      <c r="E41" s="11">
        <v>3427676881</v>
      </c>
      <c r="F41" t="s">
        <v>126</v>
      </c>
      <c r="G41" s="11">
        <v>5</v>
      </c>
      <c r="H41" s="18">
        <v>3.94</v>
      </c>
      <c r="I41" s="18">
        <v>19.7</v>
      </c>
      <c r="J41" s="11">
        <v>14</v>
      </c>
      <c r="K41" s="11">
        <f>ROW()</f>
        <v>41</v>
      </c>
    </row>
    <row r="42" spans="1:11" x14ac:dyDescent="0.3">
      <c r="A42" s="11">
        <v>8</v>
      </c>
      <c r="B42" t="s">
        <v>217</v>
      </c>
      <c r="C42" s="11">
        <v>39</v>
      </c>
      <c r="D42" t="s">
        <v>128</v>
      </c>
      <c r="E42" s="11">
        <v>8907980605</v>
      </c>
      <c r="F42" t="s">
        <v>129</v>
      </c>
      <c r="G42" s="11">
        <v>1</v>
      </c>
      <c r="H42" s="18">
        <v>3.86</v>
      </c>
      <c r="I42" s="18">
        <v>3.86</v>
      </c>
      <c r="J42" s="11">
        <v>15</v>
      </c>
      <c r="K42" s="11">
        <f>ROW()</f>
        <v>42</v>
      </c>
    </row>
    <row r="43" spans="1:11" x14ac:dyDescent="0.3">
      <c r="A43" s="11">
        <v>9</v>
      </c>
      <c r="B43" t="s">
        <v>215</v>
      </c>
      <c r="C43" s="11">
        <v>40</v>
      </c>
      <c r="D43" t="s">
        <v>131</v>
      </c>
      <c r="E43" s="11">
        <v>7197807207</v>
      </c>
      <c r="F43" t="s">
        <v>132</v>
      </c>
      <c r="G43" s="11">
        <v>5</v>
      </c>
      <c r="H43" s="18">
        <v>1.7</v>
      </c>
      <c r="I43" s="18">
        <v>8.5</v>
      </c>
      <c r="J43" s="11">
        <v>16</v>
      </c>
      <c r="K43" s="11">
        <f>ROW()</f>
        <v>43</v>
      </c>
    </row>
    <row r="44" spans="1:11" x14ac:dyDescent="0.3">
      <c r="A44" s="11">
        <v>9</v>
      </c>
      <c r="B44" t="s">
        <v>215</v>
      </c>
      <c r="C44" s="11">
        <v>41</v>
      </c>
      <c r="D44" t="s">
        <v>134</v>
      </c>
      <c r="E44" s="11">
        <v>3547480408</v>
      </c>
      <c r="F44" t="s">
        <v>135</v>
      </c>
      <c r="G44" s="11">
        <v>5</v>
      </c>
      <c r="H44" s="18">
        <v>1.66</v>
      </c>
      <c r="I44" s="18">
        <v>8.3000000000000007</v>
      </c>
      <c r="J44" s="11">
        <v>17</v>
      </c>
      <c r="K44" s="11">
        <f>ROW()</f>
        <v>44</v>
      </c>
    </row>
    <row r="45" spans="1:11" x14ac:dyDescent="0.3">
      <c r="A45" s="11">
        <v>10</v>
      </c>
      <c r="B45" t="s">
        <v>215</v>
      </c>
      <c r="C45" s="11">
        <v>42</v>
      </c>
      <c r="D45" t="s">
        <v>137</v>
      </c>
      <c r="E45" s="11">
        <v>7362348089</v>
      </c>
      <c r="F45" t="s">
        <v>138</v>
      </c>
      <c r="G45" s="11">
        <v>20</v>
      </c>
      <c r="H45" s="18">
        <v>1.48</v>
      </c>
      <c r="I45" s="18">
        <v>29.6</v>
      </c>
      <c r="J45" s="11">
        <v>12</v>
      </c>
      <c r="K45" s="11">
        <f>ROW()</f>
        <v>45</v>
      </c>
    </row>
    <row r="46" spans="1:11" x14ac:dyDescent="0.3">
      <c r="A46" s="11">
        <v>10</v>
      </c>
      <c r="B46" t="s">
        <v>215</v>
      </c>
      <c r="C46" s="11">
        <v>43</v>
      </c>
      <c r="D46" t="s">
        <v>140</v>
      </c>
      <c r="E46" s="11">
        <v>3216521129</v>
      </c>
      <c r="F46" t="s">
        <v>141</v>
      </c>
      <c r="G46" s="11">
        <v>10</v>
      </c>
      <c r="H46" s="18">
        <v>1.7</v>
      </c>
      <c r="I46" s="18">
        <v>17</v>
      </c>
      <c r="J46" s="11">
        <v>13</v>
      </c>
      <c r="K46" s="11">
        <f>ROW()</f>
        <v>46</v>
      </c>
    </row>
    <row r="47" spans="1:11" x14ac:dyDescent="0.3">
      <c r="A47" s="11">
        <v>10</v>
      </c>
      <c r="B47" t="s">
        <v>215</v>
      </c>
      <c r="C47" s="11">
        <v>44</v>
      </c>
      <c r="D47" t="s">
        <v>143</v>
      </c>
      <c r="E47" s="11">
        <v>1868860011</v>
      </c>
      <c r="F47" t="s">
        <v>144</v>
      </c>
      <c r="G47" s="11">
        <v>10</v>
      </c>
      <c r="H47" s="18">
        <v>1.78</v>
      </c>
      <c r="I47" s="18">
        <v>17.8</v>
      </c>
      <c r="J47" s="11">
        <v>14</v>
      </c>
      <c r="K47" s="11">
        <f>ROW()</f>
        <v>47</v>
      </c>
    </row>
    <row r="48" spans="1:11" x14ac:dyDescent="0.3">
      <c r="A48" s="11">
        <v>10</v>
      </c>
      <c r="B48" t="s">
        <v>215</v>
      </c>
      <c r="C48" s="11">
        <v>45</v>
      </c>
      <c r="D48" t="s">
        <v>146</v>
      </c>
      <c r="E48" s="11">
        <v>7320122309</v>
      </c>
      <c r="F48" t="s">
        <v>147</v>
      </c>
      <c r="G48" s="11">
        <v>10</v>
      </c>
      <c r="H48" s="18">
        <v>1.17</v>
      </c>
      <c r="I48" s="18">
        <v>11.7</v>
      </c>
      <c r="J48" s="11">
        <v>15</v>
      </c>
      <c r="K48" s="11">
        <f>ROW()</f>
        <v>48</v>
      </c>
    </row>
    <row r="49" spans="1:11" x14ac:dyDescent="0.3">
      <c r="A49" s="11">
        <v>10</v>
      </c>
      <c r="B49" t="s">
        <v>215</v>
      </c>
      <c r="C49" s="11">
        <v>46</v>
      </c>
      <c r="D49" t="s">
        <v>149</v>
      </c>
      <c r="E49" s="11">
        <v>1092113735</v>
      </c>
      <c r="F49" t="s">
        <v>150</v>
      </c>
      <c r="G49" s="11">
        <v>10</v>
      </c>
      <c r="H49" s="18">
        <v>1.66</v>
      </c>
      <c r="I49" s="18">
        <v>16.600000000000001</v>
      </c>
      <c r="J49" s="11">
        <v>16</v>
      </c>
      <c r="K49" s="11">
        <f>ROW()</f>
        <v>49</v>
      </c>
    </row>
    <row r="50" spans="1:11" x14ac:dyDescent="0.3">
      <c r="A50" s="11">
        <v>11</v>
      </c>
      <c r="B50" t="s">
        <v>217</v>
      </c>
      <c r="C50" s="11">
        <v>47</v>
      </c>
      <c r="D50" t="s">
        <v>152</v>
      </c>
      <c r="E50" s="11">
        <v>1987867478</v>
      </c>
      <c r="F50" t="s">
        <v>153</v>
      </c>
      <c r="G50" s="11">
        <v>10</v>
      </c>
      <c r="H50" s="18">
        <v>3.22</v>
      </c>
      <c r="I50" s="18">
        <v>32.200000000000003</v>
      </c>
      <c r="J50" s="11">
        <v>12</v>
      </c>
      <c r="K50" s="11">
        <f>ROW()</f>
        <v>50</v>
      </c>
    </row>
    <row r="51" spans="1:11" x14ac:dyDescent="0.3">
      <c r="A51" s="11">
        <v>11</v>
      </c>
      <c r="B51" t="s">
        <v>217</v>
      </c>
      <c r="C51" s="11">
        <v>48</v>
      </c>
      <c r="D51" t="s">
        <v>155</v>
      </c>
      <c r="E51" s="11">
        <v>4896559232</v>
      </c>
      <c r="F51" t="s">
        <v>156</v>
      </c>
      <c r="G51" s="11">
        <v>15</v>
      </c>
      <c r="H51" s="18">
        <v>3.22</v>
      </c>
      <c r="I51" s="18">
        <v>48.3</v>
      </c>
      <c r="J51" s="11">
        <v>13</v>
      </c>
      <c r="K51" s="11">
        <f>ROW()</f>
        <v>51</v>
      </c>
    </row>
    <row r="52" spans="1:11" x14ac:dyDescent="0.3">
      <c r="A52" s="11">
        <v>11</v>
      </c>
      <c r="B52" t="s">
        <v>217</v>
      </c>
      <c r="C52" s="11">
        <v>49</v>
      </c>
      <c r="D52" t="s">
        <v>158</v>
      </c>
      <c r="E52" s="11">
        <v>5681136045</v>
      </c>
      <c r="F52" t="s">
        <v>159</v>
      </c>
      <c r="G52" s="11">
        <v>20</v>
      </c>
      <c r="H52" s="18">
        <v>3.86</v>
      </c>
      <c r="I52" s="18">
        <v>77.2</v>
      </c>
      <c r="J52" s="11">
        <v>14</v>
      </c>
      <c r="K52" s="11">
        <f>ROW()</f>
        <v>52</v>
      </c>
    </row>
    <row r="53" spans="1:11" x14ac:dyDescent="0.3">
      <c r="A53" s="11">
        <v>11</v>
      </c>
      <c r="B53" t="s">
        <v>217</v>
      </c>
      <c r="C53" s="11">
        <v>50</v>
      </c>
      <c r="D53" t="s">
        <v>161</v>
      </c>
      <c r="E53" s="11">
        <v>8967951375</v>
      </c>
      <c r="F53" t="s">
        <v>162</v>
      </c>
      <c r="G53" s="11">
        <v>25</v>
      </c>
      <c r="H53" s="18">
        <v>3.22</v>
      </c>
      <c r="I53" s="18">
        <v>80.5</v>
      </c>
      <c r="J53" s="11">
        <v>15</v>
      </c>
      <c r="K53" s="11">
        <f>ROW()</f>
        <v>53</v>
      </c>
    </row>
    <row r="54" spans="1:11" x14ac:dyDescent="0.3">
      <c r="A54" s="11">
        <v>12</v>
      </c>
      <c r="B54" t="s">
        <v>217</v>
      </c>
      <c r="C54" s="11">
        <v>1</v>
      </c>
      <c r="D54" t="s">
        <v>15</v>
      </c>
      <c r="E54" s="11">
        <v>5938171823</v>
      </c>
      <c r="F54" t="s">
        <v>16</v>
      </c>
      <c r="G54" s="11">
        <v>5</v>
      </c>
      <c r="H54" s="18">
        <v>3.94</v>
      </c>
      <c r="I54" s="18">
        <v>19.7</v>
      </c>
      <c r="J54" s="11">
        <v>12</v>
      </c>
      <c r="K54" s="11">
        <f>ROW()</f>
        <v>54</v>
      </c>
    </row>
    <row r="55" spans="1:11" x14ac:dyDescent="0.3">
      <c r="A55" s="11">
        <v>12</v>
      </c>
      <c r="B55" t="s">
        <v>217</v>
      </c>
      <c r="C55" s="11">
        <v>2</v>
      </c>
      <c r="D55" t="s">
        <v>18</v>
      </c>
      <c r="E55" s="11">
        <v>8065355318</v>
      </c>
      <c r="F55" t="s">
        <v>19</v>
      </c>
      <c r="G55" s="11">
        <v>10</v>
      </c>
      <c r="H55" s="18">
        <v>3.5</v>
      </c>
      <c r="I55" s="18">
        <v>35</v>
      </c>
      <c r="J55" s="11">
        <v>13</v>
      </c>
      <c r="K55" s="11">
        <f>ROW()</f>
        <v>55</v>
      </c>
    </row>
    <row r="56" spans="1:11" x14ac:dyDescent="0.3">
      <c r="A56" s="11">
        <v>12</v>
      </c>
      <c r="B56" t="s">
        <v>217</v>
      </c>
      <c r="C56" s="11">
        <v>3</v>
      </c>
      <c r="D56" t="s">
        <v>21</v>
      </c>
      <c r="E56" s="11">
        <v>5203776203</v>
      </c>
      <c r="F56" t="s">
        <v>22</v>
      </c>
      <c r="G56" s="11">
        <v>15</v>
      </c>
      <c r="H56" s="18">
        <v>3.86</v>
      </c>
      <c r="I56" s="18">
        <v>57.9</v>
      </c>
      <c r="J56" s="11">
        <v>14</v>
      </c>
      <c r="K56" s="11">
        <f>ROW()</f>
        <v>56</v>
      </c>
    </row>
    <row r="57" spans="1:11" x14ac:dyDescent="0.3">
      <c r="A57" s="11">
        <v>12</v>
      </c>
      <c r="B57" t="s">
        <v>217</v>
      </c>
      <c r="C57" s="11">
        <v>4</v>
      </c>
      <c r="D57" t="s">
        <v>24</v>
      </c>
      <c r="E57" s="11">
        <v>9479655374</v>
      </c>
      <c r="F57" t="s">
        <v>25</v>
      </c>
      <c r="G57" s="11">
        <v>5</v>
      </c>
      <c r="H57" s="18">
        <v>2.02</v>
      </c>
      <c r="I57" s="18">
        <v>10.1</v>
      </c>
      <c r="J57" s="11">
        <v>15</v>
      </c>
      <c r="K57" s="11">
        <f>ROW()</f>
        <v>57</v>
      </c>
    </row>
    <row r="58" spans="1:11" x14ac:dyDescent="0.3">
      <c r="A58" s="11">
        <v>12</v>
      </c>
      <c r="B58" t="s">
        <v>217</v>
      </c>
      <c r="C58" s="11">
        <v>5</v>
      </c>
      <c r="D58" t="s">
        <v>26</v>
      </c>
      <c r="E58" s="11">
        <v>3851255631</v>
      </c>
      <c r="F58" t="s">
        <v>27</v>
      </c>
      <c r="G58" s="11">
        <v>4</v>
      </c>
      <c r="H58" s="18">
        <v>3.1</v>
      </c>
      <c r="I58" s="18">
        <v>12.4</v>
      </c>
      <c r="J58" s="11">
        <v>16</v>
      </c>
      <c r="K58" s="11">
        <f>ROW()</f>
        <v>58</v>
      </c>
    </row>
    <row r="59" spans="1:11" x14ac:dyDescent="0.3">
      <c r="A59" s="11">
        <v>12</v>
      </c>
      <c r="B59" t="s">
        <v>217</v>
      </c>
      <c r="C59" s="11">
        <v>6</v>
      </c>
      <c r="D59" t="s">
        <v>29</v>
      </c>
      <c r="E59" s="11">
        <v>7598976006</v>
      </c>
      <c r="F59" t="s">
        <v>30</v>
      </c>
      <c r="G59" s="11">
        <v>50</v>
      </c>
      <c r="H59" s="18">
        <v>3.17</v>
      </c>
      <c r="I59" s="18">
        <v>158.5</v>
      </c>
      <c r="J59" s="11">
        <v>17</v>
      </c>
      <c r="K59" s="11">
        <f>ROW()</f>
        <v>59</v>
      </c>
    </row>
    <row r="60" spans="1:11" x14ac:dyDescent="0.3">
      <c r="A60" s="11">
        <v>12</v>
      </c>
      <c r="B60" t="s">
        <v>217</v>
      </c>
      <c r="C60" s="11">
        <v>7</v>
      </c>
      <c r="D60" t="s">
        <v>32</v>
      </c>
      <c r="E60" s="11">
        <v>1360200400</v>
      </c>
      <c r="F60" t="s">
        <v>33</v>
      </c>
      <c r="G60" s="11">
        <v>25</v>
      </c>
      <c r="H60" s="18">
        <v>3.22</v>
      </c>
      <c r="I60" s="18">
        <v>80.5</v>
      </c>
      <c r="J60" s="11">
        <v>18</v>
      </c>
      <c r="K60" s="11">
        <f>ROW()</f>
        <v>60</v>
      </c>
    </row>
    <row r="61" spans="1:11" x14ac:dyDescent="0.3">
      <c r="A61" s="11">
        <v>13</v>
      </c>
      <c r="B61" t="s">
        <v>217</v>
      </c>
      <c r="C61" s="11">
        <v>8</v>
      </c>
      <c r="D61" t="s">
        <v>35</v>
      </c>
      <c r="E61" s="11">
        <v>6338201381</v>
      </c>
      <c r="F61" t="s">
        <v>36</v>
      </c>
      <c r="G61" s="11">
        <v>10</v>
      </c>
      <c r="H61" s="18">
        <v>3.5</v>
      </c>
      <c r="I61" s="18">
        <v>35</v>
      </c>
      <c r="J61" s="11">
        <v>12</v>
      </c>
      <c r="K61" s="11">
        <f>ROW()</f>
        <v>61</v>
      </c>
    </row>
    <row r="62" spans="1:11" x14ac:dyDescent="0.3">
      <c r="A62" s="11">
        <v>13</v>
      </c>
      <c r="B62" t="s">
        <v>217</v>
      </c>
      <c r="C62" s="11">
        <v>9</v>
      </c>
      <c r="D62" t="s">
        <v>38</v>
      </c>
      <c r="E62" s="11">
        <v>6519504487</v>
      </c>
      <c r="F62" t="s">
        <v>39</v>
      </c>
      <c r="G62" s="11">
        <v>5</v>
      </c>
      <c r="H62" s="18">
        <v>3.59</v>
      </c>
      <c r="I62" s="18">
        <v>17.95</v>
      </c>
      <c r="J62" s="11">
        <v>13</v>
      </c>
      <c r="K62" s="11">
        <f>ROW()</f>
        <v>62</v>
      </c>
    </row>
    <row r="63" spans="1:11" x14ac:dyDescent="0.3">
      <c r="A63" s="11">
        <v>13</v>
      </c>
      <c r="B63" t="s">
        <v>217</v>
      </c>
      <c r="C63" s="11">
        <v>10</v>
      </c>
      <c r="D63" t="s">
        <v>41</v>
      </c>
      <c r="E63" s="11">
        <v>1303488119</v>
      </c>
      <c r="F63" t="s">
        <v>42</v>
      </c>
      <c r="G63" s="11">
        <v>10</v>
      </c>
      <c r="H63" s="18">
        <v>3.1</v>
      </c>
      <c r="I63" s="18">
        <v>31</v>
      </c>
      <c r="J63" s="11">
        <v>14</v>
      </c>
      <c r="K63" s="11">
        <f>ROW()</f>
        <v>63</v>
      </c>
    </row>
    <row r="64" spans="1:11" x14ac:dyDescent="0.3">
      <c r="A64" s="11">
        <v>14</v>
      </c>
      <c r="B64" t="s">
        <v>215</v>
      </c>
      <c r="C64" s="11">
        <v>11</v>
      </c>
      <c r="D64" t="s">
        <v>44</v>
      </c>
      <c r="E64" s="11">
        <v>8911793806</v>
      </c>
      <c r="F64" t="s">
        <v>45</v>
      </c>
      <c r="G64" s="11">
        <v>10</v>
      </c>
      <c r="H64">
        <v>1.66</v>
      </c>
      <c r="I64">
        <v>16.600000000000001</v>
      </c>
      <c r="J64" s="11">
        <v>12</v>
      </c>
      <c r="K64" s="11">
        <f>ROW()</f>
        <v>64</v>
      </c>
    </row>
    <row r="65" spans="1:11" x14ac:dyDescent="0.3">
      <c r="A65" s="11">
        <v>14</v>
      </c>
      <c r="B65" t="s">
        <v>215</v>
      </c>
      <c r="C65" s="11">
        <v>12</v>
      </c>
      <c r="D65" t="s">
        <v>47</v>
      </c>
      <c r="E65" s="11">
        <v>1347993653</v>
      </c>
      <c r="F65" t="s">
        <v>48</v>
      </c>
      <c r="G65" s="11">
        <v>1</v>
      </c>
      <c r="H65">
        <v>1.48</v>
      </c>
      <c r="I65">
        <v>1.48</v>
      </c>
      <c r="J65" s="11">
        <v>13</v>
      </c>
      <c r="K65" s="11">
        <f>ROW()</f>
        <v>65</v>
      </c>
    </row>
    <row r="66" spans="1:11" x14ac:dyDescent="0.3">
      <c r="A66" s="11">
        <v>14</v>
      </c>
      <c r="B66" t="s">
        <v>215</v>
      </c>
      <c r="C66" s="11">
        <v>13</v>
      </c>
      <c r="D66" t="s">
        <v>50</v>
      </c>
      <c r="E66" s="11">
        <v>4628816140</v>
      </c>
      <c r="F66" t="s">
        <v>51</v>
      </c>
      <c r="G66" s="11">
        <v>10</v>
      </c>
      <c r="H66">
        <v>1.93</v>
      </c>
      <c r="I66">
        <v>19.3</v>
      </c>
      <c r="J66" s="11">
        <v>14</v>
      </c>
      <c r="K66" s="11">
        <f>ROW()</f>
        <v>66</v>
      </c>
    </row>
    <row r="67" spans="1:11" x14ac:dyDescent="0.3">
      <c r="A67" s="11">
        <v>15</v>
      </c>
      <c r="B67" t="s">
        <v>215</v>
      </c>
      <c r="C67" s="11">
        <v>14</v>
      </c>
      <c r="D67" t="s">
        <v>53</v>
      </c>
      <c r="E67" s="11">
        <v>3821318721</v>
      </c>
      <c r="F67" t="s">
        <v>54</v>
      </c>
      <c r="G67" s="11">
        <v>10</v>
      </c>
      <c r="H67">
        <v>1.48</v>
      </c>
      <c r="I67">
        <v>14.8</v>
      </c>
      <c r="J67" s="11">
        <v>15</v>
      </c>
      <c r="K67" s="11">
        <f>ROW()</f>
        <v>67</v>
      </c>
    </row>
    <row r="68" spans="1:11" x14ac:dyDescent="0.3">
      <c r="A68" s="11">
        <v>15</v>
      </c>
      <c r="B68" t="s">
        <v>217</v>
      </c>
      <c r="C68" s="11">
        <v>15</v>
      </c>
      <c r="D68" t="s">
        <v>56</v>
      </c>
      <c r="E68" s="11">
        <v>4478223963</v>
      </c>
      <c r="F68" t="s">
        <v>57</v>
      </c>
      <c r="G68" s="11">
        <v>1</v>
      </c>
      <c r="H68">
        <v>2.85</v>
      </c>
      <c r="I68">
        <v>2.85</v>
      </c>
      <c r="J68" s="11">
        <v>12</v>
      </c>
      <c r="K68" s="11">
        <f>ROW()</f>
        <v>68</v>
      </c>
    </row>
    <row r="69" spans="1:11" x14ac:dyDescent="0.3">
      <c r="A69" s="11">
        <v>15</v>
      </c>
      <c r="B69" t="s">
        <v>217</v>
      </c>
      <c r="C69" s="11">
        <v>16</v>
      </c>
      <c r="D69" t="s">
        <v>59</v>
      </c>
      <c r="E69" s="11">
        <v>2720145777</v>
      </c>
      <c r="F69" t="s">
        <v>60</v>
      </c>
      <c r="G69" s="11">
        <v>1</v>
      </c>
      <c r="H69">
        <v>3.5</v>
      </c>
      <c r="I69">
        <v>3.5</v>
      </c>
      <c r="J69" s="11">
        <v>13</v>
      </c>
      <c r="K69" s="11">
        <f>ROW()</f>
        <v>69</v>
      </c>
    </row>
    <row r="70" spans="1:11" x14ac:dyDescent="0.3">
      <c r="A70" s="11">
        <v>16</v>
      </c>
      <c r="B70" t="s">
        <v>217</v>
      </c>
      <c r="C70" s="11">
        <v>17</v>
      </c>
      <c r="D70" t="s">
        <v>62</v>
      </c>
      <c r="E70" s="11">
        <v>9231292812</v>
      </c>
      <c r="F70" t="s">
        <v>63</v>
      </c>
      <c r="G70" s="11">
        <v>5</v>
      </c>
      <c r="H70">
        <v>3.94</v>
      </c>
      <c r="I70">
        <v>19.7</v>
      </c>
      <c r="J70" s="11">
        <v>14</v>
      </c>
      <c r="K70" s="11">
        <f>ROW()</f>
        <v>70</v>
      </c>
    </row>
    <row r="71" spans="1:11" x14ac:dyDescent="0.3">
      <c r="A71" s="11">
        <v>16</v>
      </c>
      <c r="B71" t="s">
        <v>217</v>
      </c>
      <c r="C71" s="11">
        <v>18</v>
      </c>
      <c r="D71" t="s">
        <v>65</v>
      </c>
      <c r="E71" s="11">
        <v>6944380989</v>
      </c>
      <c r="F71" t="s">
        <v>66</v>
      </c>
      <c r="G71" s="11">
        <v>1</v>
      </c>
      <c r="H71">
        <v>3.86</v>
      </c>
      <c r="I71">
        <v>3.86</v>
      </c>
      <c r="J71" s="11">
        <v>15</v>
      </c>
      <c r="K71" s="11">
        <f>ROW()</f>
        <v>71</v>
      </c>
    </row>
    <row r="72" spans="1:11" x14ac:dyDescent="0.3">
      <c r="A72" s="11">
        <v>16</v>
      </c>
      <c r="B72" t="s">
        <v>215</v>
      </c>
      <c r="C72" s="11">
        <v>19</v>
      </c>
      <c r="D72" t="s">
        <v>68</v>
      </c>
      <c r="E72" s="11">
        <v>8043399562</v>
      </c>
      <c r="F72" t="s">
        <v>69</v>
      </c>
      <c r="G72" s="11">
        <v>5</v>
      </c>
      <c r="H72">
        <v>1.7</v>
      </c>
      <c r="I72">
        <v>8.5</v>
      </c>
      <c r="J72" s="11">
        <v>16</v>
      </c>
      <c r="K72" s="11">
        <f>ROW()</f>
        <v>72</v>
      </c>
    </row>
    <row r="73" spans="1:11" x14ac:dyDescent="0.3">
      <c r="A73" s="11">
        <v>17</v>
      </c>
      <c r="B73" t="s">
        <v>215</v>
      </c>
      <c r="C73" s="11">
        <v>20</v>
      </c>
      <c r="D73" t="s">
        <v>71</v>
      </c>
      <c r="E73" s="11">
        <v>5670712926</v>
      </c>
      <c r="F73" t="s">
        <v>72</v>
      </c>
      <c r="G73" s="11">
        <v>5</v>
      </c>
      <c r="H73">
        <v>1.66</v>
      </c>
      <c r="I73">
        <v>8.3000000000000007</v>
      </c>
      <c r="J73" s="11">
        <v>17</v>
      </c>
      <c r="K73" s="11">
        <f>ROW()</f>
        <v>73</v>
      </c>
    </row>
    <row r="74" spans="1:11" x14ac:dyDescent="0.3">
      <c r="A74" s="11">
        <v>17</v>
      </c>
      <c r="B74" t="s">
        <v>215</v>
      </c>
      <c r="C74" s="11">
        <v>21</v>
      </c>
      <c r="D74" t="s">
        <v>74</v>
      </c>
      <c r="E74" s="11">
        <v>2408272154</v>
      </c>
      <c r="F74" t="s">
        <v>75</v>
      </c>
      <c r="G74" s="11">
        <v>20</v>
      </c>
      <c r="H74">
        <v>1.48</v>
      </c>
      <c r="I74">
        <v>29.6</v>
      </c>
      <c r="J74" s="11">
        <v>12</v>
      </c>
      <c r="K74" s="11">
        <f>ROW()</f>
        <v>74</v>
      </c>
    </row>
    <row r="75" spans="1:11" x14ac:dyDescent="0.3">
      <c r="A75" s="11">
        <v>17</v>
      </c>
      <c r="B75" t="s">
        <v>215</v>
      </c>
      <c r="C75" s="11">
        <v>22</v>
      </c>
      <c r="D75" t="s">
        <v>77</v>
      </c>
      <c r="E75" s="11">
        <v>7323252202</v>
      </c>
      <c r="F75" t="s">
        <v>78</v>
      </c>
      <c r="G75" s="11">
        <v>10</v>
      </c>
      <c r="H75">
        <v>1.7</v>
      </c>
      <c r="I75">
        <v>17</v>
      </c>
      <c r="J75" s="11">
        <v>13</v>
      </c>
      <c r="K75" s="11">
        <f>ROW()</f>
        <v>75</v>
      </c>
    </row>
    <row r="76" spans="1:11" x14ac:dyDescent="0.3">
      <c r="A76" s="11">
        <v>18</v>
      </c>
      <c r="B76" t="s">
        <v>215</v>
      </c>
      <c r="C76" s="11">
        <v>23</v>
      </c>
      <c r="D76" t="s">
        <v>80</v>
      </c>
      <c r="E76" s="11">
        <v>6197604444</v>
      </c>
      <c r="F76" t="s">
        <v>81</v>
      </c>
      <c r="G76" s="11">
        <v>10</v>
      </c>
      <c r="H76">
        <v>1.78</v>
      </c>
      <c r="I76">
        <v>17.8</v>
      </c>
      <c r="J76" s="11">
        <v>14</v>
      </c>
      <c r="K76" s="11">
        <f>ROW()</f>
        <v>76</v>
      </c>
    </row>
    <row r="77" spans="1:11" x14ac:dyDescent="0.3">
      <c r="A77" s="11">
        <v>18</v>
      </c>
      <c r="B77" t="s">
        <v>215</v>
      </c>
      <c r="C77" s="11">
        <v>24</v>
      </c>
      <c r="D77" t="s">
        <v>83</v>
      </c>
      <c r="E77" s="11">
        <v>7401480110</v>
      </c>
      <c r="F77" t="s">
        <v>84</v>
      </c>
      <c r="G77" s="11">
        <v>10</v>
      </c>
      <c r="H77">
        <v>1.17</v>
      </c>
      <c r="I77">
        <v>11.7</v>
      </c>
      <c r="J77" s="11">
        <v>15</v>
      </c>
      <c r="K77" s="11">
        <f>ROW()</f>
        <v>77</v>
      </c>
    </row>
    <row r="78" spans="1:11" x14ac:dyDescent="0.3">
      <c r="A78" s="11">
        <v>18</v>
      </c>
      <c r="B78" t="s">
        <v>215</v>
      </c>
      <c r="C78" s="11">
        <v>25</v>
      </c>
      <c r="D78" t="s">
        <v>86</v>
      </c>
      <c r="E78" s="11">
        <v>4275069905</v>
      </c>
      <c r="F78" t="s">
        <v>87</v>
      </c>
      <c r="G78" s="11">
        <v>10</v>
      </c>
      <c r="H78">
        <v>1.66</v>
      </c>
      <c r="I78">
        <v>16.600000000000001</v>
      </c>
      <c r="J78" s="11">
        <v>16</v>
      </c>
      <c r="K78" s="11">
        <f>ROW()</f>
        <v>78</v>
      </c>
    </row>
    <row r="79" spans="1:11" x14ac:dyDescent="0.3">
      <c r="A79" s="11">
        <v>19</v>
      </c>
      <c r="B79" t="s">
        <v>217</v>
      </c>
      <c r="C79" s="11">
        <v>26</v>
      </c>
      <c r="D79" t="s">
        <v>89</v>
      </c>
      <c r="E79" s="11">
        <v>1788616686</v>
      </c>
      <c r="F79" t="s">
        <v>90</v>
      </c>
      <c r="G79" s="11">
        <v>10</v>
      </c>
      <c r="H79">
        <v>3.22</v>
      </c>
      <c r="I79">
        <v>32.200000000000003</v>
      </c>
      <c r="J79" s="11">
        <v>12</v>
      </c>
      <c r="K79" s="11">
        <f>ROW()</f>
        <v>79</v>
      </c>
    </row>
    <row r="80" spans="1:11" x14ac:dyDescent="0.3">
      <c r="A80" s="11">
        <v>19</v>
      </c>
      <c r="B80" t="s">
        <v>217</v>
      </c>
      <c r="C80" s="11">
        <v>27</v>
      </c>
      <c r="D80" t="s">
        <v>92</v>
      </c>
      <c r="E80" s="11">
        <v>9944735701</v>
      </c>
      <c r="F80" t="s">
        <v>93</v>
      </c>
      <c r="G80" s="11">
        <v>15</v>
      </c>
      <c r="H80">
        <v>3.22</v>
      </c>
      <c r="I80">
        <v>48.3</v>
      </c>
      <c r="J80" s="11">
        <v>13</v>
      </c>
      <c r="K80" s="11">
        <f>ROW()</f>
        <v>80</v>
      </c>
    </row>
    <row r="81" spans="1:11" x14ac:dyDescent="0.3">
      <c r="A81" s="11">
        <v>19</v>
      </c>
      <c r="B81" t="s">
        <v>217</v>
      </c>
      <c r="C81" s="11">
        <v>28</v>
      </c>
      <c r="D81" t="s">
        <v>95</v>
      </c>
      <c r="E81" s="11">
        <v>2989168452</v>
      </c>
      <c r="F81" t="s">
        <v>96</v>
      </c>
      <c r="G81" s="11">
        <v>20</v>
      </c>
      <c r="H81">
        <v>3.86</v>
      </c>
      <c r="I81">
        <v>77.2</v>
      </c>
      <c r="J81" s="11">
        <v>14</v>
      </c>
      <c r="K81" s="11">
        <f>ROW()</f>
        <v>81</v>
      </c>
    </row>
    <row r="82" spans="1:11" x14ac:dyDescent="0.3">
      <c r="A82" s="11">
        <v>20</v>
      </c>
      <c r="B82" t="s">
        <v>217</v>
      </c>
      <c r="C82" s="11">
        <v>29</v>
      </c>
      <c r="D82" t="s">
        <v>98</v>
      </c>
      <c r="E82" s="11">
        <v>5370460077</v>
      </c>
      <c r="F82" t="s">
        <v>99</v>
      </c>
      <c r="G82" s="11">
        <v>25</v>
      </c>
      <c r="H82">
        <v>3.22</v>
      </c>
      <c r="I82">
        <v>80.5</v>
      </c>
      <c r="J82" s="11">
        <v>15</v>
      </c>
      <c r="K82" s="11">
        <f>ROW()</f>
        <v>82</v>
      </c>
    </row>
    <row r="83" spans="1:11" x14ac:dyDescent="0.3">
      <c r="A83" s="11">
        <v>20</v>
      </c>
      <c r="B83" t="s">
        <v>217</v>
      </c>
      <c r="C83" s="11">
        <v>30</v>
      </c>
      <c r="D83" t="s">
        <v>101</v>
      </c>
      <c r="E83" s="11">
        <v>9972118089</v>
      </c>
      <c r="F83" t="s">
        <v>102</v>
      </c>
      <c r="G83" s="11">
        <v>5</v>
      </c>
      <c r="H83">
        <v>3.94</v>
      </c>
      <c r="I83">
        <v>19.7</v>
      </c>
      <c r="J83" s="11">
        <v>12</v>
      </c>
      <c r="K83" s="11">
        <f>ROW()</f>
        <v>83</v>
      </c>
    </row>
    <row r="84" spans="1:11" x14ac:dyDescent="0.3">
      <c r="A84" s="11">
        <v>20</v>
      </c>
      <c r="B84" t="s">
        <v>217</v>
      </c>
      <c r="C84" s="11">
        <v>31</v>
      </c>
      <c r="D84" t="s">
        <v>104</v>
      </c>
      <c r="E84" s="11">
        <v>7107425902</v>
      </c>
      <c r="F84" t="s">
        <v>105</v>
      </c>
      <c r="G84" s="11">
        <v>10</v>
      </c>
      <c r="H84">
        <v>3.5</v>
      </c>
      <c r="I84">
        <v>35</v>
      </c>
      <c r="J84" s="11">
        <v>13</v>
      </c>
      <c r="K84" s="11">
        <f>ROW()</f>
        <v>84</v>
      </c>
    </row>
    <row r="85" spans="1:11" x14ac:dyDescent="0.3">
      <c r="A85" s="11">
        <v>21</v>
      </c>
      <c r="B85" t="s">
        <v>217</v>
      </c>
      <c r="C85" s="11">
        <v>32</v>
      </c>
      <c r="D85" t="s">
        <v>107</v>
      </c>
      <c r="E85" s="11">
        <v>9413098985</v>
      </c>
      <c r="F85" t="s">
        <v>108</v>
      </c>
      <c r="G85" s="11">
        <v>15</v>
      </c>
      <c r="H85">
        <v>3.86</v>
      </c>
      <c r="I85">
        <v>57.9</v>
      </c>
      <c r="J85" s="11">
        <v>14</v>
      </c>
      <c r="K85" s="11">
        <f>ROW()</f>
        <v>85</v>
      </c>
    </row>
    <row r="86" spans="1:11" x14ac:dyDescent="0.3">
      <c r="A86" s="11">
        <v>21</v>
      </c>
      <c r="B86" t="s">
        <v>217</v>
      </c>
      <c r="C86" s="11">
        <v>33</v>
      </c>
      <c r="D86" t="s">
        <v>110</v>
      </c>
      <c r="E86" s="11">
        <v>8435518574</v>
      </c>
      <c r="F86" t="s">
        <v>111</v>
      </c>
      <c r="G86" s="11">
        <v>5</v>
      </c>
      <c r="H86">
        <v>2.02</v>
      </c>
      <c r="I86">
        <v>10.1</v>
      </c>
      <c r="J86" s="11">
        <v>15</v>
      </c>
      <c r="K86" s="11">
        <f>ROW()</f>
        <v>86</v>
      </c>
    </row>
    <row r="87" spans="1:11" x14ac:dyDescent="0.3">
      <c r="A87" s="11">
        <v>21</v>
      </c>
      <c r="B87" t="s">
        <v>217</v>
      </c>
      <c r="C87" s="11">
        <v>34</v>
      </c>
      <c r="D87" t="s">
        <v>113</v>
      </c>
      <c r="E87" s="11">
        <v>9317143029</v>
      </c>
      <c r="F87" t="s">
        <v>114</v>
      </c>
      <c r="G87" s="11">
        <v>4</v>
      </c>
      <c r="H87">
        <v>3.1</v>
      </c>
      <c r="I87">
        <v>12.4</v>
      </c>
      <c r="J87" s="11">
        <v>16</v>
      </c>
      <c r="K87" s="11">
        <f>ROW()</f>
        <v>87</v>
      </c>
    </row>
    <row r="88" spans="1:11" x14ac:dyDescent="0.3">
      <c r="A88" s="11">
        <v>22</v>
      </c>
      <c r="B88" t="s">
        <v>217</v>
      </c>
      <c r="C88" s="11">
        <v>35</v>
      </c>
      <c r="D88" t="s">
        <v>116</v>
      </c>
      <c r="E88" s="11">
        <v>9415755432</v>
      </c>
      <c r="F88" t="s">
        <v>117</v>
      </c>
      <c r="G88" s="11">
        <v>50</v>
      </c>
      <c r="H88">
        <v>3.17</v>
      </c>
      <c r="I88">
        <v>158.5</v>
      </c>
      <c r="J88" s="11">
        <v>17</v>
      </c>
      <c r="K88" s="11">
        <f>ROW()</f>
        <v>88</v>
      </c>
    </row>
    <row r="89" spans="1:11" x14ac:dyDescent="0.3">
      <c r="A89" s="11">
        <v>22</v>
      </c>
      <c r="B89" t="s">
        <v>217</v>
      </c>
      <c r="C89" s="11">
        <v>36</v>
      </c>
      <c r="D89" t="s">
        <v>119</v>
      </c>
      <c r="E89" s="11">
        <v>1624521421</v>
      </c>
      <c r="F89" t="s">
        <v>120</v>
      </c>
      <c r="G89" s="11">
        <v>25</v>
      </c>
      <c r="H89">
        <v>3.22</v>
      </c>
      <c r="I89">
        <v>80.5</v>
      </c>
      <c r="J89" s="11">
        <v>18</v>
      </c>
      <c r="K89" s="11">
        <f>ROW()</f>
        <v>89</v>
      </c>
    </row>
    <row r="90" spans="1:11" x14ac:dyDescent="0.3">
      <c r="A90" s="11">
        <v>22</v>
      </c>
      <c r="B90" t="s">
        <v>217</v>
      </c>
      <c r="C90" s="11">
        <v>20</v>
      </c>
      <c r="D90" t="s">
        <v>71</v>
      </c>
      <c r="E90" s="11">
        <v>5670712926</v>
      </c>
      <c r="F90" t="s">
        <v>72</v>
      </c>
      <c r="G90" s="11">
        <v>10</v>
      </c>
      <c r="H90">
        <v>3.5</v>
      </c>
      <c r="I90">
        <v>35</v>
      </c>
      <c r="J90" s="11">
        <v>12</v>
      </c>
      <c r="K90" s="11">
        <f>ROW()</f>
        <v>90</v>
      </c>
    </row>
    <row r="91" spans="1:11" x14ac:dyDescent="0.3">
      <c r="A91" s="11">
        <v>23</v>
      </c>
      <c r="B91" t="s">
        <v>217</v>
      </c>
      <c r="C91" s="11">
        <v>21</v>
      </c>
      <c r="D91" t="s">
        <v>74</v>
      </c>
      <c r="E91" s="11">
        <v>2408272154</v>
      </c>
      <c r="F91" t="s">
        <v>75</v>
      </c>
      <c r="G91" s="11">
        <v>5</v>
      </c>
      <c r="H91">
        <v>3.59</v>
      </c>
      <c r="I91">
        <v>17.95</v>
      </c>
      <c r="J91" s="11">
        <v>13</v>
      </c>
      <c r="K91" s="11">
        <f>ROW()</f>
        <v>91</v>
      </c>
    </row>
    <row r="92" spans="1:11" x14ac:dyDescent="0.3">
      <c r="A92" s="11">
        <v>23</v>
      </c>
      <c r="B92" t="s">
        <v>217</v>
      </c>
      <c r="C92" s="11">
        <v>22</v>
      </c>
      <c r="D92" t="s">
        <v>77</v>
      </c>
      <c r="E92" s="11">
        <v>7323252202</v>
      </c>
      <c r="F92" t="s">
        <v>78</v>
      </c>
      <c r="G92" s="11">
        <v>10</v>
      </c>
      <c r="H92">
        <v>3.1</v>
      </c>
      <c r="I92">
        <v>31</v>
      </c>
      <c r="J92" s="11">
        <v>14</v>
      </c>
      <c r="K92" s="11">
        <f>ROW()</f>
        <v>92</v>
      </c>
    </row>
    <row r="93" spans="1:11" x14ac:dyDescent="0.3">
      <c r="A93" s="11">
        <v>23</v>
      </c>
      <c r="B93" t="s">
        <v>215</v>
      </c>
      <c r="C93" s="11">
        <v>23</v>
      </c>
      <c r="D93" t="s">
        <v>80</v>
      </c>
      <c r="E93" s="11">
        <v>6197604444</v>
      </c>
      <c r="F93" t="s">
        <v>81</v>
      </c>
      <c r="G93" s="11">
        <v>10</v>
      </c>
      <c r="H93">
        <v>1.66</v>
      </c>
      <c r="I93">
        <v>16.600000000000001</v>
      </c>
      <c r="J93" s="11">
        <v>12</v>
      </c>
      <c r="K93" s="11">
        <f>ROW()</f>
        <v>93</v>
      </c>
    </row>
    <row r="94" spans="1:11" x14ac:dyDescent="0.3">
      <c r="A94" s="11">
        <v>24</v>
      </c>
      <c r="B94" t="s">
        <v>215</v>
      </c>
      <c r="C94" s="11">
        <v>24</v>
      </c>
      <c r="D94" t="s">
        <v>83</v>
      </c>
      <c r="E94" s="11">
        <v>7401480110</v>
      </c>
      <c r="F94" t="s">
        <v>84</v>
      </c>
      <c r="G94" s="11">
        <v>1</v>
      </c>
      <c r="H94">
        <v>1.48</v>
      </c>
      <c r="I94">
        <v>1.48</v>
      </c>
      <c r="J94" s="11">
        <v>13</v>
      </c>
      <c r="K94" s="11">
        <f>ROW()</f>
        <v>94</v>
      </c>
    </row>
    <row r="95" spans="1:11" x14ac:dyDescent="0.3">
      <c r="A95" s="11">
        <v>24</v>
      </c>
      <c r="B95" t="s">
        <v>215</v>
      </c>
      <c r="C95" s="11">
        <v>25</v>
      </c>
      <c r="D95" t="s">
        <v>86</v>
      </c>
      <c r="E95" s="11">
        <v>4275069905</v>
      </c>
      <c r="F95" t="s">
        <v>87</v>
      </c>
      <c r="G95" s="11">
        <v>10</v>
      </c>
      <c r="H95">
        <v>1.93</v>
      </c>
      <c r="I95">
        <v>19.3</v>
      </c>
      <c r="J95" s="11">
        <v>14</v>
      </c>
      <c r="K95" s="11">
        <f>ROW()</f>
        <v>95</v>
      </c>
    </row>
    <row r="96" spans="1:11" x14ac:dyDescent="0.3">
      <c r="A96" s="11">
        <v>24</v>
      </c>
      <c r="B96" t="s">
        <v>215</v>
      </c>
      <c r="C96" s="11">
        <v>26</v>
      </c>
      <c r="D96" t="s">
        <v>89</v>
      </c>
      <c r="E96" s="11">
        <v>1788616686</v>
      </c>
      <c r="F96" t="s">
        <v>90</v>
      </c>
      <c r="G96" s="11">
        <v>10</v>
      </c>
      <c r="H96">
        <v>1.48</v>
      </c>
      <c r="I96">
        <v>14.8</v>
      </c>
      <c r="J96" s="11">
        <v>15</v>
      </c>
      <c r="K96" s="11">
        <f>ROW()</f>
        <v>96</v>
      </c>
    </row>
    <row r="97" spans="1:11" x14ac:dyDescent="0.3">
      <c r="A97" s="11">
        <v>25</v>
      </c>
      <c r="B97" t="s">
        <v>217</v>
      </c>
      <c r="C97" s="11">
        <v>27</v>
      </c>
      <c r="D97" t="s">
        <v>92</v>
      </c>
      <c r="E97" s="11">
        <v>9944735701</v>
      </c>
      <c r="F97" t="s">
        <v>93</v>
      </c>
      <c r="G97" s="11">
        <v>1</v>
      </c>
      <c r="H97">
        <v>2.85</v>
      </c>
      <c r="I97">
        <v>2.85</v>
      </c>
      <c r="J97" s="11">
        <v>12</v>
      </c>
      <c r="K97" s="11">
        <f>ROW()</f>
        <v>97</v>
      </c>
    </row>
    <row r="98" spans="1:11" x14ac:dyDescent="0.3">
      <c r="A98" s="11">
        <v>25</v>
      </c>
      <c r="B98" t="s">
        <v>217</v>
      </c>
      <c r="C98" s="11">
        <v>28</v>
      </c>
      <c r="D98" t="s">
        <v>95</v>
      </c>
      <c r="E98" s="11">
        <v>2989168452</v>
      </c>
      <c r="F98" t="s">
        <v>96</v>
      </c>
      <c r="G98" s="11">
        <v>1</v>
      </c>
      <c r="H98">
        <v>3.5</v>
      </c>
      <c r="I98">
        <v>3.5</v>
      </c>
      <c r="J98" s="11">
        <v>13</v>
      </c>
      <c r="K98" s="11">
        <f>ROW()</f>
        <v>98</v>
      </c>
    </row>
    <row r="99" spans="1:11" x14ac:dyDescent="0.3">
      <c r="A99" s="11">
        <v>25</v>
      </c>
      <c r="B99" t="s">
        <v>217</v>
      </c>
      <c r="C99" s="11">
        <v>1</v>
      </c>
      <c r="D99" t="s">
        <v>15</v>
      </c>
      <c r="E99" s="11">
        <v>5938171823</v>
      </c>
      <c r="F99" t="s">
        <v>16</v>
      </c>
      <c r="G99" s="11">
        <v>5</v>
      </c>
      <c r="H99">
        <v>3.94</v>
      </c>
      <c r="I99">
        <v>19.7</v>
      </c>
      <c r="J99" s="11">
        <v>14</v>
      </c>
      <c r="K99" s="11">
        <f>ROW()</f>
        <v>99</v>
      </c>
    </row>
    <row r="100" spans="1:11" x14ac:dyDescent="0.3">
      <c r="A100" s="11">
        <v>26</v>
      </c>
      <c r="B100" t="s">
        <v>217</v>
      </c>
      <c r="C100" s="11">
        <v>2</v>
      </c>
      <c r="D100" t="s">
        <v>18</v>
      </c>
      <c r="E100" s="11">
        <v>8065355318</v>
      </c>
      <c r="F100" t="s">
        <v>19</v>
      </c>
      <c r="G100" s="11">
        <v>1</v>
      </c>
      <c r="H100">
        <v>3.86</v>
      </c>
      <c r="I100">
        <v>3.86</v>
      </c>
      <c r="J100" s="11">
        <v>15</v>
      </c>
      <c r="K100" s="11">
        <f>ROW()</f>
        <v>100</v>
      </c>
    </row>
    <row r="101" spans="1:11" x14ac:dyDescent="0.3">
      <c r="A101" s="11">
        <v>26</v>
      </c>
      <c r="B101" t="s">
        <v>215</v>
      </c>
      <c r="C101" s="11">
        <v>3</v>
      </c>
      <c r="D101" t="s">
        <v>21</v>
      </c>
      <c r="E101" s="11">
        <v>5203776203</v>
      </c>
      <c r="F101" t="s">
        <v>22</v>
      </c>
      <c r="G101" s="11">
        <v>5</v>
      </c>
      <c r="H101">
        <v>1.7</v>
      </c>
      <c r="I101">
        <v>8.5</v>
      </c>
      <c r="J101" s="11">
        <v>16</v>
      </c>
      <c r="K101" s="11">
        <f>ROW()</f>
        <v>101</v>
      </c>
    </row>
    <row r="102" spans="1:11" x14ac:dyDescent="0.3">
      <c r="A102" s="11">
        <v>26</v>
      </c>
      <c r="B102" t="s">
        <v>215</v>
      </c>
      <c r="C102" s="11">
        <v>1</v>
      </c>
      <c r="D102" t="s">
        <v>15</v>
      </c>
      <c r="E102" s="11">
        <v>5938171823</v>
      </c>
      <c r="F102" t="s">
        <v>16</v>
      </c>
      <c r="G102" s="11">
        <v>5</v>
      </c>
      <c r="H102">
        <v>1.66</v>
      </c>
      <c r="I102">
        <v>8.3000000000000007</v>
      </c>
      <c r="J102" s="11">
        <v>17</v>
      </c>
      <c r="K102" s="11">
        <f>ROW()</f>
        <v>102</v>
      </c>
    </row>
    <row r="103" spans="1:11" x14ac:dyDescent="0.3">
      <c r="A103" s="11">
        <v>27</v>
      </c>
      <c r="B103" t="s">
        <v>215</v>
      </c>
      <c r="C103" s="11">
        <v>2</v>
      </c>
      <c r="D103" t="s">
        <v>18</v>
      </c>
      <c r="E103" s="11">
        <v>8065355318</v>
      </c>
      <c r="F103" t="s">
        <v>19</v>
      </c>
      <c r="G103" s="11">
        <v>20</v>
      </c>
      <c r="H103">
        <v>1.48</v>
      </c>
      <c r="I103">
        <v>29.6</v>
      </c>
      <c r="J103" s="11">
        <v>12</v>
      </c>
      <c r="K103" s="11">
        <f>ROW()</f>
        <v>103</v>
      </c>
    </row>
    <row r="104" spans="1:11" x14ac:dyDescent="0.3">
      <c r="A104" s="11">
        <v>27</v>
      </c>
      <c r="B104" t="s">
        <v>215</v>
      </c>
      <c r="C104" s="11">
        <v>3</v>
      </c>
      <c r="D104" t="s">
        <v>21</v>
      </c>
      <c r="E104" s="11">
        <v>5203776203</v>
      </c>
      <c r="F104" t="s">
        <v>22</v>
      </c>
      <c r="G104" s="11">
        <v>10</v>
      </c>
      <c r="H104">
        <v>1.7</v>
      </c>
      <c r="I104">
        <v>17</v>
      </c>
      <c r="J104" s="11">
        <v>13</v>
      </c>
      <c r="K104" s="11">
        <f>ROW()</f>
        <v>104</v>
      </c>
    </row>
    <row r="105" spans="1:11" x14ac:dyDescent="0.3">
      <c r="A105" s="11">
        <v>27</v>
      </c>
      <c r="B105" t="s">
        <v>215</v>
      </c>
      <c r="C105" s="11">
        <v>4</v>
      </c>
      <c r="D105" t="s">
        <v>24</v>
      </c>
      <c r="E105" s="11">
        <v>9479655374</v>
      </c>
      <c r="F105" t="s">
        <v>25</v>
      </c>
      <c r="G105" s="11">
        <v>10</v>
      </c>
      <c r="H105">
        <v>1.78</v>
      </c>
      <c r="I105">
        <v>17.8</v>
      </c>
      <c r="J105" s="11">
        <v>14</v>
      </c>
      <c r="K105" s="11">
        <f>ROW()</f>
        <v>105</v>
      </c>
    </row>
    <row r="106" spans="1:11" x14ac:dyDescent="0.3">
      <c r="A106" s="11">
        <v>28</v>
      </c>
      <c r="B106" t="s">
        <v>215</v>
      </c>
      <c r="C106" s="11">
        <v>5</v>
      </c>
      <c r="D106" t="s">
        <v>26</v>
      </c>
      <c r="E106" s="11">
        <v>3851255631</v>
      </c>
      <c r="F106" t="s">
        <v>27</v>
      </c>
      <c r="G106" s="11">
        <v>10</v>
      </c>
      <c r="H106">
        <v>1.17</v>
      </c>
      <c r="I106">
        <v>11.7</v>
      </c>
      <c r="J106" s="11">
        <v>15</v>
      </c>
      <c r="K106" s="11">
        <f>ROW()</f>
        <v>106</v>
      </c>
    </row>
    <row r="107" spans="1:11" x14ac:dyDescent="0.3">
      <c r="A107" s="11">
        <v>28</v>
      </c>
      <c r="B107" t="s">
        <v>215</v>
      </c>
      <c r="C107" s="11">
        <v>6</v>
      </c>
      <c r="D107" t="s">
        <v>29</v>
      </c>
      <c r="E107" s="11">
        <v>7598976006</v>
      </c>
      <c r="F107" t="s">
        <v>30</v>
      </c>
      <c r="G107" s="11">
        <v>10</v>
      </c>
      <c r="H107">
        <v>1.66</v>
      </c>
      <c r="I107">
        <v>16.600000000000001</v>
      </c>
      <c r="J107" s="11">
        <v>16</v>
      </c>
      <c r="K107" s="11">
        <f>ROW()</f>
        <v>107</v>
      </c>
    </row>
    <row r="108" spans="1:11" x14ac:dyDescent="0.3">
      <c r="A108" s="11">
        <v>28</v>
      </c>
      <c r="B108" t="s">
        <v>217</v>
      </c>
      <c r="C108" s="11">
        <v>7</v>
      </c>
      <c r="D108" t="s">
        <v>32</v>
      </c>
      <c r="E108" s="11">
        <v>1360200400</v>
      </c>
      <c r="F108" t="s">
        <v>33</v>
      </c>
      <c r="G108" s="11">
        <v>10</v>
      </c>
      <c r="H108">
        <v>3.22</v>
      </c>
      <c r="I108">
        <v>32.200000000000003</v>
      </c>
      <c r="J108" s="11">
        <v>12</v>
      </c>
      <c r="K108" s="11">
        <f>ROW()</f>
        <v>108</v>
      </c>
    </row>
    <row r="109" spans="1:11" x14ac:dyDescent="0.3">
      <c r="A109" s="11">
        <v>29</v>
      </c>
      <c r="B109" t="s">
        <v>217</v>
      </c>
      <c r="C109" s="11">
        <v>8</v>
      </c>
      <c r="D109" t="s">
        <v>35</v>
      </c>
      <c r="E109" s="11">
        <v>6338201381</v>
      </c>
      <c r="F109" t="s">
        <v>36</v>
      </c>
      <c r="G109" s="11">
        <v>15</v>
      </c>
      <c r="H109">
        <v>3.22</v>
      </c>
      <c r="I109">
        <v>48.3</v>
      </c>
      <c r="J109" s="11">
        <v>13</v>
      </c>
      <c r="K109" s="11">
        <f>ROW()</f>
        <v>109</v>
      </c>
    </row>
    <row r="110" spans="1:11" x14ac:dyDescent="0.3">
      <c r="A110" s="11">
        <v>29</v>
      </c>
      <c r="B110" t="s">
        <v>217</v>
      </c>
      <c r="C110" s="11">
        <v>9</v>
      </c>
      <c r="D110" t="s">
        <v>38</v>
      </c>
      <c r="E110" s="11">
        <v>6519504487</v>
      </c>
      <c r="F110" t="s">
        <v>39</v>
      </c>
      <c r="G110" s="11">
        <v>20</v>
      </c>
      <c r="H110">
        <v>3.86</v>
      </c>
      <c r="I110">
        <v>77.2</v>
      </c>
      <c r="J110" s="11">
        <v>14</v>
      </c>
      <c r="K110" s="11">
        <f>ROW()</f>
        <v>110</v>
      </c>
    </row>
    <row r="111" spans="1:11" x14ac:dyDescent="0.3">
      <c r="A111" s="11">
        <v>29</v>
      </c>
      <c r="B111" t="s">
        <v>217</v>
      </c>
      <c r="C111" s="11">
        <v>10</v>
      </c>
      <c r="D111" t="s">
        <v>41</v>
      </c>
      <c r="E111" s="11">
        <v>1303488119</v>
      </c>
      <c r="F111" t="s">
        <v>42</v>
      </c>
      <c r="G111" s="11">
        <v>25</v>
      </c>
      <c r="H111">
        <v>3.22</v>
      </c>
      <c r="I111">
        <v>80.5</v>
      </c>
      <c r="J111" s="11">
        <v>15</v>
      </c>
      <c r="K111" s="11">
        <f>ROW()</f>
        <v>111</v>
      </c>
    </row>
    <row r="112" spans="1:11" x14ac:dyDescent="0.3">
      <c r="A112" s="11">
        <v>30</v>
      </c>
      <c r="B112" t="s">
        <v>217</v>
      </c>
      <c r="C112" s="11">
        <v>11</v>
      </c>
      <c r="D112" t="s">
        <v>44</v>
      </c>
      <c r="E112" s="11">
        <v>8911793806</v>
      </c>
      <c r="F112" t="s">
        <v>45</v>
      </c>
      <c r="G112" s="11">
        <v>5</v>
      </c>
      <c r="H112">
        <v>3.94</v>
      </c>
      <c r="I112">
        <v>19.7</v>
      </c>
      <c r="J112" s="11">
        <v>12</v>
      </c>
      <c r="K112" s="11">
        <f>ROW()</f>
        <v>112</v>
      </c>
    </row>
    <row r="113" spans="1:11" x14ac:dyDescent="0.3">
      <c r="A113" s="11">
        <v>30</v>
      </c>
      <c r="B113" t="s">
        <v>217</v>
      </c>
      <c r="C113" s="11">
        <v>12</v>
      </c>
      <c r="D113" t="s">
        <v>47</v>
      </c>
      <c r="E113" s="11">
        <v>1347993653</v>
      </c>
      <c r="F113" t="s">
        <v>48</v>
      </c>
      <c r="G113" s="11">
        <v>10</v>
      </c>
      <c r="H113">
        <v>3.5</v>
      </c>
      <c r="I113">
        <v>35</v>
      </c>
      <c r="J113" s="11">
        <v>13</v>
      </c>
      <c r="K113" s="11">
        <f>ROW()</f>
        <v>113</v>
      </c>
    </row>
    <row r="114" spans="1:11" x14ac:dyDescent="0.3">
      <c r="A114" s="11">
        <v>30</v>
      </c>
      <c r="B114" t="s">
        <v>217</v>
      </c>
      <c r="C114" s="11">
        <v>13</v>
      </c>
      <c r="D114" t="s">
        <v>50</v>
      </c>
      <c r="E114" s="11">
        <v>4628816140</v>
      </c>
      <c r="F114" t="s">
        <v>51</v>
      </c>
      <c r="G114" s="11">
        <v>15</v>
      </c>
      <c r="H114">
        <v>3.86</v>
      </c>
      <c r="I114">
        <v>57.9</v>
      </c>
      <c r="J114" s="11">
        <v>14</v>
      </c>
      <c r="K114" s="11">
        <f>ROW()</f>
        <v>114</v>
      </c>
    </row>
    <row r="115" spans="1:11" x14ac:dyDescent="0.3">
      <c r="A115" s="11">
        <v>31</v>
      </c>
      <c r="B115" t="s">
        <v>217</v>
      </c>
      <c r="C115" s="11">
        <v>14</v>
      </c>
      <c r="D115" t="s">
        <v>53</v>
      </c>
      <c r="E115" s="11">
        <v>3821318721</v>
      </c>
      <c r="F115" t="s">
        <v>54</v>
      </c>
      <c r="G115" s="11">
        <v>5</v>
      </c>
      <c r="H115">
        <v>2.02</v>
      </c>
      <c r="I115">
        <v>10.1</v>
      </c>
      <c r="J115" s="11">
        <v>15</v>
      </c>
      <c r="K115" s="11">
        <f>ROW()</f>
        <v>115</v>
      </c>
    </row>
    <row r="116" spans="1:11" x14ac:dyDescent="0.3">
      <c r="A116" s="11">
        <v>31</v>
      </c>
      <c r="B116" t="s">
        <v>217</v>
      </c>
      <c r="C116" s="11">
        <v>15</v>
      </c>
      <c r="D116" t="s">
        <v>56</v>
      </c>
      <c r="E116" s="11">
        <v>4478223963</v>
      </c>
      <c r="F116" t="s">
        <v>57</v>
      </c>
      <c r="G116" s="11">
        <v>4</v>
      </c>
      <c r="H116">
        <v>3.1</v>
      </c>
      <c r="I116">
        <v>12.4</v>
      </c>
      <c r="J116" s="11">
        <v>16</v>
      </c>
      <c r="K116" s="11">
        <f>ROW()</f>
        <v>116</v>
      </c>
    </row>
    <row r="117" spans="1:11" x14ac:dyDescent="0.3">
      <c r="A117" s="11">
        <v>31</v>
      </c>
      <c r="B117" t="s">
        <v>217</v>
      </c>
      <c r="C117" s="11">
        <v>16</v>
      </c>
      <c r="D117" t="s">
        <v>59</v>
      </c>
      <c r="E117" s="11">
        <v>2720145777</v>
      </c>
      <c r="F117" t="s">
        <v>60</v>
      </c>
      <c r="G117" s="11">
        <v>50</v>
      </c>
      <c r="H117">
        <v>3.17</v>
      </c>
      <c r="I117">
        <v>158.5</v>
      </c>
      <c r="J117" s="11">
        <v>17</v>
      </c>
      <c r="K117" s="11">
        <f>ROW()</f>
        <v>117</v>
      </c>
    </row>
    <row r="118" spans="1:11" x14ac:dyDescent="0.3">
      <c r="A118" s="11">
        <v>32</v>
      </c>
      <c r="B118" t="s">
        <v>217</v>
      </c>
      <c r="C118" s="11">
        <v>17</v>
      </c>
      <c r="D118" t="s">
        <v>62</v>
      </c>
      <c r="E118" s="11">
        <v>9231292812</v>
      </c>
      <c r="F118" t="s">
        <v>63</v>
      </c>
      <c r="G118" s="11">
        <v>25</v>
      </c>
      <c r="H118">
        <v>3.22</v>
      </c>
      <c r="I118">
        <v>80.5</v>
      </c>
      <c r="J118" s="11">
        <v>18</v>
      </c>
      <c r="K118" s="11">
        <f>ROW()</f>
        <v>118</v>
      </c>
    </row>
    <row r="119" spans="1:11" x14ac:dyDescent="0.3">
      <c r="A119" s="11">
        <v>32</v>
      </c>
      <c r="B119" t="s">
        <v>217</v>
      </c>
      <c r="C119" s="11">
        <v>18</v>
      </c>
      <c r="D119" t="s">
        <v>65</v>
      </c>
      <c r="E119" s="11">
        <v>6944380989</v>
      </c>
      <c r="F119" t="s">
        <v>66</v>
      </c>
      <c r="G119" s="11">
        <v>10</v>
      </c>
      <c r="H119">
        <v>3.5</v>
      </c>
      <c r="I119">
        <v>35</v>
      </c>
      <c r="J119" s="11">
        <v>12</v>
      </c>
      <c r="K119" s="11">
        <f>ROW()</f>
        <v>119</v>
      </c>
    </row>
    <row r="120" spans="1:11" x14ac:dyDescent="0.3">
      <c r="A120" s="11">
        <v>32</v>
      </c>
      <c r="B120" t="s">
        <v>217</v>
      </c>
      <c r="C120" s="11">
        <v>19</v>
      </c>
      <c r="D120" t="s">
        <v>68</v>
      </c>
      <c r="E120" s="11">
        <v>8043399562</v>
      </c>
      <c r="F120" t="s">
        <v>69</v>
      </c>
      <c r="G120" s="11">
        <v>5</v>
      </c>
      <c r="H120">
        <v>3.59</v>
      </c>
      <c r="I120">
        <v>17.95</v>
      </c>
      <c r="J120" s="11">
        <v>13</v>
      </c>
      <c r="K120" s="11">
        <f>ROW()</f>
        <v>120</v>
      </c>
    </row>
    <row r="121" spans="1:11" x14ac:dyDescent="0.3">
      <c r="A121" s="11">
        <v>33</v>
      </c>
      <c r="B121" t="s">
        <v>217</v>
      </c>
      <c r="C121" s="11">
        <v>20</v>
      </c>
      <c r="D121" t="s">
        <v>71</v>
      </c>
      <c r="E121" s="11">
        <v>5670712926</v>
      </c>
      <c r="F121" t="s">
        <v>72</v>
      </c>
      <c r="G121" s="11">
        <v>10</v>
      </c>
      <c r="H121" s="18">
        <v>3.1</v>
      </c>
      <c r="I121" s="18">
        <v>31</v>
      </c>
      <c r="J121" s="11">
        <v>14</v>
      </c>
      <c r="K121" s="11">
        <f>ROW()</f>
        <v>121</v>
      </c>
    </row>
    <row r="122" spans="1:11" x14ac:dyDescent="0.3">
      <c r="A122" s="11">
        <v>33</v>
      </c>
      <c r="B122" t="s">
        <v>215</v>
      </c>
      <c r="C122" s="11">
        <v>21</v>
      </c>
      <c r="D122" t="s">
        <v>74</v>
      </c>
      <c r="E122" s="11">
        <v>2408272154</v>
      </c>
      <c r="F122" t="s">
        <v>75</v>
      </c>
      <c r="G122" s="11">
        <v>1</v>
      </c>
      <c r="H122" s="18">
        <v>1.82</v>
      </c>
      <c r="I122" s="18">
        <v>1.82</v>
      </c>
      <c r="J122" s="11">
        <v>12</v>
      </c>
      <c r="K122" s="11">
        <f>ROW()</f>
        <v>122</v>
      </c>
    </row>
    <row r="123" spans="1:11" x14ac:dyDescent="0.3">
      <c r="A123" s="11">
        <v>33</v>
      </c>
      <c r="B123" t="s">
        <v>215</v>
      </c>
      <c r="C123" s="11">
        <v>22</v>
      </c>
      <c r="D123" t="s">
        <v>77</v>
      </c>
      <c r="E123" s="11">
        <v>7323252202</v>
      </c>
      <c r="F123" t="s">
        <v>78</v>
      </c>
      <c r="G123" s="11">
        <v>1</v>
      </c>
      <c r="H123" s="18">
        <v>1.93</v>
      </c>
      <c r="I123" s="18">
        <v>1.93</v>
      </c>
      <c r="J123" s="11">
        <v>13</v>
      </c>
      <c r="K123" s="11">
        <f>ROW()</f>
        <v>123</v>
      </c>
    </row>
    <row r="124" spans="1:11" x14ac:dyDescent="0.3">
      <c r="A124" s="11">
        <v>40</v>
      </c>
      <c r="B124" t="s">
        <v>215</v>
      </c>
      <c r="C124" s="11">
        <v>23</v>
      </c>
      <c r="D124" t="s">
        <v>80</v>
      </c>
      <c r="E124" s="11">
        <v>6197604444</v>
      </c>
      <c r="F124" t="s">
        <v>81</v>
      </c>
      <c r="G124" s="11">
        <v>10</v>
      </c>
      <c r="H124" s="18">
        <v>1.66</v>
      </c>
      <c r="I124" s="18">
        <v>1.66</v>
      </c>
      <c r="J124" s="11">
        <v>10</v>
      </c>
      <c r="K124" s="11">
        <f>ROW()</f>
        <v>124</v>
      </c>
    </row>
    <row r="125" spans="1:11" x14ac:dyDescent="0.3">
      <c r="A125" s="11">
        <v>40</v>
      </c>
      <c r="B125" t="s">
        <v>215</v>
      </c>
      <c r="C125" s="11">
        <v>24</v>
      </c>
      <c r="D125" t="s">
        <v>83</v>
      </c>
      <c r="E125" s="11">
        <v>7401480110</v>
      </c>
      <c r="F125" t="s">
        <v>84</v>
      </c>
      <c r="G125" s="11">
        <v>10</v>
      </c>
      <c r="H125" s="18">
        <v>1.82</v>
      </c>
      <c r="I125" s="18">
        <v>1.82</v>
      </c>
      <c r="J125" s="11">
        <v>11</v>
      </c>
      <c r="K125" s="11">
        <f>ROW()</f>
        <v>125</v>
      </c>
    </row>
    <row r="126" spans="1:11" x14ac:dyDescent="0.3">
      <c r="A126" s="11">
        <v>40</v>
      </c>
      <c r="B126" t="s">
        <v>215</v>
      </c>
      <c r="C126" s="11">
        <v>25</v>
      </c>
      <c r="D126" t="s">
        <v>86</v>
      </c>
      <c r="E126" s="11">
        <v>4275069905</v>
      </c>
      <c r="F126" t="s">
        <v>87</v>
      </c>
      <c r="G126" s="11">
        <v>10</v>
      </c>
      <c r="H126" s="18">
        <v>1.93</v>
      </c>
      <c r="I126" s="18">
        <v>1.93</v>
      </c>
      <c r="J126" s="11">
        <v>12</v>
      </c>
      <c r="K126" s="11">
        <f>ROW()</f>
        <v>126</v>
      </c>
    </row>
    <row r="127" spans="1:11" x14ac:dyDescent="0.3">
      <c r="A127" s="11">
        <v>40</v>
      </c>
      <c r="B127" t="s">
        <v>215</v>
      </c>
      <c r="C127" s="11">
        <v>26</v>
      </c>
      <c r="D127" t="s">
        <v>89</v>
      </c>
      <c r="E127" s="11">
        <v>1788616686</v>
      </c>
      <c r="F127" t="s">
        <v>90</v>
      </c>
      <c r="G127" s="11">
        <v>10</v>
      </c>
      <c r="H127" s="18">
        <v>1.48</v>
      </c>
      <c r="I127" s="18">
        <v>1.48</v>
      </c>
      <c r="J127" s="11">
        <v>13</v>
      </c>
      <c r="K127" s="11">
        <f>ROW()</f>
        <v>127</v>
      </c>
    </row>
    <row r="128" spans="1:11" x14ac:dyDescent="0.3">
      <c r="A128" s="11">
        <v>40</v>
      </c>
      <c r="B128" t="s">
        <v>215</v>
      </c>
      <c r="C128" s="11">
        <v>27</v>
      </c>
      <c r="D128" t="s">
        <v>92</v>
      </c>
      <c r="E128" s="11">
        <v>9944735701</v>
      </c>
      <c r="F128" t="s">
        <v>93</v>
      </c>
      <c r="G128" s="11">
        <v>10</v>
      </c>
      <c r="H128" s="18">
        <v>1.48</v>
      </c>
      <c r="I128" s="18">
        <v>1.48</v>
      </c>
      <c r="J128" s="11">
        <v>14</v>
      </c>
      <c r="K128" s="11">
        <f>ROW()</f>
        <v>128</v>
      </c>
    </row>
    <row r="129" spans="1:11" x14ac:dyDescent="0.3">
      <c r="A129" s="11">
        <v>40</v>
      </c>
      <c r="B129" t="s">
        <v>215</v>
      </c>
      <c r="C129" s="11">
        <v>28</v>
      </c>
      <c r="D129" t="s">
        <v>95</v>
      </c>
      <c r="E129" s="11">
        <v>2989168452</v>
      </c>
      <c r="F129" t="s">
        <v>96</v>
      </c>
      <c r="G129" s="11">
        <v>10</v>
      </c>
      <c r="H129" s="18">
        <v>1.7</v>
      </c>
      <c r="I129" s="18">
        <v>1.7</v>
      </c>
      <c r="J129" s="11">
        <v>15</v>
      </c>
      <c r="K129" s="11">
        <f>ROW()</f>
        <v>129</v>
      </c>
    </row>
    <row r="130" spans="1:11" x14ac:dyDescent="0.3">
      <c r="A130" s="11">
        <v>40</v>
      </c>
      <c r="B130" t="s">
        <v>215</v>
      </c>
      <c r="C130" s="11">
        <v>29</v>
      </c>
      <c r="D130" t="s">
        <v>98</v>
      </c>
      <c r="E130" s="11">
        <v>5370460077</v>
      </c>
      <c r="F130" t="s">
        <v>99</v>
      </c>
      <c r="G130" s="11">
        <v>10</v>
      </c>
      <c r="H130" s="18">
        <v>1.66</v>
      </c>
      <c r="I130" s="18">
        <v>1.66</v>
      </c>
      <c r="J130" s="11">
        <v>16</v>
      </c>
      <c r="K130" s="11">
        <f>ROW()</f>
        <v>130</v>
      </c>
    </row>
    <row r="131" spans="1:11" x14ac:dyDescent="0.3">
      <c r="A131" s="11">
        <v>40</v>
      </c>
      <c r="B131" t="s">
        <v>215</v>
      </c>
      <c r="C131" s="11">
        <v>30</v>
      </c>
      <c r="D131" t="s">
        <v>101</v>
      </c>
      <c r="E131" s="11">
        <v>9972118089</v>
      </c>
      <c r="F131" t="s">
        <v>102</v>
      </c>
      <c r="G131" s="11">
        <v>10</v>
      </c>
      <c r="H131" s="18">
        <v>1.59</v>
      </c>
      <c r="I131" s="18">
        <v>1.59</v>
      </c>
      <c r="J131" s="11">
        <v>17</v>
      </c>
      <c r="K131" s="11">
        <f>ROW()</f>
        <v>131</v>
      </c>
    </row>
    <row r="132" spans="1:11" x14ac:dyDescent="0.3">
      <c r="A132" s="11">
        <v>40</v>
      </c>
      <c r="B132" t="s">
        <v>215</v>
      </c>
      <c r="C132" s="11">
        <v>31</v>
      </c>
      <c r="D132" t="s">
        <v>104</v>
      </c>
      <c r="E132" s="11">
        <v>7107425902</v>
      </c>
      <c r="F132" t="s">
        <v>105</v>
      </c>
      <c r="G132" s="11">
        <v>10</v>
      </c>
      <c r="H132" s="18">
        <v>1.47</v>
      </c>
      <c r="I132" s="18">
        <v>1.47</v>
      </c>
      <c r="J132" s="11">
        <v>18</v>
      </c>
      <c r="K132" s="11">
        <f>ROW()</f>
        <v>132</v>
      </c>
    </row>
    <row r="133" spans="1:11" x14ac:dyDescent="0.3">
      <c r="A133" s="11">
        <v>40</v>
      </c>
      <c r="B133" t="s">
        <v>215</v>
      </c>
      <c r="C133" s="11">
        <v>32</v>
      </c>
      <c r="D133" t="s">
        <v>107</v>
      </c>
      <c r="E133" s="11">
        <v>9413098985</v>
      </c>
      <c r="F133" t="s">
        <v>108</v>
      </c>
      <c r="G133" s="11">
        <v>10</v>
      </c>
      <c r="H133" s="18">
        <v>1.9</v>
      </c>
      <c r="I133" s="18">
        <v>1.9</v>
      </c>
      <c r="J133" s="11">
        <v>19</v>
      </c>
      <c r="K133" s="11">
        <f>ROW()</f>
        <v>133</v>
      </c>
    </row>
    <row r="134" spans="1:11" x14ac:dyDescent="0.3">
      <c r="A134" s="11">
        <v>40</v>
      </c>
      <c r="B134" t="s">
        <v>215</v>
      </c>
      <c r="C134" s="11">
        <v>33</v>
      </c>
      <c r="D134" t="s">
        <v>110</v>
      </c>
      <c r="E134" s="11">
        <v>8435518574</v>
      </c>
      <c r="F134" t="s">
        <v>111</v>
      </c>
      <c r="G134" s="11">
        <v>10</v>
      </c>
      <c r="H134" s="18">
        <v>1.66</v>
      </c>
      <c r="I134" s="18">
        <v>1.66</v>
      </c>
      <c r="J134" s="11">
        <v>20</v>
      </c>
      <c r="K134" s="11">
        <f>ROW()</f>
        <v>134</v>
      </c>
    </row>
    <row r="135" spans="1:11" x14ac:dyDescent="0.3">
      <c r="A135" s="11">
        <v>41</v>
      </c>
      <c r="B135" t="s">
        <v>215</v>
      </c>
      <c r="C135" s="11">
        <v>34</v>
      </c>
      <c r="D135" t="s">
        <v>113</v>
      </c>
      <c r="E135" s="11">
        <v>9317143029</v>
      </c>
      <c r="F135" t="s">
        <v>114</v>
      </c>
      <c r="G135" s="11">
        <v>10</v>
      </c>
      <c r="H135" s="18">
        <v>1.48</v>
      </c>
      <c r="I135" s="18">
        <v>14.8</v>
      </c>
      <c r="J135" s="11">
        <v>10</v>
      </c>
      <c r="K135" s="11">
        <f>ROW()</f>
        <v>135</v>
      </c>
    </row>
    <row r="136" spans="1:11" x14ac:dyDescent="0.3">
      <c r="A136" s="11">
        <v>41</v>
      </c>
      <c r="B136" t="s">
        <v>215</v>
      </c>
      <c r="C136" s="11">
        <v>35</v>
      </c>
      <c r="D136" t="s">
        <v>116</v>
      </c>
      <c r="E136" s="11">
        <v>9415755432</v>
      </c>
      <c r="F136" t="s">
        <v>117</v>
      </c>
      <c r="G136" s="11">
        <v>10</v>
      </c>
      <c r="H136" s="18">
        <v>1.82</v>
      </c>
      <c r="I136" s="18">
        <v>18.2</v>
      </c>
      <c r="J136" s="11">
        <v>11</v>
      </c>
      <c r="K136" s="11">
        <f>ROW()</f>
        <v>136</v>
      </c>
    </row>
    <row r="137" spans="1:11" x14ac:dyDescent="0.3">
      <c r="A137" s="11">
        <v>41</v>
      </c>
      <c r="B137" t="s">
        <v>215</v>
      </c>
      <c r="C137" s="11">
        <v>5</v>
      </c>
      <c r="D137" t="s">
        <v>26</v>
      </c>
      <c r="E137" s="11">
        <v>3851255631</v>
      </c>
      <c r="F137" t="s">
        <v>27</v>
      </c>
      <c r="G137" s="11">
        <v>10</v>
      </c>
      <c r="H137" s="18">
        <v>1.48</v>
      </c>
      <c r="I137" s="18">
        <v>14.8</v>
      </c>
      <c r="J137" s="11">
        <v>12</v>
      </c>
      <c r="K137" s="11">
        <f>ROW()</f>
        <v>137</v>
      </c>
    </row>
    <row r="138" spans="1:11" x14ac:dyDescent="0.3">
      <c r="A138" s="11">
        <v>41</v>
      </c>
      <c r="B138" t="s">
        <v>215</v>
      </c>
      <c r="C138" s="11">
        <v>6</v>
      </c>
      <c r="D138" t="s">
        <v>29</v>
      </c>
      <c r="E138" s="11">
        <v>7598976006</v>
      </c>
      <c r="F138" t="s">
        <v>30</v>
      </c>
      <c r="G138" s="11">
        <v>10</v>
      </c>
      <c r="H138" s="18">
        <v>1.7</v>
      </c>
      <c r="I138" s="18">
        <v>17</v>
      </c>
      <c r="J138" s="11">
        <v>13</v>
      </c>
      <c r="K138" s="11">
        <f>ROW()</f>
        <v>138</v>
      </c>
    </row>
    <row r="139" spans="1:11" x14ac:dyDescent="0.3">
      <c r="A139" s="11">
        <v>41</v>
      </c>
      <c r="B139" t="s">
        <v>215</v>
      </c>
      <c r="C139" s="11">
        <v>4</v>
      </c>
      <c r="D139" t="s">
        <v>24</v>
      </c>
      <c r="E139" s="11">
        <v>9479655374</v>
      </c>
      <c r="F139" t="s">
        <v>25</v>
      </c>
      <c r="G139" s="11">
        <v>10</v>
      </c>
      <c r="H139" s="18">
        <v>1.48</v>
      </c>
      <c r="I139" s="18">
        <v>14.8</v>
      </c>
      <c r="J139" s="11">
        <v>14</v>
      </c>
      <c r="K139" s="11">
        <f>ROW()</f>
        <v>139</v>
      </c>
    </row>
    <row r="140" spans="1:11" x14ac:dyDescent="0.3">
      <c r="A140" s="11">
        <v>41</v>
      </c>
      <c r="B140" t="s">
        <v>215</v>
      </c>
      <c r="C140" s="11">
        <v>6</v>
      </c>
      <c r="D140" t="s">
        <v>29</v>
      </c>
      <c r="E140" s="11">
        <v>7598976006</v>
      </c>
      <c r="F140" t="s">
        <v>30</v>
      </c>
      <c r="G140" s="11">
        <v>10</v>
      </c>
      <c r="H140" s="18">
        <v>1.7</v>
      </c>
      <c r="I140" s="18">
        <v>17</v>
      </c>
      <c r="J140" s="11">
        <v>15</v>
      </c>
      <c r="K140" s="11">
        <f>ROW()</f>
        <v>140</v>
      </c>
    </row>
    <row r="141" spans="1:11" x14ac:dyDescent="0.3">
      <c r="A141" s="11">
        <v>42</v>
      </c>
      <c r="H141" s="18"/>
      <c r="I141" s="18"/>
    </row>
    <row r="142" spans="1:11" x14ac:dyDescent="0.3">
      <c r="A142" s="11">
        <v>42</v>
      </c>
      <c r="H142" s="18"/>
      <c r="I142" s="18"/>
    </row>
    <row r="143" spans="1:11" x14ac:dyDescent="0.3">
      <c r="A143" s="11">
        <v>42</v>
      </c>
      <c r="H143" s="18"/>
      <c r="I143" s="18"/>
    </row>
    <row r="144" spans="1:11" x14ac:dyDescent="0.3">
      <c r="A144" s="11">
        <v>42</v>
      </c>
      <c r="H144" s="18"/>
      <c r="I144" s="18"/>
    </row>
    <row r="145" spans="1:11" x14ac:dyDescent="0.3">
      <c r="A145" s="11">
        <v>42</v>
      </c>
      <c r="H145" s="18"/>
      <c r="I145" s="18"/>
    </row>
    <row r="146" spans="1:11" x14ac:dyDescent="0.3">
      <c r="A146" s="11">
        <v>4</v>
      </c>
      <c r="B146" t="s">
        <v>217</v>
      </c>
      <c r="C146" s="11">
        <v>57</v>
      </c>
      <c r="D146" t="s">
        <v>182</v>
      </c>
      <c r="G146" s="11">
        <v>2</v>
      </c>
      <c r="H146" s="18">
        <v>3.54</v>
      </c>
      <c r="I146" s="18">
        <v>7.08</v>
      </c>
      <c r="J146" s="11">
        <v>16</v>
      </c>
      <c r="K146" s="11">
        <f>ROW()</f>
        <v>146</v>
      </c>
    </row>
    <row r="147" spans="1:11" x14ac:dyDescent="0.3">
      <c r="A147" s="11">
        <v>4</v>
      </c>
      <c r="B147" t="s">
        <v>217</v>
      </c>
      <c r="C147" s="11">
        <v>56</v>
      </c>
      <c r="D147" t="s">
        <v>179</v>
      </c>
      <c r="G147" s="11">
        <v>2</v>
      </c>
      <c r="H147" s="18">
        <v>2.44</v>
      </c>
      <c r="I147" s="18">
        <v>4.88</v>
      </c>
      <c r="J147" s="11">
        <v>17</v>
      </c>
      <c r="K147" s="11">
        <f>ROW()</f>
        <v>147</v>
      </c>
    </row>
    <row r="148" spans="1:11" x14ac:dyDescent="0.3">
      <c r="A148" s="11">
        <v>4</v>
      </c>
      <c r="B148" t="s">
        <v>217</v>
      </c>
      <c r="C148" s="11">
        <v>63</v>
      </c>
      <c r="D148" t="s">
        <v>200</v>
      </c>
      <c r="G148" s="11">
        <v>1</v>
      </c>
      <c r="H148" s="18">
        <v>2.4900000000000002</v>
      </c>
      <c r="I148" s="18">
        <v>2.4900000000000002</v>
      </c>
      <c r="J148" s="11">
        <v>18</v>
      </c>
      <c r="K148" s="11">
        <f>ROW()</f>
        <v>148</v>
      </c>
    </row>
    <row r="149" spans="1:11" x14ac:dyDescent="0.3">
      <c r="A149" s="11">
        <v>4</v>
      </c>
      <c r="B149" t="s">
        <v>217</v>
      </c>
      <c r="C149" s="11">
        <v>28</v>
      </c>
      <c r="D149" t="s">
        <v>95</v>
      </c>
      <c r="G149" s="11">
        <v>1</v>
      </c>
      <c r="H149" s="18">
        <v>2.59</v>
      </c>
      <c r="I149" s="18">
        <v>2.59</v>
      </c>
      <c r="J149" s="11">
        <v>19</v>
      </c>
      <c r="K149" s="11">
        <f>ROW()</f>
        <v>149</v>
      </c>
    </row>
    <row r="150" spans="1:11" x14ac:dyDescent="0.3">
      <c r="A150" s="11">
        <v>4</v>
      </c>
      <c r="B150" t="s">
        <v>217</v>
      </c>
      <c r="C150" s="11">
        <v>17</v>
      </c>
      <c r="D150" t="s">
        <v>62</v>
      </c>
      <c r="G150" s="11">
        <v>1</v>
      </c>
      <c r="H150" s="18">
        <v>2.66</v>
      </c>
      <c r="I150" s="18">
        <v>2.66</v>
      </c>
      <c r="J150" s="11">
        <v>20</v>
      </c>
      <c r="K150" s="11">
        <f>ROW()</f>
        <v>150</v>
      </c>
    </row>
    <row r="151" spans="1:11" x14ac:dyDescent="0.3">
      <c r="A151" s="11">
        <v>4</v>
      </c>
      <c r="B151" t="s">
        <v>217</v>
      </c>
      <c r="C151" s="11">
        <v>14</v>
      </c>
      <c r="D151" t="s">
        <v>53</v>
      </c>
      <c r="G151" s="11">
        <v>1</v>
      </c>
      <c r="H151" s="18">
        <v>3.89</v>
      </c>
      <c r="I151" s="18">
        <v>3.89</v>
      </c>
      <c r="J151" s="11">
        <v>21</v>
      </c>
      <c r="K151" s="11">
        <f>ROW()</f>
        <v>151</v>
      </c>
    </row>
    <row r="152" spans="1:11" x14ac:dyDescent="0.3">
      <c r="A152" s="11">
        <v>4</v>
      </c>
      <c r="B152" t="s">
        <v>217</v>
      </c>
      <c r="C152" s="11">
        <v>23</v>
      </c>
      <c r="D152" t="s">
        <v>80</v>
      </c>
      <c r="G152" s="11">
        <v>1</v>
      </c>
      <c r="H152" s="18">
        <v>3.85</v>
      </c>
      <c r="I152" s="18">
        <v>3.85</v>
      </c>
      <c r="J152" s="11">
        <v>22</v>
      </c>
      <c r="K152" s="11">
        <f>ROW()</f>
        <v>152</v>
      </c>
    </row>
    <row r="153" spans="1:11" x14ac:dyDescent="0.3">
      <c r="A153" s="11">
        <v>4</v>
      </c>
      <c r="B153" t="s">
        <v>217</v>
      </c>
      <c r="C153" s="11">
        <v>26</v>
      </c>
      <c r="D153" t="s">
        <v>89</v>
      </c>
      <c r="G153" s="11">
        <v>1</v>
      </c>
      <c r="H153" s="18">
        <v>2.92</v>
      </c>
      <c r="I153" s="18">
        <v>2.92</v>
      </c>
      <c r="J153" s="11">
        <v>23</v>
      </c>
      <c r="K153" s="11">
        <f>ROW()</f>
        <v>153</v>
      </c>
    </row>
    <row r="154" spans="1:11" x14ac:dyDescent="0.3">
      <c r="A154" s="11">
        <v>4</v>
      </c>
      <c r="B154" t="s">
        <v>217</v>
      </c>
      <c r="C154" s="11">
        <v>5</v>
      </c>
      <c r="D154" t="s">
        <v>26</v>
      </c>
      <c r="G154" s="11">
        <v>1</v>
      </c>
      <c r="H154" s="18">
        <v>3.22</v>
      </c>
      <c r="I154" s="18">
        <v>3.22</v>
      </c>
      <c r="J154" s="11">
        <v>24</v>
      </c>
      <c r="K154" s="11">
        <f>ROW()</f>
        <v>154</v>
      </c>
    </row>
    <row r="155" spans="1:11" x14ac:dyDescent="0.3">
      <c r="A155" s="11">
        <v>4</v>
      </c>
      <c r="B155" t="s">
        <v>217</v>
      </c>
      <c r="C155" s="11">
        <v>9</v>
      </c>
      <c r="D155" t="s">
        <v>38</v>
      </c>
      <c r="G155" s="11">
        <v>3</v>
      </c>
      <c r="H155" s="18">
        <v>3.87</v>
      </c>
      <c r="I155" s="18">
        <v>11.61</v>
      </c>
      <c r="J155" s="11">
        <v>25</v>
      </c>
      <c r="K155" s="11">
        <f>ROW()</f>
        <v>155</v>
      </c>
    </row>
    <row r="156" spans="1:11" x14ac:dyDescent="0.3">
      <c r="A156" s="11">
        <v>4</v>
      </c>
      <c r="B156" t="s">
        <v>217</v>
      </c>
      <c r="C156" s="11">
        <v>62</v>
      </c>
      <c r="D156" t="s">
        <v>197</v>
      </c>
      <c r="G156" s="11">
        <v>1</v>
      </c>
      <c r="H156" s="18">
        <v>2.4900000000000002</v>
      </c>
      <c r="I156" s="18">
        <v>2.4900000000000002</v>
      </c>
      <c r="J156" s="11">
        <v>26</v>
      </c>
      <c r="K156" s="11">
        <f>ROW()</f>
        <v>156</v>
      </c>
    </row>
    <row r="157" spans="1:11" x14ac:dyDescent="0.3">
      <c r="A157" s="11">
        <v>3</v>
      </c>
      <c r="B157" t="s">
        <v>215</v>
      </c>
      <c r="C157" s="11">
        <v>56</v>
      </c>
      <c r="D157" t="s">
        <v>179</v>
      </c>
      <c r="E157" s="11">
        <v>6489094606</v>
      </c>
      <c r="F157" t="s">
        <v>180</v>
      </c>
      <c r="G157" s="11">
        <v>1</v>
      </c>
      <c r="H157" s="18">
        <v>1.56</v>
      </c>
      <c r="I157" s="18">
        <v>1.56</v>
      </c>
      <c r="J157" s="11">
        <v>10</v>
      </c>
      <c r="K157" s="11">
        <f>ROW()</f>
        <v>157</v>
      </c>
    </row>
    <row r="158" spans="1:11" x14ac:dyDescent="0.3">
      <c r="A158" s="11">
        <v>3</v>
      </c>
      <c r="B158" t="s">
        <v>215</v>
      </c>
      <c r="C158" s="11">
        <v>59</v>
      </c>
      <c r="D158" t="s">
        <v>188</v>
      </c>
      <c r="E158" s="11">
        <v>6595873063</v>
      </c>
      <c r="F158" t="s">
        <v>189</v>
      </c>
      <c r="G158" s="11">
        <v>1</v>
      </c>
      <c r="H158" s="18">
        <v>1.73</v>
      </c>
      <c r="I158" s="18">
        <v>1.73</v>
      </c>
      <c r="J158" s="11">
        <v>11</v>
      </c>
      <c r="K158" s="11">
        <f>ROW()</f>
        <v>158</v>
      </c>
    </row>
    <row r="159" spans="1:11" x14ac:dyDescent="0.3">
      <c r="A159" s="11">
        <v>4</v>
      </c>
      <c r="B159" t="s">
        <v>217</v>
      </c>
      <c r="C159" s="11">
        <v>49</v>
      </c>
      <c r="D159" t="s">
        <v>158</v>
      </c>
      <c r="G159" s="11">
        <v>1</v>
      </c>
      <c r="H159" s="18">
        <v>2.68</v>
      </c>
      <c r="I159" s="18">
        <v>2.68</v>
      </c>
      <c r="J159" s="11">
        <v>27</v>
      </c>
      <c r="K159" s="11">
        <v>159</v>
      </c>
    </row>
    <row r="160" spans="1:11" x14ac:dyDescent="0.3">
      <c r="A160" s="11">
        <v>4</v>
      </c>
      <c r="B160" t="s">
        <v>217</v>
      </c>
      <c r="C160" s="11">
        <v>58</v>
      </c>
      <c r="D160" t="s">
        <v>185</v>
      </c>
      <c r="G160" s="11">
        <v>4</v>
      </c>
      <c r="H160" s="18">
        <v>2.12</v>
      </c>
      <c r="I160" s="18">
        <v>8.48</v>
      </c>
      <c r="J160" s="11">
        <v>28</v>
      </c>
      <c r="K160" s="11">
        <v>160</v>
      </c>
    </row>
    <row r="161" spans="1:11" x14ac:dyDescent="0.3">
      <c r="A161" s="11">
        <v>4</v>
      </c>
      <c r="B161" t="s">
        <v>217</v>
      </c>
      <c r="C161" s="11">
        <v>3</v>
      </c>
      <c r="D161" t="s">
        <v>21</v>
      </c>
      <c r="G161" s="11">
        <v>7</v>
      </c>
      <c r="H161" s="18">
        <v>2.85</v>
      </c>
      <c r="I161" s="18">
        <v>19.95</v>
      </c>
      <c r="J161" s="11">
        <v>29</v>
      </c>
      <c r="K161" s="11">
        <v>161</v>
      </c>
    </row>
    <row r="162" spans="1:11" x14ac:dyDescent="0.3">
      <c r="A162" s="11">
        <v>4</v>
      </c>
      <c r="B162" t="s">
        <v>217</v>
      </c>
      <c r="C162" s="11">
        <v>60</v>
      </c>
      <c r="D162" t="s">
        <v>191</v>
      </c>
      <c r="G162" s="11">
        <v>1</v>
      </c>
      <c r="H162" s="18">
        <v>3.89</v>
      </c>
      <c r="I162" s="18">
        <v>3.89</v>
      </c>
      <c r="J162" s="11">
        <v>30</v>
      </c>
      <c r="K162" s="11">
        <v>162</v>
      </c>
    </row>
    <row r="163" spans="1:11" x14ac:dyDescent="0.3">
      <c r="A163" s="11">
        <v>4</v>
      </c>
      <c r="B163" t="s">
        <v>217</v>
      </c>
      <c r="C163" s="11">
        <v>12</v>
      </c>
      <c r="D163" t="s">
        <v>47</v>
      </c>
      <c r="G163" s="11">
        <v>1</v>
      </c>
      <c r="H163" s="18">
        <v>3.1</v>
      </c>
      <c r="I163" s="18">
        <v>3.1</v>
      </c>
      <c r="J163" s="11">
        <v>31</v>
      </c>
      <c r="K163" s="11">
        <v>163</v>
      </c>
    </row>
    <row r="164" spans="1:11" x14ac:dyDescent="0.3">
      <c r="A164" s="11">
        <v>4</v>
      </c>
      <c r="B164" t="s">
        <v>217</v>
      </c>
      <c r="C164" s="11">
        <v>4</v>
      </c>
      <c r="D164" t="s">
        <v>24</v>
      </c>
      <c r="G164" s="11">
        <v>1</v>
      </c>
      <c r="H164" s="18">
        <v>3.5</v>
      </c>
      <c r="I164" s="18">
        <v>3.5</v>
      </c>
      <c r="J164" s="11">
        <v>32</v>
      </c>
      <c r="K164" s="11">
        <v>164</v>
      </c>
    </row>
    <row r="165" spans="1:11" x14ac:dyDescent="0.3">
      <c r="A165" s="11">
        <v>4</v>
      </c>
      <c r="B165" t="s">
        <v>217</v>
      </c>
      <c r="C165" s="11">
        <v>61</v>
      </c>
      <c r="D165" t="s">
        <v>194</v>
      </c>
      <c r="G165" s="11">
        <v>2</v>
      </c>
      <c r="H165" s="18">
        <v>3.93</v>
      </c>
      <c r="I165" s="18">
        <v>7.86</v>
      </c>
      <c r="J165" s="11">
        <v>33</v>
      </c>
      <c r="K165" s="11">
        <v>165</v>
      </c>
    </row>
    <row r="166" spans="1:11" x14ac:dyDescent="0.3">
      <c r="A166" s="11">
        <v>4</v>
      </c>
      <c r="B166" t="s">
        <v>217</v>
      </c>
      <c r="C166" s="11">
        <v>15</v>
      </c>
      <c r="D166" t="s">
        <v>56</v>
      </c>
      <c r="G166" s="11">
        <v>1</v>
      </c>
      <c r="H166" s="18">
        <v>2.12</v>
      </c>
      <c r="I166" s="18">
        <v>2.12</v>
      </c>
      <c r="J166" s="11">
        <v>34</v>
      </c>
      <c r="K166" s="11">
        <v>166</v>
      </c>
    </row>
  </sheetData>
  <sortState xmlns:xlrd2="http://schemas.microsoft.com/office/spreadsheetml/2017/richdata2" ref="A4:K148">
    <sortCondition ref="A4"/>
  </sortState>
  <mergeCells count="3">
    <mergeCell ref="A1:K2"/>
    <mergeCell ref="Q1:V1"/>
    <mergeCell ref="AB1:AJ1"/>
  </mergeCells>
  <conditionalFormatting sqref="A4:K999">
    <cfRule type="expression" dxfId="12" priority="1">
      <formula>AND($A4&lt;&gt;"",MOD(ROW(),2)=0)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E247D-E0DC-4F53-BFB6-CCFCABAE729B}">
  <sheetPr codeName="Users"/>
  <dimension ref="A1:R15"/>
  <sheetViews>
    <sheetView workbookViewId="0">
      <selection activeCell="B4" sqref="B4"/>
    </sheetView>
  </sheetViews>
  <sheetFormatPr defaultRowHeight="14.4" x14ac:dyDescent="0.3"/>
  <cols>
    <col min="1" max="1" width="7" style="11" bestFit="1" customWidth="1"/>
    <col min="2" max="2" width="13.44140625" bestFit="1" customWidth="1"/>
    <col min="3" max="3" width="11.21875" style="11" bestFit="1" customWidth="1"/>
    <col min="4" max="4" width="10.77734375" bestFit="1" customWidth="1"/>
    <col min="5" max="5" width="8.21875" customWidth="1"/>
    <col min="6" max="6" width="8.77734375" style="11"/>
    <col min="7" max="10" width="3.77734375" customWidth="1"/>
    <col min="11" max="11" width="11.77734375" bestFit="1" customWidth="1"/>
    <col min="12" max="12" width="15.21875" bestFit="1" customWidth="1"/>
    <col min="13" max="13" width="12.21875" bestFit="1" customWidth="1"/>
    <col min="14" max="14" width="21.77734375" bestFit="1" customWidth="1"/>
  </cols>
  <sheetData>
    <row r="1" spans="1:18" ht="14.55" customHeight="1" x14ac:dyDescent="0.3">
      <c r="A1" s="125" t="s">
        <v>1</v>
      </c>
      <c r="B1" s="125"/>
      <c r="C1" s="125"/>
      <c r="D1" s="125"/>
      <c r="E1" s="125"/>
      <c r="F1" s="125"/>
      <c r="K1" s="3" t="s">
        <v>4</v>
      </c>
      <c r="N1" s="127" t="s">
        <v>5</v>
      </c>
      <c r="O1" s="127"/>
      <c r="P1" s="127"/>
      <c r="Q1" s="127"/>
      <c r="R1" s="127"/>
    </row>
    <row r="2" spans="1:18" ht="14.55" customHeight="1" x14ac:dyDescent="0.3">
      <c r="A2" s="126"/>
      <c r="B2" s="126"/>
      <c r="C2" s="126"/>
      <c r="D2" s="126"/>
      <c r="E2" s="126"/>
      <c r="F2" s="126"/>
      <c r="K2" s="68" t="s">
        <v>243</v>
      </c>
      <c r="N2" s="68" t="s">
        <v>242</v>
      </c>
      <c r="O2" s="68" t="s">
        <v>243</v>
      </c>
      <c r="P2" s="68" t="s">
        <v>247</v>
      </c>
      <c r="Q2" s="68" t="s">
        <v>9</v>
      </c>
      <c r="R2" s="68" t="s">
        <v>14</v>
      </c>
    </row>
    <row r="3" spans="1:18" x14ac:dyDescent="0.3">
      <c r="A3" s="68" t="s">
        <v>242</v>
      </c>
      <c r="B3" s="68" t="s">
        <v>243</v>
      </c>
      <c r="C3" s="68" t="s">
        <v>244</v>
      </c>
      <c r="D3" s="68" t="s">
        <v>247</v>
      </c>
      <c r="E3" s="68" t="s">
        <v>9</v>
      </c>
      <c r="F3" s="68" t="s">
        <v>14</v>
      </c>
      <c r="K3" s="88" t="s">
        <v>333</v>
      </c>
      <c r="N3" s="11">
        <v>1</v>
      </c>
      <c r="O3" t="s">
        <v>236</v>
      </c>
      <c r="P3" t="s">
        <v>248</v>
      </c>
      <c r="Q3" t="s">
        <v>245</v>
      </c>
      <c r="R3" s="11">
        <v>4</v>
      </c>
    </row>
    <row r="4" spans="1:18" x14ac:dyDescent="0.3">
      <c r="A4" s="11">
        <v>1</v>
      </c>
      <c r="B4" t="s">
        <v>377</v>
      </c>
      <c r="C4" s="11">
        <v>111</v>
      </c>
      <c r="D4" t="s">
        <v>248</v>
      </c>
      <c r="E4" t="s">
        <v>245</v>
      </c>
      <c r="F4" s="11">
        <f>ROW()</f>
        <v>4</v>
      </c>
      <c r="N4" s="11">
        <v>2</v>
      </c>
      <c r="O4" t="s">
        <v>354</v>
      </c>
      <c r="P4" t="s">
        <v>237</v>
      </c>
      <c r="Q4" t="s">
        <v>250</v>
      </c>
      <c r="R4" s="11">
        <v>5</v>
      </c>
    </row>
    <row r="5" spans="1:18" x14ac:dyDescent="0.3">
      <c r="A5" s="11">
        <v>2</v>
      </c>
      <c r="B5" t="s">
        <v>376</v>
      </c>
      <c r="C5" s="11">
        <v>111</v>
      </c>
      <c r="D5" t="s">
        <v>237</v>
      </c>
      <c r="E5" t="s">
        <v>250</v>
      </c>
      <c r="F5" s="11">
        <f>ROW()</f>
        <v>5</v>
      </c>
      <c r="N5" s="11">
        <v>3</v>
      </c>
      <c r="O5" t="s">
        <v>355</v>
      </c>
      <c r="P5" t="s">
        <v>249</v>
      </c>
      <c r="Q5" t="s">
        <v>251</v>
      </c>
      <c r="R5" s="11">
        <v>6</v>
      </c>
    </row>
    <row r="6" spans="1:18" x14ac:dyDescent="0.3">
      <c r="A6" s="11">
        <v>3</v>
      </c>
      <c r="B6" t="s">
        <v>355</v>
      </c>
      <c r="C6" s="11">
        <v>111</v>
      </c>
      <c r="D6" t="s">
        <v>249</v>
      </c>
      <c r="E6" t="s">
        <v>251</v>
      </c>
      <c r="F6" s="11">
        <f>ROW()</f>
        <v>6</v>
      </c>
      <c r="N6" s="11">
        <v>4</v>
      </c>
      <c r="O6" t="s">
        <v>241</v>
      </c>
      <c r="P6" t="s">
        <v>249</v>
      </c>
      <c r="Q6" t="s">
        <v>252</v>
      </c>
      <c r="R6" s="11">
        <v>7</v>
      </c>
    </row>
    <row r="7" spans="1:18" x14ac:dyDescent="0.3">
      <c r="A7" s="11">
        <v>4</v>
      </c>
      <c r="B7" t="s">
        <v>241</v>
      </c>
      <c r="C7" s="11">
        <v>111</v>
      </c>
      <c r="D7" t="s">
        <v>249</v>
      </c>
      <c r="E7" t="s">
        <v>252</v>
      </c>
      <c r="F7" s="11">
        <f>ROW()</f>
        <v>7</v>
      </c>
      <c r="N7" s="11">
        <v>5</v>
      </c>
      <c r="O7" t="s">
        <v>356</v>
      </c>
      <c r="P7" t="s">
        <v>237</v>
      </c>
      <c r="Q7" t="s">
        <v>253</v>
      </c>
      <c r="R7" s="11">
        <v>8</v>
      </c>
    </row>
    <row r="8" spans="1:18" x14ac:dyDescent="0.3">
      <c r="A8" s="11">
        <v>5</v>
      </c>
      <c r="B8" t="s">
        <v>356</v>
      </c>
      <c r="C8" s="11">
        <v>111</v>
      </c>
      <c r="D8" t="s">
        <v>237</v>
      </c>
      <c r="E8" t="s">
        <v>253</v>
      </c>
      <c r="F8" s="11">
        <f>ROW()</f>
        <v>8</v>
      </c>
      <c r="N8" s="11">
        <v>6</v>
      </c>
      <c r="O8" t="s">
        <v>240</v>
      </c>
      <c r="P8" t="s">
        <v>249</v>
      </c>
      <c r="Q8" t="s">
        <v>254</v>
      </c>
      <c r="R8" s="11">
        <v>9</v>
      </c>
    </row>
    <row r="9" spans="1:18" x14ac:dyDescent="0.3">
      <c r="A9" s="11">
        <v>6</v>
      </c>
      <c r="B9" t="s">
        <v>240</v>
      </c>
      <c r="C9" s="11">
        <v>111</v>
      </c>
      <c r="D9" t="s">
        <v>249</v>
      </c>
      <c r="E9" t="s">
        <v>254</v>
      </c>
      <c r="F9" s="11">
        <f>ROW()</f>
        <v>9</v>
      </c>
      <c r="N9" s="11">
        <v>7</v>
      </c>
      <c r="O9" t="s">
        <v>329</v>
      </c>
      <c r="P9" t="s">
        <v>248</v>
      </c>
      <c r="Q9" t="s">
        <v>255</v>
      </c>
      <c r="R9" s="11">
        <v>10</v>
      </c>
    </row>
    <row r="10" spans="1:18" x14ac:dyDescent="0.3">
      <c r="A10" s="11">
        <v>7</v>
      </c>
      <c r="B10" t="s">
        <v>329</v>
      </c>
      <c r="C10" s="11">
        <v>111</v>
      </c>
      <c r="D10" t="s">
        <v>248</v>
      </c>
      <c r="E10" t="s">
        <v>255</v>
      </c>
      <c r="F10" s="11">
        <f>ROW()</f>
        <v>10</v>
      </c>
      <c r="N10" s="11">
        <v>8</v>
      </c>
      <c r="O10" t="s">
        <v>357</v>
      </c>
      <c r="P10" t="s">
        <v>237</v>
      </c>
      <c r="Q10" t="s">
        <v>256</v>
      </c>
      <c r="R10" s="11">
        <v>11</v>
      </c>
    </row>
    <row r="11" spans="1:18" x14ac:dyDescent="0.3">
      <c r="A11" s="11">
        <v>8</v>
      </c>
      <c r="B11" t="s">
        <v>357</v>
      </c>
      <c r="C11" s="11">
        <v>111</v>
      </c>
      <c r="D11" t="s">
        <v>237</v>
      </c>
      <c r="E11" t="s">
        <v>256</v>
      </c>
      <c r="F11" s="11">
        <f>ROW()</f>
        <v>11</v>
      </c>
      <c r="N11" s="11">
        <v>9</v>
      </c>
      <c r="O11" t="s">
        <v>238</v>
      </c>
      <c r="P11" t="s">
        <v>249</v>
      </c>
      <c r="Q11" t="s">
        <v>257</v>
      </c>
      <c r="R11" s="11">
        <v>12</v>
      </c>
    </row>
    <row r="12" spans="1:18" x14ac:dyDescent="0.3">
      <c r="A12" s="11">
        <v>9</v>
      </c>
      <c r="B12" t="s">
        <v>238</v>
      </c>
      <c r="C12" s="11">
        <v>111</v>
      </c>
      <c r="D12" t="s">
        <v>249</v>
      </c>
      <c r="E12" t="s">
        <v>257</v>
      </c>
      <c r="F12" s="11">
        <f>ROW()</f>
        <v>12</v>
      </c>
      <c r="N12" s="11">
        <v>10</v>
      </c>
      <c r="O12" t="s">
        <v>235</v>
      </c>
      <c r="P12" t="s">
        <v>248</v>
      </c>
      <c r="Q12" t="s">
        <v>258</v>
      </c>
      <c r="R12" s="11">
        <v>13</v>
      </c>
    </row>
    <row r="13" spans="1:18" x14ac:dyDescent="0.3">
      <c r="A13" s="11">
        <v>10</v>
      </c>
      <c r="B13" t="s">
        <v>235</v>
      </c>
      <c r="C13" s="11">
        <v>111</v>
      </c>
      <c r="D13" t="s">
        <v>248</v>
      </c>
      <c r="E13" t="s">
        <v>258</v>
      </c>
      <c r="F13" s="11">
        <f>ROW()</f>
        <v>13</v>
      </c>
      <c r="N13" s="11">
        <v>11</v>
      </c>
      <c r="O13" t="s">
        <v>239</v>
      </c>
      <c r="P13" t="s">
        <v>237</v>
      </c>
      <c r="Q13" t="s">
        <v>259</v>
      </c>
      <c r="R13" s="11">
        <v>14</v>
      </c>
    </row>
    <row r="14" spans="1:18" x14ac:dyDescent="0.3">
      <c r="A14" s="11">
        <v>11</v>
      </c>
      <c r="B14" t="s">
        <v>239</v>
      </c>
      <c r="C14" s="11">
        <v>111</v>
      </c>
      <c r="D14" t="s">
        <v>237</v>
      </c>
      <c r="E14" t="s">
        <v>259</v>
      </c>
      <c r="F14" s="11">
        <f>ROW()</f>
        <v>14</v>
      </c>
      <c r="N14" s="11">
        <v>12</v>
      </c>
      <c r="O14" t="s">
        <v>358</v>
      </c>
      <c r="P14" t="s">
        <v>249</v>
      </c>
      <c r="Q14" t="s">
        <v>353</v>
      </c>
      <c r="R14" s="11">
        <v>15</v>
      </c>
    </row>
    <row r="15" spans="1:18" x14ac:dyDescent="0.3">
      <c r="A15" s="11">
        <v>12</v>
      </c>
      <c r="B15" t="s">
        <v>358</v>
      </c>
      <c r="C15" s="11">
        <v>111</v>
      </c>
      <c r="D15" t="s">
        <v>249</v>
      </c>
      <c r="E15" t="s">
        <v>353</v>
      </c>
      <c r="F15" s="11">
        <f>ROW()</f>
        <v>15</v>
      </c>
    </row>
  </sheetData>
  <mergeCells count="2">
    <mergeCell ref="A1:F2"/>
    <mergeCell ref="N1:R1"/>
  </mergeCells>
  <conditionalFormatting sqref="A4:F999">
    <cfRule type="expression" dxfId="0" priority="1">
      <formula>AND($A4&lt;&gt;"",MOD(ROW(),2)=0)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7AD2D-1601-453D-9526-F7A8A2AE1364}">
  <sheetPr codeName="ChartData"/>
  <dimension ref="B1:Q22"/>
  <sheetViews>
    <sheetView workbookViewId="0">
      <selection activeCell="J28" sqref="J28"/>
    </sheetView>
  </sheetViews>
  <sheetFormatPr defaultRowHeight="14.4" x14ac:dyDescent="0.3"/>
  <cols>
    <col min="2" max="2" width="12.33203125" bestFit="1" customWidth="1"/>
    <col min="3" max="3" width="16.77734375" bestFit="1" customWidth="1"/>
    <col min="6" max="6" width="12.33203125" bestFit="1" customWidth="1"/>
    <col min="7" max="7" width="16.77734375" bestFit="1" customWidth="1"/>
    <col min="12" max="12" width="21.109375" bestFit="1" customWidth="1"/>
    <col min="13" max="13" width="11.33203125" bestFit="1" customWidth="1"/>
    <col min="16" max="16" width="21.109375" bestFit="1" customWidth="1"/>
    <col min="17" max="17" width="11.33203125" bestFit="1" customWidth="1"/>
  </cols>
  <sheetData>
    <row r="1" spans="2:17" x14ac:dyDescent="0.3">
      <c r="L1" s="128" t="s">
        <v>351</v>
      </c>
      <c r="M1" s="128"/>
      <c r="P1" s="128" t="s">
        <v>352</v>
      </c>
      <c r="Q1" s="128"/>
    </row>
    <row r="2" spans="2:17" x14ac:dyDescent="0.3">
      <c r="L2" s="95" t="s">
        <v>211</v>
      </c>
      <c r="M2" t="s">
        <v>217</v>
      </c>
      <c r="P2" s="95" t="s">
        <v>211</v>
      </c>
      <c r="Q2" t="s">
        <v>349</v>
      </c>
    </row>
    <row r="3" spans="2:17" x14ac:dyDescent="0.3">
      <c r="B3" s="128" t="s">
        <v>342</v>
      </c>
      <c r="C3" s="128"/>
      <c r="F3" s="128" t="s">
        <v>346</v>
      </c>
      <c r="G3" s="128"/>
    </row>
    <row r="4" spans="2:17" x14ac:dyDescent="0.3">
      <c r="B4" t="s">
        <v>340</v>
      </c>
      <c r="C4" s="97" cm="1">
        <f t="array" aca="1" ref="C4" ca="1">SUMIFS(Order_Total,Order_Date,"&gt;="&amp;FromDt,Order_Date,"&lt;="&amp;ToDt,Order_Type,"Sale")</f>
        <v>4876.0499999999993</v>
      </c>
      <c r="F4" t="s">
        <v>340</v>
      </c>
      <c r="G4" s="97" cm="1">
        <f t="array" aca="1" ref="G4" ca="1">SUMIFS(Order_Total,Order_Date,"&gt;="&amp;FromDt,Order_Date,"&lt;="&amp;ToDt,Order_Type,"Sale")</f>
        <v>4876.0499999999993</v>
      </c>
      <c r="L4" s="95" t="s">
        <v>343</v>
      </c>
      <c r="M4" t="s">
        <v>350</v>
      </c>
      <c r="P4" s="95" t="s">
        <v>343</v>
      </c>
      <c r="Q4" t="s">
        <v>350</v>
      </c>
    </row>
    <row r="5" spans="2:17" x14ac:dyDescent="0.3">
      <c r="B5" t="s">
        <v>341</v>
      </c>
      <c r="C5" s="97" cm="1">
        <f t="array" aca="1" ref="C5" ca="1">SUMIFS(Order_Total,Order_Date,"&gt;="&amp;FromDt,Order_Date,"&lt;="&amp;ToDt,Order_Type,"Purchase")</f>
        <v>1605.88</v>
      </c>
      <c r="F5" t="s">
        <v>345</v>
      </c>
      <c r="G5" s="97" cm="1">
        <f t="array" aca="1" ref="G5" ca="1">SUMIFS(Order_Payment,Order_Date,"&gt;="&amp;FromDt,Order_Date,"&lt;="&amp;ToDt,Order_Type,"Sale")</f>
        <v>4897.76</v>
      </c>
      <c r="L5" s="23" t="s">
        <v>62</v>
      </c>
      <c r="M5" s="97">
        <v>100.2</v>
      </c>
      <c r="P5" s="23" t="s">
        <v>62</v>
      </c>
      <c r="Q5" s="97">
        <v>116.8</v>
      </c>
    </row>
    <row r="6" spans="2:17" x14ac:dyDescent="0.3">
      <c r="B6" t="s">
        <v>348</v>
      </c>
      <c r="C6" s="97">
        <f ca="1">C4-C5</f>
        <v>3270.1699999999992</v>
      </c>
      <c r="F6" t="s">
        <v>347</v>
      </c>
      <c r="G6" s="96">
        <f ca="1">G5/G4</f>
        <v>1.0044523743603944</v>
      </c>
      <c r="L6" s="23" t="s">
        <v>41</v>
      </c>
      <c r="M6" s="97">
        <v>115</v>
      </c>
      <c r="P6" s="23" t="s">
        <v>98</v>
      </c>
      <c r="Q6" s="97">
        <v>117.16</v>
      </c>
    </row>
    <row r="7" spans="2:17" x14ac:dyDescent="0.3">
      <c r="L7" s="23" t="s">
        <v>98</v>
      </c>
      <c r="M7" s="97">
        <v>115.5</v>
      </c>
      <c r="P7" s="23" t="s">
        <v>32</v>
      </c>
      <c r="Q7" s="97">
        <v>118.38</v>
      </c>
    </row>
    <row r="8" spans="2:17" x14ac:dyDescent="0.3">
      <c r="L8" s="23" t="s">
        <v>32</v>
      </c>
      <c r="M8" s="97">
        <v>116.56</v>
      </c>
      <c r="P8" s="23" t="s">
        <v>74</v>
      </c>
      <c r="Q8" s="97">
        <v>129.86999999999998</v>
      </c>
    </row>
    <row r="9" spans="2:17" x14ac:dyDescent="0.3">
      <c r="B9" s="128" t="s">
        <v>338</v>
      </c>
      <c r="C9" s="128"/>
      <c r="F9" s="128" t="s">
        <v>359</v>
      </c>
      <c r="G9" s="128"/>
      <c r="L9" s="23" t="s">
        <v>71</v>
      </c>
      <c r="M9" s="97">
        <v>143.19999999999999</v>
      </c>
      <c r="P9" s="23" t="s">
        <v>71</v>
      </c>
      <c r="Q9" s="97">
        <v>151.5</v>
      </c>
    </row>
    <row r="10" spans="2:17" x14ac:dyDescent="0.3">
      <c r="B10" s="95" t="s">
        <v>211</v>
      </c>
      <c r="C10" t="s">
        <v>217</v>
      </c>
      <c r="F10" s="95" t="s">
        <v>211</v>
      </c>
      <c r="G10" t="s">
        <v>215</v>
      </c>
      <c r="L10" s="23" t="s">
        <v>29</v>
      </c>
      <c r="M10" s="97">
        <v>158.5</v>
      </c>
      <c r="P10" s="23" t="s">
        <v>95</v>
      </c>
      <c r="Q10" s="97">
        <v>162.89999999999998</v>
      </c>
    </row>
    <row r="11" spans="2:17" x14ac:dyDescent="0.3">
      <c r="L11" s="23" t="s">
        <v>116</v>
      </c>
      <c r="M11" s="97">
        <v>158.5</v>
      </c>
      <c r="P11" s="23" t="s">
        <v>59</v>
      </c>
      <c r="Q11" s="97">
        <v>173.7</v>
      </c>
    </row>
    <row r="12" spans="2:17" x14ac:dyDescent="0.3">
      <c r="B12" s="95" t="s">
        <v>343</v>
      </c>
      <c r="C12" t="s">
        <v>369</v>
      </c>
      <c r="F12" s="95" t="s">
        <v>343</v>
      </c>
      <c r="G12" t="s">
        <v>369</v>
      </c>
      <c r="L12" s="23" t="s">
        <v>95</v>
      </c>
      <c r="M12" s="97">
        <v>161.19999999999999</v>
      </c>
      <c r="P12" s="23" t="s">
        <v>116</v>
      </c>
      <c r="Q12" s="97">
        <v>191.5</v>
      </c>
    </row>
    <row r="13" spans="2:17" x14ac:dyDescent="0.3">
      <c r="B13" s="99" t="s">
        <v>360</v>
      </c>
      <c r="C13" s="97">
        <v>262.02</v>
      </c>
      <c r="F13" s="23" t="s">
        <v>360</v>
      </c>
      <c r="G13" s="97">
        <v>101.97</v>
      </c>
      <c r="L13" s="23" t="s">
        <v>59</v>
      </c>
      <c r="M13" s="97">
        <v>162</v>
      </c>
      <c r="P13" s="23" t="s">
        <v>92</v>
      </c>
      <c r="Q13" s="97">
        <v>211.13</v>
      </c>
    </row>
    <row r="14" spans="2:17" x14ac:dyDescent="0.3">
      <c r="B14" s="99" t="s">
        <v>361</v>
      </c>
      <c r="C14" s="97">
        <v>411.51</v>
      </c>
      <c r="F14" s="23" t="s">
        <v>362</v>
      </c>
      <c r="G14" s="97">
        <v>177.85</v>
      </c>
      <c r="L14" s="23" t="s">
        <v>92</v>
      </c>
      <c r="M14" s="97">
        <v>209.64999999999998</v>
      </c>
      <c r="P14" s="23" t="s">
        <v>29</v>
      </c>
      <c r="Q14" s="97">
        <v>217.4</v>
      </c>
    </row>
    <row r="15" spans="2:17" x14ac:dyDescent="0.3">
      <c r="B15" s="99" t="s">
        <v>362</v>
      </c>
      <c r="C15" s="97">
        <v>217.6</v>
      </c>
      <c r="F15" s="23" t="s">
        <v>363</v>
      </c>
      <c r="G15" s="97">
        <v>318.04999999999995</v>
      </c>
      <c r="L15" s="23" t="s">
        <v>344</v>
      </c>
      <c r="M15" s="97">
        <v>1440.31</v>
      </c>
      <c r="P15" s="23" t="s">
        <v>344</v>
      </c>
      <c r="Q15" s="97">
        <v>1590.3400000000001</v>
      </c>
    </row>
    <row r="16" spans="2:17" x14ac:dyDescent="0.3">
      <c r="B16" s="99" t="s">
        <v>363</v>
      </c>
      <c r="C16" s="97">
        <v>1335.54</v>
      </c>
      <c r="F16" s="23" t="s">
        <v>364</v>
      </c>
      <c r="G16" s="97">
        <v>151.76</v>
      </c>
    </row>
    <row r="17" spans="2:7" x14ac:dyDescent="0.3">
      <c r="B17" s="99" t="s">
        <v>364</v>
      </c>
      <c r="C17" s="97">
        <v>65.8</v>
      </c>
      <c r="F17" s="23" t="s">
        <v>365</v>
      </c>
      <c r="G17" s="97">
        <v>203.94</v>
      </c>
    </row>
    <row r="18" spans="2:7" x14ac:dyDescent="0.3">
      <c r="B18" s="99" t="s">
        <v>365</v>
      </c>
      <c r="C18" s="97">
        <v>524.04</v>
      </c>
      <c r="F18" s="23" t="s">
        <v>367</v>
      </c>
      <c r="G18" s="97">
        <v>556.32000000000005</v>
      </c>
    </row>
    <row r="19" spans="2:7" x14ac:dyDescent="0.3">
      <c r="B19" s="99" t="s">
        <v>366</v>
      </c>
      <c r="C19" s="97">
        <v>1007.72</v>
      </c>
      <c r="F19" s="23" t="s">
        <v>368</v>
      </c>
      <c r="G19" s="97">
        <v>101.97</v>
      </c>
    </row>
    <row r="20" spans="2:7" x14ac:dyDescent="0.3">
      <c r="B20" s="99" t="s">
        <v>367</v>
      </c>
      <c r="C20" s="97">
        <v>113.79500000000002</v>
      </c>
      <c r="F20" s="23" t="s">
        <v>344</v>
      </c>
      <c r="G20" s="97">
        <v>1611.86</v>
      </c>
    </row>
    <row r="21" spans="2:7" x14ac:dyDescent="0.3">
      <c r="B21" s="99" t="s">
        <v>368</v>
      </c>
      <c r="C21" s="97">
        <v>935.55</v>
      </c>
    </row>
    <row r="22" spans="2:7" x14ac:dyDescent="0.3">
      <c r="B22" s="99" t="s">
        <v>344</v>
      </c>
      <c r="C22" s="97">
        <v>4873.5750000000007</v>
      </c>
    </row>
  </sheetData>
  <mergeCells count="6">
    <mergeCell ref="B3:C3"/>
    <mergeCell ref="F3:G3"/>
    <mergeCell ref="L1:M1"/>
    <mergeCell ref="P1:Q1"/>
    <mergeCell ref="B9:C9"/>
    <mergeCell ref="F9:G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20</vt:i4>
      </vt:variant>
    </vt:vector>
  </HeadingPairs>
  <TitlesOfParts>
    <vt:vector size="26" baseType="lpstr">
      <vt:lpstr>SMS</vt:lpstr>
      <vt:lpstr>Orders</vt:lpstr>
      <vt:lpstr>Products</vt:lpstr>
      <vt:lpstr>Order Items</vt:lpstr>
      <vt:lpstr>Users</vt:lpstr>
      <vt:lpstr>Chart Data</vt:lpstr>
      <vt:lpstr>ChargeSTOpt</vt:lpstr>
      <vt:lpstr>ChargeSTRt</vt:lpstr>
      <vt:lpstr>'Order Items'!Criteria</vt:lpstr>
      <vt:lpstr>Products!Criteria</vt:lpstr>
      <vt:lpstr>SMS!Criteria</vt:lpstr>
      <vt:lpstr>Users!Criteria</vt:lpstr>
      <vt:lpstr>DateRange</vt:lpstr>
      <vt:lpstr>'Order Items'!Extract</vt:lpstr>
      <vt:lpstr>Products!Extract</vt:lpstr>
      <vt:lpstr>Users!Extract</vt:lpstr>
      <vt:lpstr>FromDt</vt:lpstr>
      <vt:lpstr>PaySTOpt</vt:lpstr>
      <vt:lpstr>PaySTRate</vt:lpstr>
      <vt:lpstr>SMS!Print_Area</vt:lpstr>
      <vt:lpstr>ProductFolder</vt:lpstr>
      <vt:lpstr>SharedFolder</vt:lpstr>
      <vt:lpstr>SOFooter</vt:lpstr>
      <vt:lpstr>ToDt</vt:lpstr>
      <vt:lpstr>TotalRange</vt:lpstr>
      <vt:lpstr>UserFolder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USER</cp:lastModifiedBy>
  <cp:lastPrinted>2023-09-27T08:25:53Z</cp:lastPrinted>
  <dcterms:created xsi:type="dcterms:W3CDTF">2023-09-25T01:53:25Z</dcterms:created>
  <dcterms:modified xsi:type="dcterms:W3CDTF">2024-12-07T17:44:07Z</dcterms:modified>
</cp:coreProperties>
</file>