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Olajide FemVrich\Desktop\Just DATA\EXCEL\YouTube_Portfolio_Project\By Data with Decision\Adventure work Excel Dashboard\My Adventure Wrk\"/>
    </mc:Choice>
  </mc:AlternateContent>
  <xr:revisionPtr revIDLastSave="0" documentId="13_ncr:1_{77AFE4D6-EE7B-4A67-962C-6AC5FE9412D0}" xr6:coauthVersionLast="47" xr6:coauthVersionMax="47" xr10:uidLastSave="{00000000-0000-0000-0000-000000000000}"/>
  <bookViews>
    <workbookView xWindow="-120" yWindow="-120" windowWidth="20730" windowHeight="11760" activeTab="1" xr2:uid="{BD9197D9-4E74-46BA-BC58-5591E0A4E885}"/>
  </bookViews>
  <sheets>
    <sheet name="coordinate_table" sheetId="4" r:id="rId1"/>
    <sheet name="Time-Series_Analysis" sheetId="2" r:id="rId2"/>
    <sheet name="Time-Series_DashBoard" sheetId="1" r:id="rId3"/>
  </sheets>
  <definedNames>
    <definedName name="Changes_Table">'Time-Series_Analysis'!$N$5:$T$9</definedName>
    <definedName name="Slicer_Country">#N/A</definedName>
    <definedName name="Slicer_Month_Name">#N/A</definedName>
    <definedName name="Slicer_Year">#N/A</definedName>
  </definedNames>
  <calcPr calcId="191029"/>
  <pivotCaches>
    <pivotCache cacheId="0" r:id="rId4"/>
    <pivotCache cacheId="848" r:id="rId5"/>
    <pivotCache cacheId="884" r:id="rId6"/>
    <pivotCache cacheId="899" r:id="rId7"/>
    <pivotCache cacheId="901" r:id="rId8"/>
    <pivotCache cacheId="903" r:id="rId9"/>
    <pivotCache cacheId="905" r:id="rId10"/>
    <pivotCache cacheId="907" r:id="rId11"/>
    <pivotCache cacheId="909" r:id="rId12"/>
    <pivotCache cacheId="914" r:id="rId13"/>
    <pivotCache cacheId="916" r:id="rId14"/>
    <pivotCache cacheId="918" r:id="rId15"/>
    <pivotCache cacheId="920" r:id="rId16"/>
    <pivotCache cacheId="922" r:id="rId17"/>
    <pivotCache cacheId="924" r:id="rId18"/>
    <pivotCache cacheId="926" r:id="rId19"/>
    <pivotCache cacheId="912" r:id="rId20"/>
  </pivotCaches>
  <extLst>
    <ext xmlns:x14="http://schemas.microsoft.com/office/spreadsheetml/2009/9/main" uri="{876F7934-8845-4945-9796-88D515C7AA90}">
      <x14:pivotCaches>
        <pivotCache cacheId="17"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9fcf6f19-4fad-4c64-aaaf-f3fc9594ff0f" name="FactInternetSales" connection="Query - FactInternetSales"/>
          <x15:modelTable id="DimSalesTerritory_6ba672ae-90e2-44e8-b0bb-196e8c3bf594" name="DimSalesTerritory" connection="Query - DimSalesTerritory"/>
          <x15:modelTable id="DimProduct_833b2bba-489f-40e2-97dd-04b258ba8e9d" name="DimProduct" connection="Query - DimProduct"/>
          <x15:modelTable id="DimGeography_d0e7401f-82b7-429d-8ea2-74a8dbc3cf8c" name="DimGeography" connection="Query - DimGeography"/>
          <x15:modelTable id="DimDate_db6f8362-ee1c-4a88-a3eb-fd703c15cd71" name="DimDate" connection="Query - DimDate"/>
          <x15:modelTable id="DimCustomer_ffabc19b-7f58-4fd6-9e1e-43a515f1b082" name="DimCustomer" connection="Query - DimCustomer"/>
          <x15:modelTable id="All Measures_ba683754-7e51-4567-aace-61d2ad727192" name="All Measures" connection="Query - All Measures"/>
          <x15:modelTable id="Table1_37f37794-1262-4be6-85d2-6748d058cdf7" name="Table1" connection="Query - Table1"/>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Geography" fromColumn="Country" toTable="Table1" toColumn="Country"/>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9" i="2" l="1"/>
  <c r="DM13" i="2"/>
  <c r="DN13" i="2"/>
  <c r="DM14" i="2"/>
  <c r="DN14" i="2"/>
  <c r="DM15" i="2"/>
  <c r="DN15" i="2"/>
  <c r="DM16" i="2"/>
  <c r="DN16" i="2"/>
  <c r="DM17" i="2"/>
  <c r="DN17" i="2"/>
  <c r="DM18" i="2"/>
  <c r="DN18" i="2"/>
  <c r="DM19" i="2"/>
  <c r="DN19" i="2"/>
  <c r="DD18" i="2"/>
  <c r="DE18" i="2"/>
  <c r="DD14" i="2"/>
  <c r="DE20" i="2" s="1"/>
  <c r="DE14" i="2"/>
  <c r="DF14" i="2" s="1"/>
  <c r="DD15" i="2"/>
  <c r="DE15" i="2"/>
  <c r="DD16" i="2"/>
  <c r="DE16" i="2"/>
  <c r="DD17" i="2"/>
  <c r="DE17" i="2"/>
  <c r="DE13" i="2"/>
  <c r="DD13" i="2"/>
  <c r="CW17" i="2"/>
  <c r="CX17" i="2"/>
  <c r="CY17" i="2"/>
  <c r="CW18" i="2"/>
  <c r="CX18" i="2"/>
  <c r="CY18" i="2"/>
  <c r="CX16" i="2"/>
  <c r="CY16" i="2"/>
  <c r="CW16" i="2"/>
  <c r="CO20" i="2"/>
  <c r="BI20" i="2"/>
  <c r="CN12" i="2"/>
  <c r="CO12" i="2"/>
  <c r="CP12" i="2" s="1"/>
  <c r="CN13" i="2"/>
  <c r="CO13" i="2"/>
  <c r="CP13" i="2" s="1"/>
  <c r="CN14" i="2"/>
  <c r="CO14" i="2"/>
  <c r="CP14" i="2" s="1"/>
  <c r="CN15" i="2"/>
  <c r="CO15" i="2"/>
  <c r="CP15" i="2" s="1"/>
  <c r="CN16" i="2"/>
  <c r="CO16" i="2"/>
  <c r="CP16" i="2" s="1"/>
  <c r="CO11" i="2"/>
  <c r="CN11" i="2"/>
  <c r="CO7" i="2"/>
  <c r="CO6" i="2"/>
  <c r="BY11" i="2"/>
  <c r="BZ11" i="2"/>
  <c r="BY12" i="2"/>
  <c r="BZ12" i="2"/>
  <c r="CA12" i="2" s="1"/>
  <c r="BZ10" i="2"/>
  <c r="BY10" i="2"/>
  <c r="BT15" i="2"/>
  <c r="BT16" i="2"/>
  <c r="BT14" i="2"/>
  <c r="BR14" i="2"/>
  <c r="BS14" i="2"/>
  <c r="BR15" i="2"/>
  <c r="BS15" i="2"/>
  <c r="BR16" i="2"/>
  <c r="BS16" i="2"/>
  <c r="BR17" i="2"/>
  <c r="BS17" i="2"/>
  <c r="BR18" i="2"/>
  <c r="BS18" i="2"/>
  <c r="BR19" i="2"/>
  <c r="BS19" i="2"/>
  <c r="BR20" i="2"/>
  <c r="BS20" i="2"/>
  <c r="BR21" i="2"/>
  <c r="BS21" i="2"/>
  <c r="BS13" i="2"/>
  <c r="BR13" i="2"/>
  <c r="BH6" i="2"/>
  <c r="BI6" i="2"/>
  <c r="BJ6" i="2" s="1"/>
  <c r="BH7" i="2"/>
  <c r="BI7" i="2"/>
  <c r="BJ7" i="2" s="1"/>
  <c r="BH8" i="2"/>
  <c r="BI8" i="2"/>
  <c r="BJ8" i="2" s="1"/>
  <c r="BH9" i="2"/>
  <c r="BJ9" i="2"/>
  <c r="BH10" i="2"/>
  <c r="BI10" i="2"/>
  <c r="BJ10" i="2" s="1"/>
  <c r="BI5" i="2"/>
  <c r="BH5" i="2"/>
  <c r="BI16" i="2"/>
  <c r="BI15" i="2"/>
  <c r="AM13" i="2"/>
  <c r="AN13" i="2"/>
  <c r="AM14" i="2"/>
  <c r="AN14" i="2"/>
  <c r="AO14" i="2" s="1"/>
  <c r="AN12" i="2"/>
  <c r="AM12" i="2"/>
  <c r="AB47" i="2"/>
  <c r="AF32" i="2"/>
  <c r="AG32" i="2" s="1"/>
  <c r="AF31" i="2"/>
  <c r="AF26" i="2"/>
  <c r="AF25" i="2"/>
  <c r="AG25" i="2" s="1"/>
  <c r="AA36" i="2"/>
  <c r="AB36" i="2"/>
  <c r="AA37" i="2"/>
  <c r="AB37" i="2"/>
  <c r="AA38" i="2"/>
  <c r="AB38" i="2"/>
  <c r="AA39" i="2"/>
  <c r="AB39" i="2"/>
  <c r="AA40" i="2"/>
  <c r="AB40" i="2"/>
  <c r="AA41" i="2"/>
  <c r="AB41" i="2"/>
  <c r="AA42" i="2"/>
  <c r="AB42" i="2"/>
  <c r="AB35" i="2"/>
  <c r="AA35" i="2"/>
  <c r="AF35" i="2"/>
  <c r="AG35" i="2"/>
  <c r="AF36" i="2"/>
  <c r="AG36" i="2"/>
  <c r="AF37" i="2"/>
  <c r="AG37" i="2"/>
  <c r="AF38" i="2"/>
  <c r="AG38" i="2"/>
  <c r="AF39" i="2"/>
  <c r="AG39" i="2"/>
  <c r="AF40" i="2"/>
  <c r="AG40" i="2"/>
  <c r="AF41" i="2"/>
  <c r="AG41" i="2"/>
  <c r="AF42" i="2"/>
  <c r="AG42" i="2"/>
  <c r="AH35" i="2"/>
  <c r="AH36" i="2"/>
  <c r="AH37" i="2"/>
  <c r="AH38" i="2"/>
  <c r="AH39" i="2"/>
  <c r="AH40" i="2"/>
  <c r="AH41" i="2"/>
  <c r="AH42" i="2"/>
  <c r="AF33" i="2"/>
  <c r="AG33" i="2" s="1"/>
  <c r="AF27" i="2"/>
  <c r="AG27" i="2" s="1"/>
  <c r="AE9" i="2"/>
  <c r="AF9" i="2" s="1"/>
  <c r="AE8" i="2"/>
  <c r="AF8" i="2" s="1"/>
  <c r="AE7" i="2"/>
  <c r="AF7" i="2" s="1"/>
  <c r="AE14" i="2"/>
  <c r="Q29" i="2"/>
  <c r="R29" i="2" s="1"/>
  <c r="Q28" i="2"/>
  <c r="R28" i="2" s="1"/>
  <c r="Q26" i="2"/>
  <c r="R26" i="2" s="1"/>
  <c r="Q25" i="2"/>
  <c r="R25" i="2" s="1"/>
  <c r="Q23" i="2"/>
  <c r="R23" i="2" s="1"/>
  <c r="Q22" i="2"/>
  <c r="R22" i="2" s="1"/>
  <c r="C22" i="2" a="1"/>
  <c r="C22" i="2" s="1"/>
  <c r="B22" i="2"/>
  <c r="C21" i="2" a="1"/>
  <c r="C21" i="2" s="1"/>
  <c r="B21" i="2"/>
  <c r="Q20" i="2"/>
  <c r="R20" i="2" s="1"/>
  <c r="C20" i="2" a="1"/>
  <c r="C20" i="2" s="1"/>
  <c r="B20" i="2"/>
  <c r="Q19" i="2"/>
  <c r="R19" i="2" s="1"/>
  <c r="C19" i="2" a="1"/>
  <c r="C19" i="2" s="1"/>
  <c r="B19" i="2"/>
  <c r="C18" i="2" a="1"/>
  <c r="C18" i="2" s="1"/>
  <c r="B18" i="2"/>
  <c r="Q17" i="2"/>
  <c r="R17" i="2" s="1"/>
  <c r="Q16" i="2"/>
  <c r="R16" i="2" s="1"/>
  <c r="Q14" i="2"/>
  <c r="R14" i="2" s="1"/>
  <c r="Q13" i="2"/>
  <c r="AE12" i="2"/>
  <c r="P31" i="2" l="1"/>
  <c r="DT8" i="2"/>
  <c r="DT4" i="2"/>
  <c r="DT5" i="2"/>
  <c r="CZ18" i="2"/>
  <c r="DG14" i="2"/>
  <c r="CZ17" i="2"/>
  <c r="CP7" i="2"/>
  <c r="CP6" i="2"/>
  <c r="CA11" i="2"/>
  <c r="BJ15" i="2"/>
  <c r="BJ16" i="2"/>
  <c r="AH25" i="2"/>
  <c r="AO13" i="2"/>
  <c r="AP13" i="2" s="1"/>
  <c r="AQ13" i="2" s="1"/>
  <c r="AM19" i="2" s="1"/>
  <c r="AD42" i="2"/>
  <c r="AH31" i="2"/>
  <c r="AG26" i="2"/>
  <c r="AG31" i="2"/>
  <c r="AD41" i="2"/>
  <c r="AD40" i="2"/>
  <c r="AD39" i="2"/>
  <c r="AD38" i="2"/>
  <c r="AD37" i="2"/>
  <c r="AD36" i="2"/>
  <c r="AC42" i="2"/>
  <c r="AC40" i="2"/>
  <c r="AC38" i="2"/>
  <c r="AC36" i="2"/>
  <c r="AC41" i="2"/>
  <c r="AC39" i="2"/>
  <c r="AC37" i="2"/>
  <c r="AG7" i="2"/>
  <c r="D18" i="2"/>
  <c r="C26" i="2"/>
  <c r="D21" i="2"/>
  <c r="E21" i="2" s="1"/>
  <c r="D20" i="2"/>
  <c r="E20" i="2" s="1"/>
  <c r="D19" i="2"/>
  <c r="C27" i="2" s="1"/>
  <c r="D22" i="2"/>
  <c r="E22" i="2" s="1"/>
  <c r="E19" i="2"/>
  <c r="AE13" i="2"/>
  <c r="S29" i="2"/>
  <c r="S16" i="2"/>
  <c r="S23" i="2"/>
  <c r="S28" i="2"/>
  <c r="S17" i="2"/>
  <c r="S22" i="2"/>
  <c r="S19" i="2"/>
  <c r="S25" i="2"/>
  <c r="R13" i="2"/>
  <c r="S13" i="2" s="1"/>
  <c r="S20" i="2"/>
  <c r="S26" i="2"/>
  <c r="T25" i="2" l="1"/>
  <c r="C25" i="2"/>
  <c r="T28" i="2"/>
  <c r="T22" i="2"/>
  <c r="T16" i="2"/>
  <c r="T19" i="2"/>
  <c r="S14" i="2"/>
  <c r="T13"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531FC5-C736-4E72-9F8A-113DAB3C63B8}" name="Query - All Measures" description="Connection to the 'All Measures' query in the workbook." type="100" refreshedVersion="7" minRefreshableVersion="5">
    <extLst>
      <ext xmlns:x15="http://schemas.microsoft.com/office/spreadsheetml/2010/11/main" uri="{DE250136-89BD-433C-8126-D09CA5730AF9}">
        <x15:connection id="c9912ad1-e564-4092-878c-72f63eb055a9">
          <x15:oledbPr connection="Provider=Microsoft.Mashup.OleDb.1;Data Source=$Workbook$;Location=&quot;All Measures&quot;;Extended Properties=&quot;&quot;">
            <x15:dbTables>
              <x15:dbTable name="All Measures"/>
            </x15:dbTables>
          </x15:oledbPr>
        </x15:connection>
      </ext>
    </extLst>
  </connection>
  <connection id="2" xr16:uid="{C6C37D8C-5521-4073-99F0-6E0D3BB18EE3}" name="Query - DimCustomer" description="Connection to the 'DimCustomer' query in the workbook." type="100" refreshedVersion="7" minRefreshableVersion="5">
    <extLst>
      <ext xmlns:x15="http://schemas.microsoft.com/office/spreadsheetml/2010/11/main" uri="{DE250136-89BD-433C-8126-D09CA5730AF9}">
        <x15:connection id="39b6d3bb-05f8-4236-b1b0-3a069b53b668"/>
      </ext>
    </extLst>
  </connection>
  <connection id="3" xr16:uid="{0C0BC1B8-FC25-47FF-BE23-875AEA88C3DF}" name="Query - DimDate" description="Connection to the 'DimDate' query in the workbook." type="100" refreshedVersion="7" minRefreshableVersion="5">
    <extLst>
      <ext xmlns:x15="http://schemas.microsoft.com/office/spreadsheetml/2010/11/main" uri="{DE250136-89BD-433C-8126-D09CA5730AF9}">
        <x15:connection id="0e0fdc18-468d-44a6-bdf6-2f87ac2b65d3">
          <x15:oledbPr connection="Provider=Microsoft.Mashup.OleDb.1;Data Source=$Workbook$;Location=DimDate;Extended Properties=&quot;&quot;">
            <x15:dbTables>
              <x15:dbTable name="DimDate"/>
            </x15:dbTables>
          </x15:oledbPr>
        </x15:connection>
      </ext>
    </extLst>
  </connection>
  <connection id="4" xr16:uid="{27953662-37A6-400E-A560-6AD737B5795C}" name="Query - DimGeography" description="Connection to the 'DimGeography' query in the workbook." type="100" refreshedVersion="7" minRefreshableVersion="5">
    <extLst>
      <ext xmlns:x15="http://schemas.microsoft.com/office/spreadsheetml/2010/11/main" uri="{DE250136-89BD-433C-8126-D09CA5730AF9}">
        <x15:connection id="43362d86-44ec-4cc7-aba9-c29d43feedb0"/>
      </ext>
    </extLst>
  </connection>
  <connection id="5" xr16:uid="{2061CE84-2708-49CE-AF43-5F9B7D5EC4D4}" name="Query - DimProduct" description="Connection to the 'DimProduct' query in the workbook." type="100" refreshedVersion="7" minRefreshableVersion="5">
    <extLst>
      <ext xmlns:x15="http://schemas.microsoft.com/office/spreadsheetml/2010/11/main" uri="{DE250136-89BD-433C-8126-D09CA5730AF9}">
        <x15:connection id="654eef5c-2ac7-4302-b8f4-fbe41d774545">
          <x15:oledbPr connection="Provider=Microsoft.Mashup.OleDb.1;Data Source=$Workbook$;Location=DimProduct;Extended Properties=&quot;&quot;">
            <x15:dbTables>
              <x15:dbTable name="DimProduct"/>
            </x15:dbTables>
          </x15:oledbPr>
        </x15:connection>
      </ext>
    </extLst>
  </connection>
  <connection id="6" xr16:uid="{ADABB536-13A8-4AC6-BDF5-AB4CA6AEFE6C}" name="Query - DimSalesTerritory" description="Connection to the 'DimSalesTerritory' query in the workbook." type="100" refreshedVersion="7" minRefreshableVersion="5">
    <extLst>
      <ext xmlns:x15="http://schemas.microsoft.com/office/spreadsheetml/2010/11/main" uri="{DE250136-89BD-433C-8126-D09CA5730AF9}">
        <x15:connection id="9863cd39-b57e-4a9b-bd8f-db89aabc544b">
          <x15:oledbPr connection="Provider=Microsoft.Mashup.OleDb.1;Data Source=$Workbook$;Location=DimSalesTerritory;Extended Properties=&quot;&quot;">
            <x15:dbTables>
              <x15:dbTable name="DimSalesTerritory"/>
            </x15:dbTables>
          </x15:oledbPr>
        </x15:connection>
      </ext>
    </extLst>
  </connection>
  <connection id="7" xr16:uid="{38A6A791-4D47-43C2-9B43-91B3937E114E}" name="Query - FactInternetSales" description="Connection to the 'FactInternetSales' query in the workbook." type="100" refreshedVersion="7" minRefreshableVersion="5">
    <extLst>
      <ext xmlns:x15="http://schemas.microsoft.com/office/spreadsheetml/2010/11/main" uri="{DE250136-89BD-433C-8126-D09CA5730AF9}">
        <x15:connection id="806b9304-716d-4b11-ab22-0f30de7d1708"/>
      </ext>
    </extLst>
  </connection>
  <connection id="8" xr16:uid="{1A0740CA-B4E7-4AAB-AA5A-DB02C42C1954}" name="Query - Table1" description="Connection to the 'Table1' query in the workbook." type="100" refreshedVersion="7" minRefreshableVersion="5">
    <extLst>
      <ext xmlns:x15="http://schemas.microsoft.com/office/spreadsheetml/2010/11/main" uri="{DE250136-89BD-433C-8126-D09CA5730AF9}">
        <x15:connection id="1b2e3905-e728-41b7-9c28-e597709cbf60"/>
      </ext>
    </extLst>
  </connection>
  <connection id="9" xr16:uid="{796FDB81-D8F8-43D8-81DA-FE9FE95DD9C2}"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<sst xmlns="http://schemas.openxmlformats.org/spreadsheetml/2006/main" count="1143" uniqueCount="1079">
  <si>
    <t>#Transactions</t>
  </si>
  <si>
    <t>Sold Products</t>
  </si>
  <si>
    <t>Unsold Product</t>
  </si>
  <si>
    <t>All Product</t>
  </si>
  <si>
    <t>%_Profit-Margin</t>
  </si>
  <si>
    <t xml:space="preserve"> OrderQuantity</t>
  </si>
  <si>
    <t xml:space="preserve"> COGS</t>
  </si>
  <si>
    <t>Year</t>
  </si>
  <si>
    <t>Option Botton</t>
  </si>
  <si>
    <t>Abv Avg</t>
  </si>
  <si>
    <t xml:space="preserve">% changes in diff of the abv avg years </t>
  </si>
  <si>
    <t>Caption</t>
  </si>
  <si>
    <t xml:space="preserve">  Profit</t>
  </si>
  <si>
    <t xml:space="preserve">  Revenue</t>
  </si>
  <si>
    <t>Caption 2</t>
  </si>
  <si>
    <t>Selected Yr</t>
  </si>
  <si>
    <t>Previous Yr</t>
  </si>
  <si>
    <t>Profit</t>
  </si>
  <si>
    <t xml:space="preserve">% </t>
  </si>
  <si>
    <t>YoY Change</t>
  </si>
  <si>
    <t>PROFIT</t>
  </si>
  <si>
    <t>Value</t>
  </si>
  <si>
    <t>REVENUE</t>
  </si>
  <si>
    <t>TRANSACTION</t>
  </si>
  <si>
    <t>COGS</t>
  </si>
  <si>
    <t>% PM</t>
  </si>
  <si>
    <t>Month Name</t>
  </si>
  <si>
    <t>Feb</t>
  </si>
  <si>
    <t>Mar</t>
  </si>
  <si>
    <t>TOP 3</t>
  </si>
  <si>
    <t>Month</t>
  </si>
  <si>
    <t>% contribution TP</t>
  </si>
  <si>
    <t>Caption 1</t>
  </si>
  <si>
    <t>caption 2</t>
  </si>
  <si>
    <t>caption 3</t>
  </si>
  <si>
    <t>Jan</t>
  </si>
  <si>
    <t>Apr</t>
  </si>
  <si>
    <t>May</t>
  </si>
  <si>
    <t>Jun</t>
  </si>
  <si>
    <t>Jul</t>
  </si>
  <si>
    <t>Day Name</t>
  </si>
  <si>
    <t>Fri</t>
  </si>
  <si>
    <t>Mon</t>
  </si>
  <si>
    <t>Sat</t>
  </si>
  <si>
    <t>Sun</t>
  </si>
  <si>
    <t>Thu</t>
  </si>
  <si>
    <t>Tue</t>
  </si>
  <si>
    <t>Wed</t>
  </si>
  <si>
    <t>Days</t>
  </si>
  <si>
    <t>Top 3 Days</t>
  </si>
  <si>
    <t>Dayname</t>
  </si>
  <si>
    <t>Week Type</t>
  </si>
  <si>
    <t>Weekend</t>
  </si>
  <si>
    <t>% Ctrbtn</t>
  </si>
  <si>
    <t xml:space="preserve">max wk </t>
  </si>
  <si>
    <t>Max wk type</t>
  </si>
  <si>
    <t>Weekdays</t>
  </si>
  <si>
    <t>Quarter</t>
  </si>
  <si>
    <t>Qtr-1</t>
  </si>
  <si>
    <t>Qtr-2</t>
  </si>
  <si>
    <t>Qtr-3</t>
  </si>
  <si>
    <t>Qtr-4</t>
  </si>
  <si>
    <t>Sum of Total Profit</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</si>
  <si>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</si>
  <si>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</si>
  <si>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</si>
  <si>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</si>
  <si>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</si>
  <si>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</si>
  <si>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</si>
  <si>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</si>
  <si>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</si>
  <si>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</si>
  <si>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</si>
  <si>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</si>
  <si>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</si>
  <si>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</si>
  <si>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</si>
  <si>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</si>
  <si>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</si>
  <si>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</si>
  <si>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</si>
  <si>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</si>
  <si>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</si>
  <si>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</si>
  <si>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</si>
  <si>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</si>
  <si>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</si>
  <si>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</si>
  <si>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</si>
  <si>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</si>
  <si>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</si>
  <si>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</si>
  <si>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</si>
  <si>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</si>
  <si>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</si>
  <si>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</si>
  <si>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</si>
  <si>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</si>
  <si>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</si>
  <si>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</si>
  <si>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</si>
  <si>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</si>
  <si>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</si>
  <si>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</si>
  <si>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</si>
  <si>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</si>
  <si>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</si>
  <si>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</si>
  <si>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</si>
  <si>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</si>
  <si>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</si>
  <si>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</si>
  <si>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</si>
  <si>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</si>
  <si>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</si>
  <si>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</si>
  <si>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</si>
  <si>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</si>
  <si>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</si>
  <si>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</si>
  <si>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</si>
  <si>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</si>
  <si>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</si>
  <si>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</si>
  <si>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</si>
  <si>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</si>
  <si>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</si>
  <si>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</si>
  <si>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</si>
  <si>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</si>
  <si>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</si>
  <si>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</si>
  <si>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</si>
  <si>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</si>
  <si>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</si>
  <si>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</si>
  <si>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</si>
  <si>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</si>
  <si>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</si>
  <si>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</si>
  <si>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</si>
  <si>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</si>
  <si>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</si>
  <si>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</si>
  <si>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</si>
  <si>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</si>
  <si>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</si>
  <si>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</si>
  <si>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</si>
  <si>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</si>
  <si>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</si>
  <si>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</si>
  <si>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</si>
  <si>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</si>
  <si>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</si>
  <si>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</si>
  <si>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</si>
  <si>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</si>
  <si>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</si>
  <si>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</si>
  <si>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</si>
  <si>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</si>
  <si>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</si>
  <si>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</si>
  <si>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</si>
  <si>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</si>
  <si>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</si>
  <si>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</si>
  <si>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</si>
  <si>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</si>
  <si>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</si>
  <si>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</si>
  <si>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</si>
  <si>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</si>
  <si>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</si>
  <si>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</si>
  <si>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</si>
  <si>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</si>
  <si>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</si>
  <si>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</si>
  <si>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</si>
  <si>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</si>
  <si>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</si>
  <si>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</si>
  <si>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</si>
  <si>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</si>
  <si>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</si>
  <si>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</si>
  <si>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</si>
  <si>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</si>
  <si>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</si>
  <si>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</si>
  <si>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Total Product</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</si>
  <si>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</si>
  <si>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</si>
  <si>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</si>
  <si>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</si>
  <si>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</si>
  <si>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</si>
  <si>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</si>
  <si>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</si>
  <si>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</si>
  <si>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</si>
  <si>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</si>
  <si>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</si>
  <si>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</si>
  <si>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</si>
  <si>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</si>
  <si>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</si>
  <si>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</si>
  <si>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</si>
  <si>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</si>
  <si>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</si>
  <si>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</si>
  <si>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</si>
  <si>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</si>
  <si>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</si>
  <si>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</si>
  <si>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</si>
  <si>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</si>
  <si>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</si>
  <si>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</si>
  <si>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</si>
  <si>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</si>
  <si>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</si>
  <si>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</si>
  <si>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</si>
  <si>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</si>
  <si>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</si>
  <si>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</si>
  <si>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</si>
  <si>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</si>
  <si>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</si>
  <si>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</si>
  <si>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</si>
  <si>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</si>
  <si>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</si>
  <si>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</si>
  <si>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</si>
  <si>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</si>
  <si>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</si>
  <si>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</si>
  <si>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</si>
  <si>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</si>
  <si>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</si>
  <si>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</si>
  <si>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</si>
  <si>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</si>
  <si>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</si>
  <si>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</si>
  <si>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</si>
  <si>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</si>
  <si>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</si>
  <si>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</si>
  <si>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</si>
  <si>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</si>
  <si>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</si>
  <si>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</si>
  <si>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</si>
  <si>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</si>
  <si>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</si>
  <si>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</si>
  <si>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</si>
  <si>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</si>
  <si>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</si>
  <si>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</si>
  <si>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</si>
  <si>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</si>
  <si>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</si>
  <si>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</si>
  <si>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</si>
  <si>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</si>
  <si>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</si>
  <si>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</si>
  <si>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</si>
  <si>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</si>
  <si>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</si>
  <si>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</si>
  <si>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</si>
  <si>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</si>
  <si>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</si>
  <si>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</si>
  <si>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</si>
  <si>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</si>
  <si>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</si>
  <si>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</si>
  <si>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</si>
  <si>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</si>
  <si>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</si>
  <si>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</si>
  <si>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</si>
  <si>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</si>
  <si>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</si>
  <si>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</si>
  <si>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</si>
  <si>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</si>
  <si>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</si>
  <si>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</si>
  <si>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</si>
  <si>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</si>
  <si>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</si>
  <si>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</si>
  <si>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</si>
  <si>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</si>
  <si>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</si>
  <si>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</si>
  <si>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</si>
  <si>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</si>
  <si>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</si>
  <si>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</si>
  <si>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</si>
  <si>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</si>
  <si>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</si>
  <si>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</si>
  <si>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</si>
  <si>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</si>
  <si>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</si>
  <si>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</si>
  <si>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</si>
  <si>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</si>
  <si>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</si>
  <si>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</si>
  <si>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</si>
  <si>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</si>
  <si>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</si>
  <si>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</si>
  <si>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</si>
  <si>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</si>
  <si>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</si>
  <si>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</si>
  <si>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</si>
  <si>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</si>
  <si>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</si>
  <si>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</si>
  <si>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</si>
  <si>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</si>
  <si>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</si>
  <si>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</si>
  <si>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</si>
  <si>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</si>
  <si>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</si>
  <si>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</si>
  <si>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</si>
  <si>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</si>
  <si>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</si>
  <si>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</si>
  <si>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</si>
  <si>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</si>
  <si>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</si>
  <si>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</si>
  <si>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</si>
  <si>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</si>
  <si>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</si>
  <si>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</si>
  <si>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</si>
  <si>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</si>
  <si>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</si>
  <si>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</si>
  <si>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</si>
  <si>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</si>
  <si>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</si>
  <si>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</si>
  <si>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</si>
  <si>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</si>
  <si>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</si>
  <si>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</si>
  <si>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</si>
  <si>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</si>
  <si>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</si>
  <si>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</si>
  <si>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</si>
  <si>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</si>
  <si>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</si>
  <si>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</si>
  <si>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</si>
  <si>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</si>
  <si>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</si>
  <si>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</si>
  <si>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</si>
  <si>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</si>
  <si>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</si>
  <si>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</si>
  <si>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</si>
  <si>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</si>
  <si>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</si>
  <si>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</si>
  <si>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</si>
  <si>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</si>
  <si>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</si>
  <si>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</si>
  <si>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</si>
  <si>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</si>
  <si>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</si>
  <si>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</si>
  <si>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</si>
  <si>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</si>
  <si>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</si>
  <si>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</si>
  <si>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</si>
  <si>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</si>
  <si>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</si>
  <si>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</si>
  <si>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</si>
  <si>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</si>
  <si>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</si>
  <si>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</si>
  <si>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</si>
  <si>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</si>
  <si>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</si>
  <si>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</si>
  <si>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</si>
  <si>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</si>
  <si>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</si>
  <si>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</si>
  <si>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</si>
  <si>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</si>
  <si>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</si>
  <si>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</si>
  <si>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</si>
  <si>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</si>
  <si>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</si>
  <si>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</si>
  <si>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</si>
  <si>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</si>
  <si>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</si>
  <si>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</si>
  <si>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</si>
  <si>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</si>
  <si>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</si>
  <si>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</si>
  <si>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</si>
  <si>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</si>
  <si>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</si>
  <si>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</si>
  <si>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</si>
  <si>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</si>
  <si>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</si>
  <si>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</si>
  <si>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</si>
  <si>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</si>
  <si>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</si>
  <si>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</si>
  <si>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</si>
  <si>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</si>
  <si>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</si>
  <si>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</si>
  <si>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</si>
  <si>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</si>
  <si>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</si>
  <si>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</si>
  <si>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</si>
  <si>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</si>
  <si>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</si>
  <si>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</si>
  <si>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</si>
  <si>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</si>
  <si>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</si>
  <si>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</si>
  <si>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</si>
  <si>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</si>
  <si>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</si>
  <si>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</si>
  <si>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</si>
  <si>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</si>
  <si>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</si>
  <si>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</si>
  <si>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</si>
  <si>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</si>
  <si>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</si>
  <si>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</si>
  <si>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</si>
  <si>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</si>
  <si>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</si>
  <si>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</si>
  <si>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</si>
  <si>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</si>
  <si>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</si>
  <si>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</si>
  <si>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</si>
  <si>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</si>
  <si>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</si>
  <si>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</si>
  <si>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</si>
  <si>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</si>
  <si>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</si>
  <si>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</si>
  <si>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</si>
  <si>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</si>
  <si>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</si>
  <si>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</si>
  <si>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</si>
  <si>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</si>
  <si>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</si>
  <si>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</si>
  <si>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</si>
  <si>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</si>
  <si>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</si>
  <si>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</si>
  <si>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</si>
  <si>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</si>
  <si>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</si>
  <si>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</si>
  <si>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</si>
  <si>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</si>
  <si>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</si>
  <si>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</si>
  <si>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</si>
  <si>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</si>
  <si>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</si>
  <si>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</si>
  <si>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</si>
  <si>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</si>
  <si>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</si>
  <si>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</si>
  <si>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</si>
  <si>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</si>
  <si>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</si>
  <si>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</si>
  <si>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</si>
  <si>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</si>
  <si>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</si>
  <si>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</si>
  <si>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</si>
  <si>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</si>
  <si>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</si>
  <si>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</si>
  <si>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</si>
  <si>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</si>
  <si>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</si>
  <si>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</si>
  <si>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</si>
  <si>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</si>
  <si>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</si>
  <si>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</si>
  <si>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</si>
  <si>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</si>
  <si>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</si>
  <si>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</si>
  <si>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</si>
  <si>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</si>
  <si>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</si>
  <si>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</si>
  <si>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</si>
  <si>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</si>
  <si>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</si>
  <si>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</si>
  <si>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</si>
  <si>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</si>
  <si>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</si>
  <si>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</si>
  <si>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</si>
  <si>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</si>
  <si>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</si>
  <si>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</si>
  <si>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</si>
  <si>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</si>
  <si>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</si>
  <si>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</si>
  <si>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</si>
  <si>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</si>
  <si>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</si>
  <si>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</si>
  <si>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</si>
  <si>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</si>
  <si>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</si>
  <si>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</si>
  <si>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</si>
  <si>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 Name</t>
  </si>
  <si>
    <t>TOP 5</t>
  </si>
  <si>
    <t>OTHERS</t>
  </si>
  <si>
    <t>Sum Ctrbn</t>
  </si>
  <si>
    <t>% ctrbn</t>
  </si>
  <si>
    <t>Duplicate 4 chrt edit</t>
  </si>
  <si>
    <t>Black</t>
  </si>
  <si>
    <t>Blue</t>
  </si>
  <si>
    <t>Multi</t>
  </si>
  <si>
    <t>Red</t>
  </si>
  <si>
    <t>Silver</t>
  </si>
  <si>
    <t>Unspecified</t>
  </si>
  <si>
    <t>White</t>
  </si>
  <si>
    <t>Yellow</t>
  </si>
  <si>
    <t>Color</t>
  </si>
  <si>
    <t>highllight</t>
  </si>
  <si>
    <t>Expensive</t>
  </si>
  <si>
    <t>Less Expensive</t>
  </si>
  <si>
    <t>Product Price Type</t>
  </si>
  <si>
    <t xml:space="preserve"> Total Profit</t>
  </si>
  <si>
    <t>Percentage</t>
  </si>
  <si>
    <t>Max Value</t>
  </si>
  <si>
    <t>circle position</t>
  </si>
  <si>
    <t>Full Name</t>
  </si>
  <si>
    <t>Top 5</t>
  </si>
  <si>
    <t>Others</t>
  </si>
  <si>
    <t>%</t>
  </si>
  <si>
    <t>Customers</t>
  </si>
  <si>
    <t>Top 4</t>
  </si>
  <si>
    <t>duplicate</t>
  </si>
  <si>
    <t>Number of Customer</t>
  </si>
  <si>
    <t>Avg Customer Age</t>
  </si>
  <si>
    <t>F</t>
  </si>
  <si>
    <t>M</t>
  </si>
  <si>
    <t>Gender</t>
  </si>
  <si>
    <t>25-34</t>
  </si>
  <si>
    <t>35-44</t>
  </si>
  <si>
    <t>45-54</t>
  </si>
  <si>
    <t>55-64</t>
  </si>
  <si>
    <t>Age Categories</t>
  </si>
  <si>
    <t>TOP 2</t>
  </si>
  <si>
    <t>CAPTION</t>
  </si>
  <si>
    <t>Australia</t>
  </si>
  <si>
    <t>Canada</t>
  </si>
  <si>
    <t>France</t>
  </si>
  <si>
    <t>Germany</t>
  </si>
  <si>
    <t>United Kingdom</t>
  </si>
  <si>
    <t>United States</t>
  </si>
  <si>
    <t>Country</t>
  </si>
  <si>
    <t>Latitude</t>
  </si>
  <si>
    <t>Longitude</t>
  </si>
  <si>
    <t>Top 2</t>
  </si>
  <si>
    <t>Willie Rai</t>
  </si>
  <si>
    <t>Omar Nath</t>
  </si>
  <si>
    <t>Tabitha Prasad</t>
  </si>
  <si>
    <t>Grant Shen</t>
  </si>
  <si>
    <t>Candice Zimmerman</t>
  </si>
  <si>
    <t>Alvin Li</t>
  </si>
  <si>
    <t>Summer Patel</t>
  </si>
  <si>
    <t>Meredith Subram</t>
  </si>
  <si>
    <t>Micah Wang</t>
  </si>
  <si>
    <t>Veronica Chandra</t>
  </si>
  <si>
    <t>Wendy Dominguez</t>
  </si>
  <si>
    <t>Erika Suarez</t>
  </si>
  <si>
    <t>Diana Hernandez</t>
  </si>
  <si>
    <t>Whitney Kovár</t>
  </si>
  <si>
    <t>Marc Martin</t>
  </si>
  <si>
    <t>Stacy Alvarez</t>
  </si>
  <si>
    <t>Ebony Munoz</t>
  </si>
  <si>
    <t>Brenda Stone</t>
  </si>
  <si>
    <t>Dana Diaz</t>
  </si>
  <si>
    <t>Vincent Ye</t>
  </si>
  <si>
    <t>Dwayne Serrano</t>
  </si>
  <si>
    <t>Christine She</t>
  </si>
  <si>
    <t>Ramon Zhang</t>
  </si>
  <si>
    <t>Linda Suarez</t>
  </si>
  <si>
    <t>Nicolas Raji</t>
  </si>
  <si>
    <t>Gilbert Zhu</t>
  </si>
  <si>
    <t>Alan Yang</t>
  </si>
  <si>
    <t>Casey Raje</t>
  </si>
  <si>
    <t>Diane Vazquez</t>
  </si>
  <si>
    <t>Tyrone Diaz</t>
  </si>
  <si>
    <t>Jamie Zhao</t>
  </si>
  <si>
    <t>Alexis Williams</t>
  </si>
  <si>
    <t>Lacey Huang</t>
  </si>
  <si>
    <t>Trisha Cai</t>
  </si>
  <si>
    <t>Colin Yuan</t>
  </si>
  <si>
    <t>Eric Gonzalez</t>
  </si>
  <si>
    <t>Rachael Sai</t>
  </si>
  <si>
    <t>Joy Ramos</t>
  </si>
  <si>
    <t>Dalton Miller</t>
  </si>
  <si>
    <t>Edwin Bhat</t>
  </si>
  <si>
    <t>Karla Yuan</t>
  </si>
  <si>
    <t>Elizabeth Alexander</t>
  </si>
  <si>
    <t>Gregory Becker</t>
  </si>
  <si>
    <t>Catherine Cox</t>
  </si>
  <si>
    <t>Claudia Zhang</t>
  </si>
  <si>
    <t>Autumn Wang</t>
  </si>
  <si>
    <t>Johnny Rai</t>
  </si>
  <si>
    <t>Krista Ruiz</t>
  </si>
  <si>
    <t>Jaclyn Guo</t>
  </si>
  <si>
    <t>Evelyn Rodriguez</t>
  </si>
  <si>
    <t>Rebekah Vazquez</t>
  </si>
  <si>
    <t>Alan Wang</t>
  </si>
  <si>
    <t>Bethany Yuan</t>
  </si>
  <si>
    <t>Renee Navarro</t>
  </si>
  <si>
    <t>Jaclyn Lu</t>
  </si>
  <si>
    <t>Johnathan Madan</t>
  </si>
  <si>
    <t>Shaun Carson</t>
  </si>
  <si>
    <t>Ebony Gonzalez</t>
  </si>
  <si>
    <t>Christine Yuan</t>
  </si>
  <si>
    <t>Cole Ramirez</t>
  </si>
  <si>
    <t>Jay Raman</t>
  </si>
  <si>
    <t>Douglas Patel</t>
  </si>
  <si>
    <t>Kathryn Shen</t>
  </si>
  <si>
    <t>Kelli Raji</t>
  </si>
  <si>
    <t>Ramon Ye</t>
  </si>
  <si>
    <t>Colleen West</t>
  </si>
  <si>
    <t>Casey Vazquez</t>
  </si>
  <si>
    <t>Cynthia Chandra</t>
  </si>
  <si>
    <t>Steve Schmidt</t>
  </si>
  <si>
    <t>Arturo Xu</t>
  </si>
  <si>
    <t>Melvin Luo</t>
  </si>
  <si>
    <t>Natasha Ruiz</t>
  </si>
  <si>
    <t>Carolyn Ramos</t>
  </si>
  <si>
    <t>Willie Xu</t>
  </si>
  <si>
    <t>Briana Diaz</t>
  </si>
  <si>
    <t>Kate Deng</t>
  </si>
  <si>
    <t>Devon Kennedy</t>
  </si>
  <si>
    <t>Toni Garcia</t>
  </si>
  <si>
    <t>Theodore Dominguez</t>
  </si>
  <si>
    <t>Angela Jenkins</t>
  </si>
  <si>
    <t>Mallory Blanco</t>
  </si>
  <si>
    <t>Alexia Henderson</t>
  </si>
  <si>
    <t>Denise Stone</t>
  </si>
  <si>
    <t>Kaylee Hill</t>
  </si>
  <si>
    <t>Clarence Wu</t>
  </si>
  <si>
    <t>Cynthia Malhotra</t>
  </si>
  <si>
    <t>Edwin Ferrier</t>
  </si>
  <si>
    <t>Victor Sanz</t>
  </si>
  <si>
    <t>Jason Campbell</t>
  </si>
  <si>
    <t>Dennis Zeng</t>
  </si>
  <si>
    <t>Leslie Navarro</t>
  </si>
  <si>
    <t>Bobby Rodriguez</t>
  </si>
  <si>
    <t>Paul Shakespear</t>
  </si>
  <si>
    <t>Marshall Zhao</t>
  </si>
  <si>
    <t>Kathleen Gomez</t>
  </si>
  <si>
    <t>Bryant Sanchez</t>
  </si>
  <si>
    <t>Alejandro Goel</t>
  </si>
  <si>
    <t>Jimmy Dominguez</t>
  </si>
  <si>
    <t>Warren Jai</t>
  </si>
  <si>
    <t>Briana Martin</t>
  </si>
  <si>
    <t>Juan Peterson</t>
  </si>
  <si>
    <t>Bruce Sai</t>
  </si>
  <si>
    <t>Mayra Kovar</t>
  </si>
  <si>
    <t>Tiffany Cai</t>
  </si>
  <si>
    <t>Margaret Li</t>
  </si>
  <si>
    <t>Deanna Martin</t>
  </si>
  <si>
    <t>Leslie Ramos</t>
  </si>
  <si>
    <t>Julia Barnes</t>
  </si>
  <si>
    <t>Michele Deng</t>
  </si>
  <si>
    <t>Sandra Zhu</t>
  </si>
  <si>
    <t>Cindy Raman</t>
  </si>
  <si>
    <t>Victoria Anderson</t>
  </si>
  <si>
    <t>Javier Hernandez</t>
  </si>
  <si>
    <t>Crystal Xu</t>
  </si>
  <si>
    <t>Jaime Deng</t>
  </si>
  <si>
    <t>Connor Flores</t>
  </si>
  <si>
    <t>Jimmy Moreno</t>
  </si>
  <si>
    <t>Edwin Ye</t>
  </si>
  <si>
    <t>Larry Townsend</t>
  </si>
  <si>
    <t>Faith Barnes</t>
  </si>
  <si>
    <t>Adam Flores</t>
  </si>
  <si>
    <t>Wayne Tang</t>
  </si>
  <si>
    <t>Henry Prasad</t>
  </si>
  <si>
    <t>Gilbert Deng</t>
  </si>
  <si>
    <t>Michele Chande</t>
  </si>
  <si>
    <t>Whitney Suri</t>
  </si>
  <si>
    <t>Trevor Price</t>
  </si>
  <si>
    <t>Diane Romero</t>
  </si>
  <si>
    <t>Damien Ye</t>
  </si>
  <si>
    <t>Lydia Suri</t>
  </si>
  <si>
    <t>Orlando Hernandez</t>
  </si>
  <si>
    <t>Ross Sai</t>
  </si>
  <si>
    <t>Savannah Gonzalez</t>
  </si>
  <si>
    <t>Levi Mehta</t>
  </si>
  <si>
    <t>Ross Sara</t>
  </si>
  <si>
    <t>Amy Gao</t>
  </si>
  <si>
    <t>Kellie Hernandez</t>
  </si>
  <si>
    <t>Armando Hernandez</t>
  </si>
  <si>
    <t>Bridget Kumar</t>
  </si>
  <si>
    <t>Jenny Ferrier</t>
  </si>
  <si>
    <t>Roger She</t>
  </si>
  <si>
    <t>Clayton Chavez</t>
  </si>
  <si>
    <t>Carmen Perez</t>
  </si>
  <si>
    <t>Tommy Goel</t>
  </si>
  <si>
    <t>Denise Mehta</t>
  </si>
  <si>
    <t>Marshall Andersen</t>
  </si>
  <si>
    <t>Kristi Chapman</t>
  </si>
  <si>
    <t>Jeremy Powell</t>
  </si>
  <si>
    <t>Louis Kumar</t>
  </si>
  <si>
    <t>Ian Martinez</t>
  </si>
  <si>
    <t>Ricky Diaz</t>
  </si>
  <si>
    <t>Theresa Ramos</t>
  </si>
  <si>
    <t>Javier Gill</t>
  </si>
  <si>
    <t>Natasha Blanco</t>
  </si>
  <si>
    <t>Jorge Cai</t>
  </si>
  <si>
    <t>Louis Guo</t>
  </si>
  <si>
    <t>Briana Suarez</t>
  </si>
  <si>
    <t>Jay Kapoor</t>
  </si>
  <si>
    <t>Alberto Serrano</t>
  </si>
  <si>
    <t>Kristen Zheng</t>
  </si>
  <si>
    <t>Mary Nelson</t>
  </si>
  <si>
    <t>Frederick Rodriguez</t>
  </si>
  <si>
    <t>Brandi Jiménez</t>
  </si>
  <si>
    <t>Terrence Carson</t>
  </si>
  <si>
    <t>Katrina Shen</t>
  </si>
  <si>
    <t>Brittney Ma</t>
  </si>
  <si>
    <t>Ruben Rodriguez</t>
  </si>
  <si>
    <t>Brendan Xie</t>
  </si>
  <si>
    <t>Whitney Patel</t>
  </si>
  <si>
    <t>Glenn Liang</t>
  </si>
  <si>
    <t>Jessica Bell</t>
  </si>
  <si>
    <t>Brendan Raji</t>
  </si>
  <si>
    <t>Hector Gutierrez</t>
  </si>
  <si>
    <t>Bianca Gao</t>
  </si>
  <si>
    <t>Jaime Nath</t>
  </si>
  <si>
    <t>Alicia Lal</t>
  </si>
  <si>
    <t>Edgar Gonzalez</t>
  </si>
  <si>
    <t>Jerry Chande</t>
  </si>
  <si>
    <t>Emma Kelly</t>
  </si>
  <si>
    <t>Christy Gao</t>
  </si>
  <si>
    <t>Ann Madan</t>
  </si>
  <si>
    <t>George Prasad</t>
  </si>
  <si>
    <t>Hannah Butler</t>
  </si>
  <si>
    <t>Alan Zhu</t>
  </si>
  <si>
    <t>Barbara Shen</t>
  </si>
  <si>
    <t>Leonard Lal</t>
  </si>
  <si>
    <t>Kari Gutierrez</t>
  </si>
  <si>
    <t>Kristin Carson</t>
  </si>
  <si>
    <t>Latoya Tang</t>
  </si>
  <si>
    <t>Isaac Cox</t>
  </si>
  <si>
    <t>Ebony Prasad</t>
  </si>
  <si>
    <t>Kenneth Luo</t>
  </si>
  <si>
    <t>Bruce Martinez</t>
  </si>
  <si>
    <t>Nelson Rubio</t>
  </si>
  <si>
    <t>Yolanda Goel</t>
  </si>
  <si>
    <t>Barry Sai</t>
  </si>
  <si>
    <t>Aidan Foster</t>
  </si>
  <si>
    <t>Devin Green</t>
  </si>
  <si>
    <t>Ruth Arun</t>
  </si>
  <si>
    <t>Kristen Xu</t>
  </si>
  <si>
    <t>Reginald Ortega</t>
  </si>
  <si>
    <t>Edwin Zhang</t>
  </si>
  <si>
    <t>Michael Thompson</t>
  </si>
  <si>
    <t>Calvin Rai</t>
  </si>
  <si>
    <t>Richard Wood</t>
  </si>
  <si>
    <t>Kristopher Malhotra</t>
  </si>
  <si>
    <t>Tiffany Zhu</t>
  </si>
  <si>
    <t>Dustin Lal</t>
  </si>
  <si>
    <t>Joan Jenkins</t>
  </si>
  <si>
    <t>Barbara Li</t>
  </si>
  <si>
    <t>Terrance Martinez</t>
  </si>
  <si>
    <t>Ernest Guo</t>
  </si>
  <si>
    <t>Mayra Suri</t>
  </si>
  <si>
    <t>Gary Romero</t>
  </si>
  <si>
    <t>Joe Srini</t>
  </si>
  <si>
    <t>Erika Gill</t>
  </si>
  <si>
    <t>Misty Sharma</t>
  </si>
  <si>
    <t>Barbara Huang</t>
  </si>
  <si>
    <t>Larry Gutierrez</t>
  </si>
  <si>
    <t>Kathryn She</t>
  </si>
  <si>
    <t>Pedro Suri</t>
  </si>
  <si>
    <t>Isaac Morris</t>
  </si>
  <si>
    <t>Francisco Madan</t>
  </si>
  <si>
    <t>Jon Yuan</t>
  </si>
  <si>
    <t>Colin Shan</t>
  </si>
  <si>
    <t>Kristy Suarez</t>
  </si>
  <si>
    <t>Nancy Rana</t>
  </si>
  <si>
    <t>Alan Zheng</t>
  </si>
  <si>
    <t>Alisha Shen</t>
  </si>
  <si>
    <t>Jaclyn Ferrier</t>
  </si>
  <si>
    <t>Willie Tang</t>
  </si>
  <si>
    <t>Dawn He</t>
  </si>
  <si>
    <t>Jaime Gill</t>
  </si>
  <si>
    <t>Molly Perez</t>
  </si>
  <si>
    <t>Tabitha Sara</t>
  </si>
  <si>
    <t>Valerie Liang</t>
  </si>
  <si>
    <t>Eddie Torres</t>
  </si>
  <si>
    <t>Virginia Perez</t>
  </si>
  <si>
    <t>Brent He</t>
  </si>
  <si>
    <t>Levi Prasad</t>
  </si>
  <si>
    <t>Ivan Fernandez</t>
  </si>
  <si>
    <t>Savannah Lopez</t>
  </si>
  <si>
    <t>Edwin Gao</t>
  </si>
  <si>
    <t>April Tang</t>
  </si>
  <si>
    <t>Diana Gill</t>
  </si>
  <si>
    <t>Ryan Davis</t>
  </si>
  <si>
    <t>Tiffany Guo</t>
  </si>
  <si>
    <t>Brent Guo</t>
  </si>
  <si>
    <t>Ronald Perez</t>
  </si>
  <si>
    <t>Meghan Ortega</t>
  </si>
  <si>
    <t>Tracy Chande</t>
  </si>
  <si>
    <t>Marvin Gutierrez</t>
  </si>
  <si>
    <t>Mario Luo</t>
  </si>
  <si>
    <t>Alexandra Flores</t>
  </si>
  <si>
    <t>Elijah Shan</t>
  </si>
  <si>
    <t>Latoya Deng</t>
  </si>
  <si>
    <t>Briana Carlson</t>
  </si>
  <si>
    <t>Mario Sharma</t>
  </si>
  <si>
    <t>Carly Anand</t>
  </si>
  <si>
    <t>Shannon Ortega</t>
  </si>
  <si>
    <t>Cesar Perez</t>
  </si>
  <si>
    <t>Jésus Sanz</t>
  </si>
  <si>
    <t>Lacey Liang</t>
  </si>
  <si>
    <t>Desiree Alvarez</t>
  </si>
  <si>
    <t>Marshall Hu</t>
  </si>
  <si>
    <t>Veronica Malhotra</t>
  </si>
  <si>
    <t>Ruben Saunders</t>
  </si>
  <si>
    <t>Randall Serrano</t>
  </si>
  <si>
    <t>Dustin Shen</t>
  </si>
  <si>
    <t>Latasha Gill</t>
  </si>
  <si>
    <t>Bryant Patel</t>
  </si>
  <si>
    <t>Danny Serrano</t>
  </si>
  <si>
    <t>Marie Carlson</t>
  </si>
  <si>
    <t>Gerald Arun</t>
  </si>
  <si>
    <t>Bethany Kumar</t>
  </si>
  <si>
    <t>Warren Raji</t>
  </si>
  <si>
    <t>Cara Li</t>
  </si>
  <si>
    <t>Meredith Malhotra</t>
  </si>
  <si>
    <t>Jenny She</t>
  </si>
  <si>
    <t>Deanna Schmidt</t>
  </si>
  <si>
    <t>Emmanuel Malhotra</t>
  </si>
  <si>
    <t>Roger Zhu</t>
  </si>
  <si>
    <t>Rebekah Ramos</t>
  </si>
  <si>
    <t>Stefanie Subram</t>
  </si>
  <si>
    <t>Darren Gutierrez</t>
  </si>
  <si>
    <t>Robyn Ramos</t>
  </si>
  <si>
    <t>Melody Moreno</t>
  </si>
  <si>
    <t>Christian Smith</t>
  </si>
  <si>
    <t>Louis Zhu</t>
  </si>
  <si>
    <t>Stacy Gill</t>
  </si>
  <si>
    <t>Dana Ramos</t>
  </si>
  <si>
    <t>Mackenzie Morgan</t>
  </si>
  <si>
    <t>Louis Raje</t>
  </si>
  <si>
    <t>Kari Subram</t>
  </si>
  <si>
    <t>Roger Cai</t>
  </si>
  <si>
    <t>Pamela Lopez</t>
  </si>
  <si>
    <t>Terrance Malhotra</t>
  </si>
  <si>
    <t>Wendy Blanco</t>
  </si>
  <si>
    <t>Susan Lu</t>
  </si>
  <si>
    <t>Alicia Xie</t>
  </si>
  <si>
    <t>Julie Sharma</t>
  </si>
  <si>
    <t>Cassandra Suri</t>
  </si>
  <si>
    <t>Julie Chander</t>
  </si>
  <si>
    <t>Billy Carlson</t>
  </si>
  <si>
    <t>Nina Xie</t>
  </si>
  <si>
    <t>Ashley Taylor</t>
  </si>
  <si>
    <t>Alexis Hayes</t>
  </si>
  <si>
    <t>Marvin Munoz</t>
  </si>
  <si>
    <t>Jenny Pal</t>
  </si>
  <si>
    <t>Alejandro Hu</t>
  </si>
  <si>
    <t>Jodi Andersen</t>
  </si>
  <si>
    <t>Kaitlin Kapoor</t>
  </si>
  <si>
    <t>Melvin Nara</t>
  </si>
  <si>
    <t>Ricardo Anand</t>
  </si>
  <si>
    <t>Alisha Xu</t>
  </si>
  <si>
    <t>Gregory Jai</t>
  </si>
  <si>
    <t>Ross Vazquez</t>
  </si>
  <si>
    <t>Marvin Serrano</t>
  </si>
  <si>
    <t>Andy Dominguez</t>
  </si>
  <si>
    <t>Pedro Gutierrez</t>
  </si>
  <si>
    <t>Ricky Martin</t>
  </si>
  <si>
    <t>Leonard Nara</t>
  </si>
  <si>
    <t>Gerald Suri</t>
  </si>
  <si>
    <t>Craig Ramos</t>
  </si>
  <si>
    <t>Jerome Alonso</t>
  </si>
  <si>
    <t>Theodore Sanz</t>
  </si>
  <si>
    <t>Jimmy Alonso</t>
  </si>
  <si>
    <t>Cristina Kumar</t>
  </si>
  <si>
    <t>Devon Raji</t>
  </si>
  <si>
    <t>Lisa Guo</t>
  </si>
  <si>
    <t>Cindy Ramos</t>
  </si>
  <si>
    <t>Sharon Tang</t>
  </si>
  <si>
    <t>Haley Wright</t>
  </si>
  <si>
    <t>Alfredo Carlson</t>
  </si>
  <si>
    <t>Keith Sharma</t>
  </si>
  <si>
    <t>Leonard Smith</t>
  </si>
  <si>
    <t>Michele Shen</t>
  </si>
  <si>
    <t>Calvin Andersen</t>
  </si>
  <si>
    <t>Ricky Gill</t>
  </si>
  <si>
    <t>Kellie Torres</t>
  </si>
  <si>
    <t>Victor Hernandez</t>
  </si>
  <si>
    <t>Katrina Jai</t>
  </si>
  <si>
    <t>Bradley Goel</t>
  </si>
  <si>
    <t>Rachael Patel</t>
  </si>
  <si>
    <t>Hector Suarez</t>
  </si>
  <si>
    <t>Mitchell Stone</t>
  </si>
  <si>
    <t>Karl Nara</t>
  </si>
  <si>
    <t>Isabella Henderson</t>
  </si>
  <si>
    <t>Barry Suri</t>
  </si>
  <si>
    <t>Jaclyn Lin</t>
  </si>
  <si>
    <t>Lacey Jai</t>
  </si>
  <si>
    <t>Marco Patel</t>
  </si>
  <si>
    <t>Summer Sai</t>
  </si>
  <si>
    <t>Walter Hernandez</t>
  </si>
  <si>
    <t>Evan James</t>
  </si>
  <si>
    <t>Mallory Diaz</t>
  </si>
  <si>
    <t>Lee Oliver</t>
  </si>
  <si>
    <t>Kimberly Reed</t>
  </si>
  <si>
    <t>Alvin Zeng</t>
  </si>
  <si>
    <t>Natasha Rubio</t>
  </si>
  <si>
    <t>Diane Alonso</t>
  </si>
  <si>
    <t>Michele Black</t>
  </si>
  <si>
    <t>Steve Liang</t>
  </si>
  <si>
    <t>Bethany Raheem</t>
  </si>
  <si>
    <t>Terrence Pal</t>
  </si>
  <si>
    <t>Jaime Ramos</t>
  </si>
  <si>
    <t>Logan Allen</t>
  </si>
  <si>
    <t>Ross Fernandez</t>
  </si>
  <si>
    <t>Bethany Luo</t>
  </si>
  <si>
    <t>Chad Goel</t>
  </si>
  <si>
    <t>Rodney Romero</t>
  </si>
  <si>
    <t>Glenn Xu</t>
  </si>
  <si>
    <t>Francis Ruiz</t>
  </si>
  <si>
    <t>Kristy Ramos</t>
  </si>
  <si>
    <t>Joel Malhotra</t>
  </si>
  <si>
    <t>Nichole Luo</t>
  </si>
  <si>
    <t>Jacqueline Wood</t>
  </si>
  <si>
    <t>Alisha Zhao</t>
  </si>
  <si>
    <t>Calvin Nara</t>
  </si>
  <si>
    <t>Billy Alonso</t>
  </si>
  <si>
    <t>Roy Gonzalez</t>
  </si>
  <si>
    <t>Krystal Zimmerman</t>
  </si>
  <si>
    <t>Janet Vazquez</t>
  </si>
  <si>
    <t>Linda Ferrier</t>
  </si>
  <si>
    <t>Dawn Zheng</t>
  </si>
  <si>
    <t>Brandy Prasad</t>
  </si>
  <si>
    <t>Autumn Guo</t>
  </si>
  <si>
    <t>Lucas Moore</t>
  </si>
  <si>
    <t>Vincent Cai</t>
  </si>
  <si>
    <t>Nathan Jones</t>
  </si>
  <si>
    <t>Denise Prasad</t>
  </si>
  <si>
    <t>Maurice Raji</t>
  </si>
  <si>
    <t>Edgar Martinez</t>
  </si>
  <si>
    <t>Susan Zhang</t>
  </si>
  <si>
    <t>Alison Shen</t>
  </si>
  <si>
    <t>Marshall Chander</t>
  </si>
  <si>
    <t>Joanna Gill</t>
  </si>
  <si>
    <t>Jada Rivera</t>
  </si>
  <si>
    <t>Ethan Jai</t>
  </si>
  <si>
    <t>Jackson Evans</t>
  </si>
  <si>
    <t>Isabella Adams</t>
  </si>
  <si>
    <t>Dale Pal</t>
  </si>
  <si>
    <t>Barbara Ashe</t>
  </si>
  <si>
    <t>Max Martin</t>
  </si>
  <si>
    <t>Reginald Sanz</t>
  </si>
  <si>
    <t>Rafael Kumar</t>
  </si>
  <si>
    <t>Allen Perez</t>
  </si>
  <si>
    <t>Leslie Serrano</t>
  </si>
  <si>
    <t>Kelli Lin</t>
  </si>
  <si>
    <t>Jodi Jai</t>
  </si>
  <si>
    <t>Calvin Yuan</t>
  </si>
  <si>
    <t>Toni Lopez</t>
  </si>
  <si>
    <t>Russell Deng</t>
  </si>
  <si>
    <t>Carmen Sara</t>
  </si>
  <si>
    <t>Willie Shen</t>
  </si>
  <si>
    <t>Marco Vance</t>
  </si>
  <si>
    <t>Joy Gutierrez</t>
  </si>
  <si>
    <t>Alberto Ruiz</t>
  </si>
  <si>
    <t>Susan Zhao</t>
  </si>
  <si>
    <t>Natalie Morgan</t>
  </si>
  <si>
    <t>Warren Lal</t>
  </si>
  <si>
    <t>Steve Zhou</t>
  </si>
  <si>
    <t>Justin Li</t>
  </si>
  <si>
    <t>Denise Madan</t>
  </si>
  <si>
    <t>Rafael Black</t>
  </si>
  <si>
    <t>Danny Travers</t>
  </si>
  <si>
    <t>Orlando Sanz</t>
  </si>
  <si>
    <t>Regina Mehta</t>
  </si>
  <si>
    <t>Dennis Xu</t>
  </si>
  <si>
    <t>Cassie Chander</t>
  </si>
  <si>
    <t>Orlando Suarez</t>
  </si>
  <si>
    <t>Christy Ma</t>
  </si>
  <si>
    <t>Zoe Kelly</t>
  </si>
  <si>
    <t>Sergio Lopez</t>
  </si>
  <si>
    <t>Dylan Rodriguez</t>
  </si>
  <si>
    <t>Colleen Deng</t>
  </si>
  <si>
    <t>Jamie Zhou</t>
  </si>
  <si>
    <t>Jessie Zhu</t>
  </si>
  <si>
    <t>Walter Sanz</t>
  </si>
  <si>
    <t>Virginia Chandra</t>
  </si>
  <si>
    <t>Shawna Xu</t>
  </si>
  <si>
    <t>Clarence Chander</t>
  </si>
  <si>
    <t>Shannon Zhao</t>
  </si>
  <si>
    <t>Kendra Ramos</t>
  </si>
  <si>
    <t>Dale Raji</t>
  </si>
  <si>
    <t>Candace Srini</t>
  </si>
  <si>
    <t>Kelsey Xu</t>
  </si>
  <si>
    <t>Sarah Moore</t>
  </si>
  <si>
    <t>Terry Xu</t>
  </si>
  <si>
    <t>Lindsay Nara</t>
  </si>
  <si>
    <t>Monique Rubio</t>
  </si>
  <si>
    <t>Crystal Zhao</t>
  </si>
  <si>
    <t>Warren Lu</t>
  </si>
  <si>
    <t>Angel Cox</t>
  </si>
  <si>
    <t>Ross Sanchez</t>
  </si>
  <si>
    <t>Misty Shen</t>
  </si>
  <si>
    <t>Beth Srini</t>
  </si>
  <si>
    <t>Brittney Liang</t>
  </si>
  <si>
    <t>Danny Schmidt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</si>
</sst>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1000000]\$0.00,&quot;K&quot;;[&lt;1000000000]\$0.00,,\ &quot;M&quot;;\$0.00,,,\ &quot;B&quot;"/>
    <numFmt numFmtId="166" formatCode="[&lt;1000000]0.00,&quot;K&quot;;[&lt;1000000000]0.00,,\ &quot;M&quot;;0.00,,,\ &quot;B&quot;"/>
    <numFmt numFmtId="167" formatCode="[&lt;1000000]\$0.00,&quot;K&quot;;[&lt;1000000000]\$0.00,,&quot;M&quot;;\$0.00,,,&quot;B&quot;"/>
    <numFmt numFmtId="168" formatCode="0.0%"/>
    <numFmt numFmtId="169" formatCode="[&lt;1000000]#,&quot;K&quot;;[&lt;1000000000]#,,\ &quot;M&quot;;#,,,\ &quot;B&quot;"/>
    <numFmt numFmtId="170" formatCode="\+0.00%;0.00%;\-0.00%"/>
  </numFmts>
  <fonts count="9" x14ac:knownFonts="1">
    <font>
      <sz val="11"/>
      <color theme="1"/>
      <name val="Calibri"/>
      <family val="2"/>
      <scheme val="minor"/>
    </font>
    <font>
      <sz val="11"/>
      <color theme="0"/>
      <name val="Calibri"/>
      <family val="2"/>
      <scheme val="minor"/>
    </font>
    <font>
      <b/>
      <sz val="11"/>
      <color theme="1"/>
      <name val="Calibri"/>
      <family val="2"/>
      <scheme val="minor"/>
    </font>
    <font>
      <sz val="14"/>
      <color rgb="FF958BD9"/>
      <name val="Calibri"/>
      <family val="2"/>
      <scheme val="minor"/>
    </font>
    <font>
      <b/>
      <sz val="12"/>
      <color theme="1"/>
      <name val="Calibri"/>
      <family val="2"/>
      <scheme val="minor"/>
    </font>
    <font>
      <sz val="11"/>
      <color rgb="FFFF0000"/>
      <name val="Calibri"/>
      <family val="2"/>
      <scheme val="minor"/>
    </font>
    <font>
      <sz val="12"/>
      <color rgb="FF404040"/>
      <name val="Segoe UI"/>
      <family val="2"/>
    </font>
    <font>
      <sz val="12"/>
      <color rgb="FF404040"/>
      <name val="Segoe UI"/>
      <family val="2"/>
    </font>
    <font>
      <sz val="8"/>
      <color rgb="FF000000"/>
      <name val="Segoe UI"/>
      <family val="2"/>
    </font>
  </fonts>
  <fills count="7">
    <fill>
      <patternFill patternType="none"/>
    </fill>
    <fill>
      <patternFill patternType="gray125"/>
    </fill>
    <fill>
      <patternFill patternType="solid">
        <fgColor rgb="FFFF0000"/>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C00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57">
    <xf numFmtId="0" fontId="0" fillId="0" borderId="0" xfId="0"/>
    <xf numFmtId="165" fontId="0" fillId="0" borderId="0" xfId="0" applyNumberFormat="1"/>
    <xf numFmtId="166" fontId="0" fillId="0" borderId="0" xfId="0" applyNumberFormat="1"/>
    <xf numFmtId="0" fontId="0" fillId="0" borderId="0" xfId="0" pivotButton="1"/>
    <xf numFmtId="0" fontId="1" fillId="2" borderId="0" xfId="0" applyFont="1" applyFill="1"/>
    <xf numFmtId="0" fontId="0" fillId="0" borderId="1" xfId="0" applyBorder="1"/>
    <xf numFmtId="166" fontId="0" fillId="0" borderId="1" xfId="0" applyNumberFormat="1" applyBorder="1"/>
    <xf numFmtId="167" fontId="0" fillId="0" borderId="1" xfId="0" applyNumberFormat="1" applyBorder="1"/>
    <xf numFmtId="164" fontId="0" fillId="0" borderId="1" xfId="0" applyNumberFormat="1" applyBorder="1"/>
    <xf numFmtId="3" fontId="0" fillId="0" borderId="1" xfId="0" applyNumberFormat="1" applyBorder="1"/>
    <xf numFmtId="0" fontId="0" fillId="0" borderId="1" xfId="0" applyNumberFormat="1" applyBorder="1"/>
    <xf numFmtId="0" fontId="0" fillId="0" borderId="1" xfId="0" pivotButton="1" applyBorder="1"/>
    <xf numFmtId="0" fontId="0" fillId="0" borderId="0" xfId="0" applyAlignment="1">
      <alignment wrapText="1"/>
    </xf>
    <xf numFmtId="0" fontId="0" fillId="0" borderId="0" xfId="0" applyAlignment="1">
      <alignment horizontal="left" wrapText="1"/>
    </xf>
    <xf numFmtId="0" fontId="2" fillId="0" borderId="0" xfId="0" applyFont="1" applyAlignment="1">
      <alignment vertical="center"/>
    </xf>
    <xf numFmtId="168" fontId="3" fillId="0" borderId="0" xfId="0" applyNumberFormat="1" applyFont="1" applyAlignment="1">
      <alignment horizontal="center" vertical="center" wrapText="1"/>
    </xf>
    <xf numFmtId="169" fontId="0" fillId="0" borderId="1" xfId="0" applyNumberFormat="1" applyBorder="1"/>
    <xf numFmtId="0" fontId="2" fillId="0" borderId="0" xfId="0" applyFont="1"/>
    <xf numFmtId="0" fontId="2" fillId="0" borderId="0" xfId="0" applyFont="1" applyAlignment="1">
      <alignment horizontal="left" vertical="center"/>
    </xf>
    <xf numFmtId="0" fontId="0" fillId="3" borderId="0" xfId="0" applyFill="1"/>
    <xf numFmtId="0" fontId="0" fillId="3" borderId="0" xfId="0" applyFill="1" applyAlignment="1">
      <alignment horizontal="left" wrapText="1"/>
    </xf>
    <xf numFmtId="0" fontId="0" fillId="0" borderId="0" xfId="0" applyBorder="1"/>
    <xf numFmtId="9" fontId="2" fillId="0" borderId="0" xfId="0" applyNumberFormat="1" applyFont="1" applyBorder="1" applyAlignment="1">
      <alignment horizontal="center"/>
    </xf>
    <xf numFmtId="0" fontId="2" fillId="0" borderId="1" xfId="0" applyFont="1" applyBorder="1"/>
    <xf numFmtId="9" fontId="0" fillId="0" borderId="1" xfId="0" applyNumberFormat="1" applyBorder="1"/>
    <xf numFmtId="9" fontId="2" fillId="0" borderId="1" xfId="0" applyNumberFormat="1" applyFont="1" applyBorder="1" applyAlignment="1">
      <alignment horizontal="center"/>
    </xf>
    <xf numFmtId="0" fontId="2" fillId="0" borderId="1" xfId="0" applyFont="1" applyBorder="1" applyAlignment="1">
      <alignment horizontal="center"/>
    </xf>
    <xf numFmtId="10" fontId="0" fillId="0" borderId="1" xfId="0" applyNumberFormat="1" applyBorder="1"/>
    <xf numFmtId="10" fontId="2" fillId="0" borderId="1" xfId="0" applyNumberFormat="1" applyFont="1" applyBorder="1" applyAlignment="1">
      <alignment horizontal="center"/>
    </xf>
    <xf numFmtId="2" fontId="0" fillId="0" borderId="1" xfId="0" applyNumberFormat="1" applyBorder="1"/>
    <xf numFmtId="170" fontId="0" fillId="0" borderId="0" xfId="0" applyNumberFormat="1"/>
    <xf numFmtId="0" fontId="0" fillId="4" borderId="0" xfId="0" applyFill="1"/>
    <xf numFmtId="0" fontId="0" fillId="4" borderId="0" xfId="0" applyFill="1" applyAlignment="1">
      <alignment horizontal="left" wrapText="1"/>
    </xf>
    <xf numFmtId="0" fontId="0" fillId="0" borderId="1" xfId="0" applyBorder="1"/>
    <xf numFmtId="0" fontId="2" fillId="0" borderId="1" xfId="0" applyFont="1" applyFill="1" applyBorder="1"/>
    <xf numFmtId="10" fontId="2" fillId="0" borderId="4" xfId="0" applyNumberFormat="1"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2" fillId="0" borderId="2" xfId="0" applyFont="1" applyBorder="1"/>
    <xf numFmtId="167" fontId="0" fillId="0" borderId="0" xfId="0" applyNumberFormat="1"/>
    <xf numFmtId="3" fontId="0" fillId="0" borderId="0" xfId="0" applyNumberFormat="1"/>
    <xf numFmtId="0" fontId="0" fillId="0" borderId="0" xfId="0" applyNumberFormat="1"/>
    <xf numFmtId="0" fontId="4" fillId="0" borderId="1" xfId="0" applyFont="1" applyBorder="1"/>
    <xf numFmtId="0" fontId="0" fillId="5" borderId="0" xfId="0" applyFill="1"/>
    <xf numFmtId="0" fontId="0" fillId="5" borderId="0" xfId="0" applyFill="1" applyAlignment="1">
      <alignment horizontal="left" wrapText="1"/>
    </xf>
    <xf numFmtId="0" fontId="0" fillId="0" borderId="1" xfId="0" applyBorder="1" applyAlignment="1">
      <alignment horizontal="left" wrapText="1"/>
    </xf>
    <xf numFmtId="167" fontId="0" fillId="0" borderId="1" xfId="0" applyNumberFormat="1" applyBorder="1" applyAlignment="1">
      <alignment horizontal="left" wrapText="1"/>
    </xf>
    <xf numFmtId="3" fontId="0" fillId="0" borderId="1" xfId="0" applyNumberFormat="1" applyBorder="1" applyAlignment="1">
      <alignment horizontal="left" wrapText="1"/>
    </xf>
    <xf numFmtId="9" fontId="2" fillId="0" borderId="1" xfId="0" applyNumberFormat="1" applyFont="1" applyBorder="1"/>
    <xf numFmtId="0" fontId="0" fillId="6" borderId="0" xfId="0" applyFill="1"/>
    <xf numFmtId="0" fontId="0" fillId="6" borderId="0" xfId="0" applyFill="1" applyAlignment="1">
      <alignment horizontal="left" wrapText="1"/>
    </xf>
    <xf numFmtId="0" fontId="5" fillId="6" borderId="0" xfId="0" applyFont="1" applyFill="1"/>
    <xf numFmtId="0" fontId="5" fillId="6" borderId="0" xfId="0" applyFont="1" applyFill="1" applyAlignment="1">
      <alignment horizontal="left" wrapText="1"/>
    </xf>
    <xf numFmtId="168" fontId="0" fillId="0" borderId="1" xfId="0" applyNumberFormat="1" applyBorder="1"/>
    <xf numFmtId="0" fontId="6" fillId="0" borderId="0" xfId="0" applyFont="1" applyAlignment="1">
      <alignment horizontal="left" vertical="center" wrapText="1"/>
    </xf>
    <xf numFmtId="0" fontId="7" fillId="0" borderId="0" xfId="0" applyFont="1" applyAlignment="1">
      <alignment vertical="center" wrapText="1"/>
    </xf>
    <xf numFmtId="0" fontId="0" fillId="0" borderId="0" xfId="0" applyAlignment="1"/>
  </cellXfs>
  <cellStyles count="1">
    <cellStyle name="Normal" xfId="0" builtinId="0"/>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1000000]#,&quot;K&quot;;[&lt;1000000000]#,,\ &quot;M&quot;;#,,,\ &quot;B&quot;"/>
    </dxf>
    <dxf>
      <numFmt numFmtId="166" formatCode="[&lt;1000000]0.00,&quot;K&quot;;[&lt;1000000000]0.00,,\ &quot;M&quot;;0.00,,,\ &quot;B&quot;"/>
    </dxf>
    <dxf>
      <numFmt numFmtId="166" formatCode="[&lt;1000000]0.00,&quot;K&quot;;[&lt;1000000000]0.00,,\ &quot;M&quot;;0.00,,,\ &quot;B&quot;"/>
    </dxf>
    <dxf>
      <numFmt numFmtId="167" formatCode="[&lt;1000000]\$0.00,&quot;K&quot;;[&lt;1000000000]\$0.00,,&quot;M&quot;;\$0.00,,,&quot;B&quot;"/>
    </dxf>
    <dxf>
      <numFmt numFmtId="167" formatCode="[&lt;1000000]\$0.00,&quot;K&quot;;[&lt;1000000000]\$0.00,,&quot;M&quot;;\$0.00,,,&quot;B&quot;"/>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 &quot;M&quot;;0.00,,,\ &quot;B&quot;"/>
    </dxf>
    <dxf>
      <numFmt numFmtId="166" formatCode="[&lt;1000000]0.00,&quot;K&quot;;[&lt;1000000000]0.00,,\ &quot;M&quot;;0.00,,,\ &quot;B&quot;"/>
    </dxf>
    <dxf>
      <numFmt numFmtId="167" formatCode="[&lt;1000000]\$0.00,&quot;K&quot;;[&lt;1000000000]\$0.00,,&quot;M&quot;;\$0.00,,,&quot;B&quot;"/>
    </dxf>
    <dxf>
      <numFmt numFmtId="167" formatCode="[&lt;1000000]\$0.00,&quot;K&quot;;[&lt;1000000000]\$0.00,,&quot;M&quot;;\$0.00,,,&quot;B&quot;"/>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0.00,&quot;K&quot;;[&lt;1000000000]0.00,,\ &quot;M&quot;;0.00,,,\ &quot;B&quot;"/>
    </dxf>
    <dxf>
      <numFmt numFmtId="167" formatCode="[&lt;1000000]\$0.00,&quot;K&quot;;[&lt;1000000000]\$0.00,,&quot;M&quot;;\$0.00,,,&quot;B&quot;"/>
    </dxf>
    <dxf>
      <numFmt numFmtId="167" formatCode="[&lt;1000000]\$0.00,&quot;K&quot;;[&lt;1000000000]\$0.00,,&quot;M&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404040"/>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2"/>
        <color rgb="FF404040"/>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2"/>
        <color rgb="FF404040"/>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2"/>
        <color rgb="FF404040"/>
        <name val="Segoe UI"/>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2"/>
        <color rgb="FF404040"/>
        <name val="Segoe UI"/>
        <family val="2"/>
        <scheme val="none"/>
      </font>
      <alignment horizontal="left" vertical="center" textRotation="0" wrapText="1" indent="0" justifyLastLine="0" shrinkToFit="0" readingOrder="0"/>
    </dxf>
  </dxfs>
  <tableStyles count="2" defaultTableStyle="TableStyleMedium2" defaultPivotStyle="PivotStyleLight16">
    <tableStyle name="SlicerStyleLight1 2" pivot="0" table="0" count="10" xr9:uid="{790785EC-7753-4638-8919-859433FDC3DB}">
      <tableStyleElement type="wholeTable" dxfId="5"/>
      <tableStyleElement type="headerRow" dxfId="4"/>
    </tableStyle>
    <tableStyle name="SlicerStyleLight1 3" pivot="0" table="0" count="10" xr9:uid="{AE028002-96A3-401A-9299-B79E2FA716F6}">
      <tableStyleElement type="wholeTable" dxfId="7"/>
      <tableStyleElement type="headerRow" dxfId="6"/>
    </tableStyle>
  </tableStyles>
  <colors>
    <mruColors>
      <color rgb="FF958BD9"/>
      <color rgb="FFD98BA7"/>
      <color rgb="FF734E46"/>
      <color rgb="FF0F1F4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958BD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5" tint="0.7999816888943144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958BD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pivotCacheDefinition" Target="pivotCache/pivotCacheDefinition18.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sheetMetadata" Target="metadata.xml"/><Relationship Id="rId11" Type="http://schemas.openxmlformats.org/officeDocument/2006/relationships/pivotCacheDefinition" Target="pivotCache/pivotCacheDefinition8.xml"/><Relationship Id="rId24" Type="http://schemas.microsoft.com/office/2007/relationships/slicerCache" Target="slicerCaches/slicerCache3.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74" Type="http://schemas.openxmlformats.org/officeDocument/2006/relationships/customXml" Target="../customXml/item43.xml"/><Relationship Id="rId5" Type="http://schemas.openxmlformats.org/officeDocument/2006/relationships/pivotCacheDefinition" Target="pivotCache/pivotCacheDefinition2.xml"/><Relationship Id="rId61" Type="http://schemas.openxmlformats.org/officeDocument/2006/relationships/customXml" Target="../customXml/item30.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pivotCacheDefinition" Target="pivotCache/pivotCacheDefinition5.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7.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7.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pivotCacheDefinition" Target="pivotCache/pivotCacheDefinition4.xml"/><Relationship Id="rId71" Type="http://schemas.openxmlformats.org/officeDocument/2006/relationships/customXml" Target="../customXml/item4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hyperlink" Target="https://pixabay.com/de/karte-erde-kontinente-blau-307534/"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733002162459918E-2"/>
          <c:y val="0.23384117457741596"/>
          <c:w val="0.89012963837550729"/>
          <c:h val="0.60660036043410093"/>
        </c:manualLayout>
      </c:layout>
      <c:barChart>
        <c:barDir val="col"/>
        <c:grouping val="clustered"/>
        <c:varyColors val="0"/>
        <c:ser>
          <c:idx val="0"/>
          <c:order val="0"/>
          <c:tx>
            <c:strRef>
              <c:f>'Time-Series_Analysis'!$B$18</c:f>
              <c:strCache>
                <c:ptCount val="1"/>
                <c:pt idx="0">
                  <c:v>Year</c:v>
                </c:pt>
              </c:strCache>
            </c:strRef>
          </c:tx>
          <c:spPr>
            <a:solidFill>
              <a:schemeClr val="accent1"/>
            </a:solidFill>
            <a:ln>
              <a:noFill/>
            </a:ln>
            <a:effectLst/>
          </c:spPr>
          <c:invertIfNegative val="0"/>
          <c:cat>
            <c:numRef>
              <c:f>'Time-Series_Analysis'!$B$19:$B$22</c:f>
              <c:numCache>
                <c:formatCode>General</c:formatCode>
                <c:ptCount val="4"/>
                <c:pt idx="0">
                  <c:v>2005</c:v>
                </c:pt>
                <c:pt idx="1">
                  <c:v>2006</c:v>
                </c:pt>
                <c:pt idx="2">
                  <c:v>2007</c:v>
                </c:pt>
                <c:pt idx="3">
                  <c:v>2008</c:v>
                </c:pt>
              </c:numCache>
            </c:numRef>
          </c:cat>
          <c:val>
            <c:numRef>
              <c:f>'Time-Series_Analysis'!$B$19:$B$22</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3F69-4B77-9A2D-7A8A07A05038}"/>
            </c:ext>
          </c:extLst>
        </c:ser>
        <c:ser>
          <c:idx val="1"/>
          <c:order val="1"/>
          <c:tx>
            <c:strRef>
              <c:f>'Time-Series_Analysis'!$C$18</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'Time-Series_Analysis'!$B$19:$B$22</c:f>
              <c:numCache>
                <c:formatCode>General</c:formatCode>
                <c:ptCount val="4"/>
                <c:pt idx="0">
                  <c:v>2005</c:v>
                </c:pt>
                <c:pt idx="1">
                  <c:v>2006</c:v>
                </c:pt>
                <c:pt idx="2">
                  <c:v>2007</c:v>
                </c:pt>
                <c:pt idx="3">
                  <c:v>2008</c:v>
                </c:pt>
              </c:numCache>
            </c:numRef>
          </c:cat>
          <c:val>
            <c:numRef>
              <c:f>'Time-Series_Analysis'!$C$19:$C$22</c:f>
              <c:numCache>
                <c:formatCode>[&lt;1000000]#,"K";[&lt;1000000000]#,,\ "M";#,,,\ "B"</c:formatCode>
                <c:ptCount val="4"/>
                <c:pt idx="0">
                  <c:v>13371584.691399984</c:v>
                </c:pt>
                <c:pt idx="1">
                  <c:v>23350475.341399945</c:v>
                </c:pt>
                <c:pt idx="2">
                  <c:v>31429010.563800033</c:v>
                </c:pt>
                <c:pt idx="3">
                  <c:v>27070596.520000048</c:v>
                </c:pt>
              </c:numCache>
            </c:numRef>
          </c:val>
          <c:extLst>
            <c:ext xmlns:c16="http://schemas.microsoft.com/office/drawing/2014/chart" uri="{C3380CC4-5D6E-409C-BE32-E72D297353CC}">
              <c16:uniqueId val="{00000001-3F69-4B77-9A2D-7A8A07A05038}"/>
            </c:ext>
          </c:extLst>
        </c:ser>
        <c:ser>
          <c:idx val="3"/>
          <c:order val="3"/>
          <c:tx>
            <c:strRef>
              <c:f>'Time-Series_Analysis'!$E$18</c:f>
              <c:strCache>
                <c:ptCount val="1"/>
                <c:pt idx="0">
                  <c:v>Abv Avg</c:v>
                </c:pt>
              </c:strCache>
            </c:strRef>
          </c:tx>
          <c:spPr>
            <a:solidFill>
              <a:srgbClr val="958BD9"/>
            </a:solidFill>
            <a:ln>
              <a:noFill/>
            </a:ln>
            <a:effectLst/>
          </c:spPr>
          <c:invertIfNegative val="0"/>
          <c:val>
            <c:numRef>
              <c:f>'Time-Series_Analysis'!$E$19:$E$22</c:f>
              <c:numCache>
                <c:formatCode>General</c:formatCode>
                <c:ptCount val="4"/>
                <c:pt idx="0">
                  <c:v>0</c:v>
                </c:pt>
                <c:pt idx="1">
                  <c:v>0</c:v>
                </c:pt>
                <c:pt idx="2">
                  <c:v>31429010.563800033</c:v>
                </c:pt>
                <c:pt idx="3">
                  <c:v>27070596.520000048</c:v>
                </c:pt>
              </c:numCache>
            </c:numRef>
          </c:val>
          <c:extLst>
            <c:ext xmlns:c16="http://schemas.microsoft.com/office/drawing/2014/chart" uri="{C3380CC4-5D6E-409C-BE32-E72D297353CC}">
              <c16:uniqueId val="{00000001-FA56-4AEC-9C6B-2A5C9659B400}"/>
            </c:ext>
          </c:extLst>
        </c:ser>
        <c:dLbls>
          <c:showLegendKey val="0"/>
          <c:showVal val="0"/>
          <c:showCatName val="0"/>
          <c:showSerName val="0"/>
          <c:showPercent val="0"/>
          <c:showBubbleSize val="0"/>
        </c:dLbls>
        <c:gapWidth val="150"/>
        <c:overlap val="100"/>
        <c:axId val="1204396880"/>
        <c:axId val="1204399792"/>
      </c:barChart>
      <c:lineChart>
        <c:grouping val="standard"/>
        <c:varyColors val="0"/>
        <c:ser>
          <c:idx val="2"/>
          <c:order val="2"/>
          <c:tx>
            <c:strRef>
              <c:f>'Time-Series_Analysis'!$D$18</c:f>
              <c:strCache>
                <c:ptCount val="1"/>
                <c:pt idx="0">
                  <c:v>Avg  Revenue</c:v>
                </c:pt>
              </c:strCache>
            </c:strRef>
          </c:tx>
          <c:spPr>
            <a:ln w="15875" cap="rnd">
              <a:solidFill>
                <a:schemeClr val="accent3"/>
              </a:solidFill>
              <a:round/>
            </a:ln>
            <a:effectLst/>
          </c:spPr>
          <c:marker>
            <c:symbol val="none"/>
          </c:marker>
          <c:val>
            <c:numRef>
              <c:f>'Time-Series_Analysis'!$D$19:$D$22</c:f>
              <c:numCache>
                <c:formatCode>[&lt;1000000]0.00,"K";[&lt;1000000000]0.00,,\ "M";0.00,,,\ "B"</c:formatCode>
                <c:ptCount val="4"/>
                <c:pt idx="0">
                  <c:v>23805416.779150002</c:v>
                </c:pt>
                <c:pt idx="1">
                  <c:v>23805416.779150002</c:v>
                </c:pt>
                <c:pt idx="2">
                  <c:v>23805416.779150002</c:v>
                </c:pt>
                <c:pt idx="3">
                  <c:v>23805416.779150002</c:v>
                </c:pt>
              </c:numCache>
            </c:numRef>
          </c:val>
          <c:smooth val="0"/>
          <c:extLst>
            <c:ext xmlns:c16="http://schemas.microsoft.com/office/drawing/2014/chart" uri="{C3380CC4-5D6E-409C-BE32-E72D297353CC}">
              <c16:uniqueId val="{00000003-3F69-4B77-9A2D-7A8A07A05038}"/>
            </c:ext>
          </c:extLst>
        </c:ser>
        <c:dLbls>
          <c:showLegendKey val="0"/>
          <c:showVal val="0"/>
          <c:showCatName val="0"/>
          <c:showSerName val="0"/>
          <c:showPercent val="0"/>
          <c:showBubbleSize val="0"/>
        </c:dLbls>
        <c:marker val="1"/>
        <c:smooth val="0"/>
        <c:axId val="1204396880"/>
        <c:axId val="1204399792"/>
      </c:lineChart>
      <c:catAx>
        <c:axId val="120439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04399792"/>
        <c:crosses val="autoZero"/>
        <c:auto val="1"/>
        <c:lblAlgn val="ctr"/>
        <c:lblOffset val="100"/>
        <c:noMultiLvlLbl val="0"/>
      </c:catAx>
      <c:valAx>
        <c:axId val="1204399792"/>
        <c:scaling>
          <c:orientation val="minMax"/>
        </c:scaling>
        <c:delete val="1"/>
        <c:axPos val="l"/>
        <c:numFmt formatCode="General" sourceLinked="1"/>
        <c:majorTickMark val="none"/>
        <c:minorTickMark val="none"/>
        <c:tickLblPos val="nextTo"/>
        <c:crossAx val="1204396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work.xlsm]Time-Series_Analysis!PivotTable7</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15875" cap="rnd">
            <a:solidFill>
              <a:schemeClr val="tx1">
                <a:lumMod val="75000"/>
                <a:lumOff val="25000"/>
                <a:alpha val="96000"/>
              </a:schemeClr>
            </a:solidFill>
            <a:round/>
          </a:ln>
          <a:effectLst/>
        </c:spPr>
        <c:marker>
          <c:symbol val="none"/>
        </c:marker>
        <c:dLbl>
          <c:idx val="0"/>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15875" cap="rnd">
            <a:solidFill>
              <a:schemeClr val="tx1">
                <a:lumMod val="75000"/>
                <a:lumOff val="25000"/>
                <a:alpha val="96000"/>
              </a:schemeClr>
            </a:solidFill>
            <a:round/>
          </a:ln>
          <a:effectLst/>
        </c:spPr>
        <c:marker>
          <c:symbol val="none"/>
        </c:marker>
      </c:pivotFmt>
    </c:pivotFmts>
    <c:plotArea>
      <c:layout>
        <c:manualLayout>
          <c:layoutTarget val="inner"/>
          <c:xMode val="edge"/>
          <c:yMode val="edge"/>
          <c:x val="3.3716475095785438E-2"/>
          <c:y val="0.20202033056252641"/>
          <c:w val="0.93256704980842908"/>
          <c:h val="0.61051880093457467"/>
        </c:manualLayout>
      </c:layout>
      <c:lineChart>
        <c:grouping val="standard"/>
        <c:varyColors val="0"/>
        <c:ser>
          <c:idx val="0"/>
          <c:order val="0"/>
          <c:tx>
            <c:strRef>
              <c:f>'Time-Series_Analysis'!$AB$5</c:f>
              <c:strCache>
                <c:ptCount val="1"/>
                <c:pt idx="0">
                  <c:v>Total</c:v>
                </c:pt>
              </c:strCache>
            </c:strRef>
          </c:tx>
          <c:spPr>
            <a:ln w="15875" cap="rnd">
              <a:solidFill>
                <a:schemeClr val="tx1">
                  <a:lumMod val="75000"/>
                  <a:lumOff val="25000"/>
                  <a:alpha val="96000"/>
                </a:schemeClr>
              </a:solidFill>
              <a:round/>
            </a:ln>
            <a:effectLst/>
          </c:spPr>
          <c:marker>
            <c:symbol val="none"/>
          </c:marker>
          <c:dLbls>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'Time-Series_Analysis'!$AA$6:$AA$12</c:f>
              <c:strCache>
                <c:ptCount val="7"/>
                <c:pt idx="0">
                  <c:v>Jan</c:v>
                </c:pt>
                <c:pt idx="1">
                  <c:v>Feb</c:v>
                </c:pt>
                <c:pt idx="2">
                  <c:v>Mar</c:v>
                </c:pt>
                <c:pt idx="3">
                  <c:v>Apr</c:v>
                </c:pt>
                <c:pt idx="4">
                  <c:v>May</c:v>
                </c:pt>
                <c:pt idx="5">
                  <c:v>Jun</c:v>
                </c:pt>
                <c:pt idx="6">
                  <c:v>Jul</c:v>
                </c:pt>
              </c:strCache>
            </c:strRef>
          </c:cat>
          <c:val>
            <c:numRef>
              <c:f>'Time-Series_Analysis'!$AB$6:$AB$12</c:f>
              <c:numCache>
                <c:formatCode>[&lt;1000000]#,"K";[&lt;1000000000]#,,\ "M";#,,,\ "B"</c:formatCode>
                <c:ptCount val="7"/>
                <c:pt idx="0">
                  <c:v>1609579.3693000018</c:v>
                </c:pt>
                <c:pt idx="1">
                  <c:v>1621536.8957000019</c:v>
                </c:pt>
                <c:pt idx="2">
                  <c:v>1672112.5736999991</c:v>
                </c:pt>
                <c:pt idx="3">
                  <c:v>1893224.0381000012</c:v>
                </c:pt>
                <c:pt idx="4">
                  <c:v>1983869.9978999994</c:v>
                </c:pt>
                <c:pt idx="5">
                  <c:v>2031706.8297000015</c:v>
                </c:pt>
                <c:pt idx="6">
                  <c:v>54289.807099999984</c:v>
                </c:pt>
              </c:numCache>
            </c:numRef>
          </c:val>
          <c:smooth val="1"/>
          <c:extLst>
            <c:ext xmlns:c16="http://schemas.microsoft.com/office/drawing/2014/chart" uri="{C3380CC4-5D6E-409C-BE32-E72D297353CC}">
              <c16:uniqueId val="{00000001-18DB-4AA6-87F0-257763C41811}"/>
            </c:ext>
          </c:extLst>
        </c:ser>
        <c:dLbls>
          <c:showLegendKey val="0"/>
          <c:showVal val="0"/>
          <c:showCatName val="0"/>
          <c:showSerName val="0"/>
          <c:showPercent val="0"/>
          <c:showBubbleSize val="0"/>
        </c:dLbls>
        <c:smooth val="0"/>
        <c:axId val="283495087"/>
        <c:axId val="283483023"/>
      </c:lineChart>
      <c:catAx>
        <c:axId val="283495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83483023"/>
        <c:crosses val="autoZero"/>
        <c:auto val="1"/>
        <c:lblAlgn val="ctr"/>
        <c:lblOffset val="100"/>
        <c:noMultiLvlLbl val="0"/>
      </c:catAx>
      <c:valAx>
        <c:axId val="283483023"/>
        <c:scaling>
          <c:orientation val="minMax"/>
        </c:scaling>
        <c:delete val="1"/>
        <c:axPos val="l"/>
        <c:numFmt formatCode="[&lt;1000000]#,&quot;K&quot;;[&lt;1000000000]#,,\ &quot;M&quot;;#,,,\ &quot;B&quot;" sourceLinked="1"/>
        <c:majorTickMark val="none"/>
        <c:minorTickMark val="none"/>
        <c:tickLblPos val="nextTo"/>
        <c:crossAx val="28349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82286215493223"/>
          <c:y val="0.12332905045133453"/>
          <c:w val="0.74332856161719807"/>
          <c:h val="0.71908790932620226"/>
        </c:manualLayout>
      </c:layout>
      <c:barChart>
        <c:barDir val="col"/>
        <c:grouping val="clustered"/>
        <c:varyColors val="0"/>
        <c:ser>
          <c:idx val="0"/>
          <c:order val="0"/>
          <c:tx>
            <c:strRef>
              <c:f>'Time-Series_Analysis'!$AG$35</c:f>
              <c:strCache>
                <c:ptCount val="1"/>
                <c:pt idx="0">
                  <c:v>  Profit</c:v>
                </c:pt>
              </c:strCache>
            </c:strRef>
          </c:tx>
          <c:spPr>
            <a:solidFill>
              <a:schemeClr val="bg1">
                <a:lumMod val="85000"/>
              </a:schemeClr>
            </a:solidFill>
            <a:ln>
              <a:noFill/>
            </a:ln>
            <a:effectLst/>
          </c:spPr>
          <c:invertIfNegative val="0"/>
          <c:dLbls>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'Time-Series_Analysis'!$AF$36:$AF$42</c:f>
              <c:strCache>
                <c:ptCount val="7"/>
                <c:pt idx="0">
                  <c:v>Mon</c:v>
                </c:pt>
                <c:pt idx="1">
                  <c:v>Tue</c:v>
                </c:pt>
                <c:pt idx="2">
                  <c:v>Wed</c:v>
                </c:pt>
                <c:pt idx="3">
                  <c:v>Thu</c:v>
                </c:pt>
                <c:pt idx="4">
                  <c:v>Fri</c:v>
                </c:pt>
                <c:pt idx="5">
                  <c:v>Sat</c:v>
                </c:pt>
                <c:pt idx="6">
                  <c:v>Sun</c:v>
                </c:pt>
              </c:strCache>
            </c:strRef>
          </c:cat>
          <c:val>
            <c:numRef>
              <c:f>'Time-Series_Analysis'!$AG$36:$AG$42</c:f>
              <c:numCache>
                <c:formatCode>[&lt;1000000]\$0.00,"K";[&lt;1000000000]\$0.00,,"M";\$0.00,,,"B"</c:formatCode>
                <c:ptCount val="7"/>
                <c:pt idx="0">
                  <c:v>1375964.22</c:v>
                </c:pt>
                <c:pt idx="1">
                  <c:v>1386284.8948000013</c:v>
                </c:pt>
                <c:pt idx="2">
                  <c:v>1597507.7020000017</c:v>
                </c:pt>
                <c:pt idx="3">
                  <c:v>1787625.8544000001</c:v>
                </c:pt>
                <c:pt idx="4">
                  <c:v>1667788.7768000003</c:v>
                </c:pt>
                <c:pt idx="5">
                  <c:v>1549828.6891000015</c:v>
                </c:pt>
                <c:pt idx="6">
                  <c:v>1501319.3744000003</c:v>
                </c:pt>
              </c:numCache>
            </c:numRef>
          </c:val>
          <c:extLst>
            <c:ext xmlns:c16="http://schemas.microsoft.com/office/drawing/2014/chart" uri="{C3380CC4-5D6E-409C-BE32-E72D297353CC}">
              <c16:uniqueId val="{00000000-4450-44AC-BBAF-F3CBEAA439BF}"/>
            </c:ext>
          </c:extLst>
        </c:ser>
        <c:ser>
          <c:idx val="2"/>
          <c:order val="2"/>
          <c:tx>
            <c:strRef>
              <c:f>'Time-Series_Analysis'!$AC$35</c:f>
              <c:strCache>
                <c:ptCount val="1"/>
                <c:pt idx="0">
                  <c:v>Top 3 Days</c:v>
                </c:pt>
              </c:strCache>
            </c:strRef>
          </c:tx>
          <c:spPr>
            <a:solidFill>
              <a:srgbClr val="958BD9"/>
            </a:solidFill>
            <a:ln>
              <a:noFill/>
            </a:ln>
            <a:effectLst/>
          </c:spPr>
          <c:invertIfNegative val="0"/>
          <c:cat>
            <c:strRef>
              <c:f>'Time-Series_Analysis'!$AA$36:$AA$42</c:f>
              <c:strCache>
                <c:ptCount val="7"/>
                <c:pt idx="0">
                  <c:v>Mon</c:v>
                </c:pt>
                <c:pt idx="1">
                  <c:v>Tue</c:v>
                </c:pt>
                <c:pt idx="2">
                  <c:v>Wed</c:v>
                </c:pt>
                <c:pt idx="3">
                  <c:v>Thu</c:v>
                </c:pt>
                <c:pt idx="4">
                  <c:v>Fri</c:v>
                </c:pt>
                <c:pt idx="5">
                  <c:v>Sat</c:v>
                </c:pt>
                <c:pt idx="6">
                  <c:v>Sun</c:v>
                </c:pt>
              </c:strCache>
            </c:strRef>
          </c:cat>
          <c:val>
            <c:numRef>
              <c:f>'Time-Series_Analysis'!$AC$36:$AC$42</c:f>
              <c:numCache>
                <c:formatCode>General</c:formatCode>
                <c:ptCount val="7"/>
                <c:pt idx="0">
                  <c:v>0</c:v>
                </c:pt>
                <c:pt idx="1">
                  <c:v>0</c:v>
                </c:pt>
                <c:pt idx="2">
                  <c:v>1597507.7020000017</c:v>
                </c:pt>
                <c:pt idx="3">
                  <c:v>1787625.8544000001</c:v>
                </c:pt>
                <c:pt idx="4">
                  <c:v>1667788.7768000003</c:v>
                </c:pt>
                <c:pt idx="5">
                  <c:v>0</c:v>
                </c:pt>
                <c:pt idx="6">
                  <c:v>0</c:v>
                </c:pt>
              </c:numCache>
            </c:numRef>
          </c:val>
          <c:extLst>
            <c:ext xmlns:c16="http://schemas.microsoft.com/office/drawing/2014/chart" uri="{C3380CC4-5D6E-409C-BE32-E72D297353CC}">
              <c16:uniqueId val="{00000001-4450-44AC-BBAF-F3CBEAA439BF}"/>
            </c:ext>
          </c:extLst>
        </c:ser>
        <c:dLbls>
          <c:showLegendKey val="0"/>
          <c:showVal val="0"/>
          <c:showCatName val="0"/>
          <c:showSerName val="0"/>
          <c:showPercent val="0"/>
          <c:showBubbleSize val="0"/>
        </c:dLbls>
        <c:gapWidth val="229"/>
        <c:overlap val="100"/>
        <c:axId val="1834266255"/>
        <c:axId val="1834251279"/>
      </c:barChart>
      <c:lineChart>
        <c:grouping val="standard"/>
        <c:varyColors val="0"/>
        <c:ser>
          <c:idx val="1"/>
          <c:order val="1"/>
          <c:tx>
            <c:strRef>
              <c:f>'Time-Series_Analysis'!$AH$35</c:f>
              <c:strCache>
                <c:ptCount val="1"/>
                <c:pt idx="0">
                  <c:v>#Transactions</c:v>
                </c:pt>
              </c:strCache>
            </c:strRef>
          </c:tx>
          <c:spPr>
            <a:ln w="19050" cap="rnd">
              <a:solidFill>
                <a:schemeClr val="accent2">
                  <a:alpha val="69000"/>
                </a:schemeClr>
              </a:solidFill>
              <a:round/>
            </a:ln>
            <a:effectLst/>
          </c:spPr>
          <c:marker>
            <c:symbol val="none"/>
          </c:marker>
          <c:cat>
            <c:strRef>
              <c:f>'Time-Series_Analysis'!$AA$36:$AA$42</c:f>
              <c:strCache>
                <c:ptCount val="7"/>
                <c:pt idx="0">
                  <c:v>Mon</c:v>
                </c:pt>
                <c:pt idx="1">
                  <c:v>Tue</c:v>
                </c:pt>
                <c:pt idx="2">
                  <c:v>Wed</c:v>
                </c:pt>
                <c:pt idx="3">
                  <c:v>Thu</c:v>
                </c:pt>
                <c:pt idx="4">
                  <c:v>Fri</c:v>
                </c:pt>
                <c:pt idx="5">
                  <c:v>Sat</c:v>
                </c:pt>
                <c:pt idx="6">
                  <c:v>Sun</c:v>
                </c:pt>
              </c:strCache>
            </c:strRef>
          </c:cat>
          <c:val>
            <c:numRef>
              <c:f>'Time-Series_Analysis'!$AH$36:$AH$42</c:f>
              <c:numCache>
                <c:formatCode>#,##0</c:formatCode>
                <c:ptCount val="7"/>
                <c:pt idx="0">
                  <c:v>907</c:v>
                </c:pt>
                <c:pt idx="1">
                  <c:v>959</c:v>
                </c:pt>
                <c:pt idx="2">
                  <c:v>972</c:v>
                </c:pt>
                <c:pt idx="3">
                  <c:v>1088</c:v>
                </c:pt>
                <c:pt idx="4">
                  <c:v>967</c:v>
                </c:pt>
                <c:pt idx="5">
                  <c:v>919</c:v>
                </c:pt>
                <c:pt idx="6">
                  <c:v>945</c:v>
                </c:pt>
              </c:numCache>
            </c:numRef>
          </c:val>
          <c:smooth val="1"/>
          <c:extLst>
            <c:ext xmlns:c16="http://schemas.microsoft.com/office/drawing/2014/chart" uri="{C3380CC4-5D6E-409C-BE32-E72D297353CC}">
              <c16:uniqueId val="{00000002-4450-44AC-BBAF-F3CBEAA439BF}"/>
            </c:ext>
          </c:extLst>
        </c:ser>
        <c:dLbls>
          <c:showLegendKey val="0"/>
          <c:showVal val="0"/>
          <c:showCatName val="0"/>
          <c:showSerName val="0"/>
          <c:showPercent val="0"/>
          <c:showBubbleSize val="0"/>
        </c:dLbls>
        <c:marker val="1"/>
        <c:smooth val="0"/>
        <c:axId val="1834255439"/>
        <c:axId val="1834252943"/>
      </c:lineChart>
      <c:catAx>
        <c:axId val="183426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834251279"/>
        <c:crosses val="autoZero"/>
        <c:auto val="1"/>
        <c:lblAlgn val="ctr"/>
        <c:lblOffset val="100"/>
        <c:noMultiLvlLbl val="0"/>
      </c:catAx>
      <c:valAx>
        <c:axId val="1834251279"/>
        <c:scaling>
          <c:orientation val="minMax"/>
        </c:scaling>
        <c:delete val="0"/>
        <c:axPos val="l"/>
        <c:numFmt formatCode="[&lt;1000000]\$0.00,&quot;K&quot;;[&lt;1000000000]\$0.00,,&quot;M&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NG"/>
          </a:p>
        </c:txPr>
        <c:crossAx val="1834266255"/>
        <c:crosses val="autoZero"/>
        <c:crossBetween val="between"/>
      </c:valAx>
      <c:valAx>
        <c:axId val="1834252943"/>
        <c:scaling>
          <c:orientation val="minMax"/>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NG"/>
          </a:p>
        </c:txPr>
        <c:crossAx val="1834255439"/>
        <c:crosses val="max"/>
        <c:crossBetween val="between"/>
      </c:valAx>
      <c:catAx>
        <c:axId val="1834255439"/>
        <c:scaling>
          <c:orientation val="minMax"/>
        </c:scaling>
        <c:delete val="1"/>
        <c:axPos val="b"/>
        <c:numFmt formatCode="General" sourceLinked="1"/>
        <c:majorTickMark val="out"/>
        <c:minorTickMark val="none"/>
        <c:tickLblPos val="nextTo"/>
        <c:crossAx val="1834252943"/>
        <c:crosses val="autoZero"/>
        <c:auto val="1"/>
        <c:lblAlgn val="ctr"/>
        <c:lblOffset val="100"/>
        <c:noMultiLvlLbl val="0"/>
      </c:catAx>
      <c:spPr>
        <a:noFill/>
        <a:ln>
          <a:noFill/>
        </a:ln>
        <a:effectLst/>
      </c:spPr>
    </c:plotArea>
    <c:legend>
      <c:legendPos val="t"/>
      <c:legendEntry>
        <c:idx val="0"/>
        <c:delete val="1"/>
      </c:legendEntry>
      <c:legendEntry>
        <c:idx val="1"/>
        <c:delete val="1"/>
      </c:legendEntry>
      <c:layout>
        <c:manualLayout>
          <c:xMode val="edge"/>
          <c:yMode val="edge"/>
          <c:x val="0.65702127733417859"/>
          <c:y val="0.53261645324637452"/>
          <c:w val="0.32774521803714513"/>
          <c:h val="0.119766222310385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work.xlsm]Time-Series_Analysis!PivotTable11</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5884465141957882"/>
              <c:y val="4.114532064455843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4203619697739034"/>
                  <c:h val="9.1481002910581172E-2"/>
                </c:manualLayout>
              </c15:layout>
            </c:ext>
          </c:extLst>
        </c:dLbl>
      </c:pivotFmt>
      <c:pivotFmt>
        <c:idx val="2"/>
        <c:spPr>
          <a:solidFill>
            <a:schemeClr val="accent2"/>
          </a:solidFill>
          <a:ln w="19050">
            <a:solidFill>
              <a:schemeClr val="lt1"/>
            </a:solidFill>
          </a:ln>
          <a:effectLst/>
        </c:spPr>
        <c:dLbl>
          <c:idx val="0"/>
          <c:layout>
            <c:manualLayout>
              <c:x val="-0.1366224486400637"/>
              <c:y val="-4.701369653075393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4998321433682291"/>
                  <c:h val="8.4699049777127694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5884465141957882"/>
              <c:y val="4.114532064455843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4203619697739034"/>
                  <c:h val="9.1481002910581172E-2"/>
                </c:manualLayout>
              </c15:layout>
            </c:ext>
          </c:extLst>
        </c:dLbl>
      </c:pivotFmt>
      <c:pivotFmt>
        <c:idx val="5"/>
        <c:spPr>
          <a:solidFill>
            <a:schemeClr val="accent1"/>
          </a:solidFill>
          <a:ln w="19050">
            <a:solidFill>
              <a:schemeClr val="lt1"/>
            </a:solidFill>
          </a:ln>
          <a:effectLst/>
        </c:spPr>
        <c:dLbl>
          <c:idx val="0"/>
          <c:layout>
            <c:manualLayout>
              <c:x val="-0.1366224486400637"/>
              <c:y val="-4.701369653075393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14998321433682291"/>
                  <c:h val="8.4699049777127694E-2"/>
                </c:manualLayout>
              </c15:layout>
            </c:ext>
          </c:extLst>
        </c:dLbl>
      </c:pivotFmt>
      <c:pivotFmt>
        <c:idx val="6"/>
        <c:spPr>
          <a:solidFill>
            <a:srgbClr val="958BD9"/>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58BD9"/>
          </a:solidFill>
          <a:ln w="19050">
            <a:solidFill>
              <a:schemeClr val="lt1"/>
            </a:solidFill>
          </a:ln>
          <a:effectLst/>
        </c:spPr>
        <c:dLbl>
          <c:idx val="0"/>
          <c:layout>
            <c:manualLayout>
              <c:x val="0.16471832080274676"/>
              <c:y val="0.13850569543138908"/>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23601547700094719"/>
                  <c:h val="0.10446240933511051"/>
                </c:manualLayout>
              </c15:layout>
            </c:ext>
          </c:extLst>
        </c:dLbl>
      </c:pivotFmt>
      <c:pivotFmt>
        <c:idx val="8"/>
        <c:spPr>
          <a:solidFill>
            <a:schemeClr val="bg1">
              <a:lumMod val="75000"/>
            </a:schemeClr>
          </a:solidFill>
          <a:ln w="19050">
            <a:solidFill>
              <a:schemeClr val="lt1"/>
            </a:solidFill>
          </a:ln>
          <a:effectLst/>
        </c:spPr>
        <c:dLbl>
          <c:idx val="0"/>
          <c:layout>
            <c:manualLayout>
              <c:x val="-0.13955963806831637"/>
              <c:y val="-0.14437335944591181"/>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23808885123135209"/>
                  <c:h val="9.768043028513955E-2"/>
                </c:manualLayout>
              </c15:layout>
            </c:ext>
          </c:extLst>
        </c:dLbl>
      </c:pivotFmt>
    </c:pivotFmts>
    <c:plotArea>
      <c:layout/>
      <c:doughnutChart>
        <c:varyColors val="1"/>
        <c:ser>
          <c:idx val="0"/>
          <c:order val="0"/>
          <c:tx>
            <c:strRef>
              <c:f>'Time-Series_Analysis'!$AN$6</c:f>
              <c:strCache>
                <c:ptCount val="1"/>
                <c:pt idx="0">
                  <c:v>Total</c:v>
                </c:pt>
              </c:strCache>
            </c:strRef>
          </c:tx>
          <c:spPr>
            <a:solidFill>
              <a:srgbClr val="958BD9"/>
            </a:solidFill>
          </c:spPr>
          <c:dPt>
            <c:idx val="0"/>
            <c:bubble3D val="0"/>
            <c:spPr>
              <a:solidFill>
                <a:srgbClr val="958BD9"/>
              </a:solidFill>
              <a:ln w="19050">
                <a:solidFill>
                  <a:schemeClr val="lt1"/>
                </a:solidFill>
              </a:ln>
              <a:effectLst/>
            </c:spPr>
            <c:extLst>
              <c:ext xmlns:c16="http://schemas.microsoft.com/office/drawing/2014/chart" uri="{C3380CC4-5D6E-409C-BE32-E72D297353CC}">
                <c16:uniqueId val="{00000001-B267-4E3F-9039-556CFA9AE38A}"/>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B267-4E3F-9039-556CFA9AE38A}"/>
              </c:ext>
            </c:extLst>
          </c:dPt>
          <c:dLbls>
            <c:dLbl>
              <c:idx val="0"/>
              <c:layout>
                <c:manualLayout>
                  <c:x val="0.16471832080274676"/>
                  <c:y val="0.13850569543138908"/>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23601547700094719"/>
                      <c:h val="0.10446240933511051"/>
                    </c:manualLayout>
                  </c15:layout>
                </c:ext>
                <c:ext xmlns:c16="http://schemas.microsoft.com/office/drawing/2014/chart" uri="{C3380CC4-5D6E-409C-BE32-E72D297353CC}">
                  <c16:uniqueId val="{00000001-B267-4E3F-9039-556CFA9AE38A}"/>
                </c:ext>
              </c:extLst>
            </c:dLbl>
            <c:dLbl>
              <c:idx val="1"/>
              <c:layout>
                <c:manualLayout>
                  <c:x val="-0.13955963806831637"/>
                  <c:y val="-0.14437335944591181"/>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15:layout>
                    <c:manualLayout>
                      <c:w val="0.23808885123135209"/>
                      <c:h val="9.768043028513955E-2"/>
                    </c:manualLayout>
                  </c15:layout>
                </c:ext>
                <c:ext xmlns:c16="http://schemas.microsoft.com/office/drawing/2014/chart" uri="{C3380CC4-5D6E-409C-BE32-E72D297353CC}">
                  <c16:uniqueId val="{00000003-B267-4E3F-9039-556CFA9AE38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'Time-Series_Analysis'!$AM$7:$AM$8</c:f>
              <c:strCache>
                <c:ptCount val="2"/>
                <c:pt idx="0">
                  <c:v>Weekdays</c:v>
                </c:pt>
                <c:pt idx="1">
                  <c:v>Weekend</c:v>
                </c:pt>
              </c:strCache>
            </c:strRef>
          </c:cat>
          <c:val>
            <c:numRef>
              <c:f>'Time-Series_Analysis'!$AN$7:$AN$8</c:f>
              <c:numCache>
                <c:formatCode>[&lt;1000000]\$0.00,"K";[&lt;1000000000]\$0.00,,"M";\$0.00,,,"B"</c:formatCode>
                <c:ptCount val="2"/>
                <c:pt idx="0">
                  <c:v>7815171.4479999952</c:v>
                </c:pt>
                <c:pt idx="1">
                  <c:v>3051148.0634999978</c:v>
                </c:pt>
              </c:numCache>
            </c:numRef>
          </c:val>
          <c:extLst>
            <c:ext xmlns:c16="http://schemas.microsoft.com/office/drawing/2014/chart" uri="{C3380CC4-5D6E-409C-BE32-E72D297353CC}">
              <c16:uniqueId val="{00000004-B267-4E3F-9039-556CFA9AE38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50982335979086146"/>
          <c:h val="0.89814814814814814"/>
        </c:manualLayout>
      </c:layout>
      <c:barChart>
        <c:barDir val="bar"/>
        <c:grouping val="clustered"/>
        <c:varyColors val="0"/>
        <c:ser>
          <c:idx val="0"/>
          <c:order val="0"/>
          <c:tx>
            <c:strRef>
              <c:f>'Time-Series_Analysis'!$BI$5</c:f>
              <c:strCache>
                <c:ptCount val="1"/>
                <c:pt idx="0">
                  <c:v> Total Profit</c:v>
                </c:pt>
              </c:strCache>
            </c:strRef>
          </c:tx>
          <c:spPr>
            <a:solidFill>
              <a:srgbClr val="958BD9"/>
            </a:solidFill>
            <a:ln>
              <a:noFill/>
            </a:ln>
            <a:effectLst/>
          </c:spPr>
          <c:invertIfNegative val="0"/>
          <c:dLbls>
            <c:dLbl>
              <c:idx val="0"/>
              <c:layout>
                <c:manualLayout>
                  <c:x val="-0.46176949033248865"/>
                  <c:y val="-9.3150675584622492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extLst>
                <c:ext xmlns:c15="http://schemas.microsoft.com/office/drawing/2012/chart" uri="{CE6537A1-D6FC-4f65-9D91-7224C49458BB}">
                  <c15:layout>
                    <c:manualLayout>
                      <c:w val="0.46388254150272845"/>
                      <c:h val="6.8759691112578111E-2"/>
                    </c:manualLayout>
                  </c15:layout>
                </c:ext>
                <c:ext xmlns:c16="http://schemas.microsoft.com/office/drawing/2014/chart" uri="{C3380CC4-5D6E-409C-BE32-E72D297353CC}">
                  <c16:uniqueId val="{00000003-24DA-44D6-938A-B8B3F85EBEE1}"/>
                </c:ext>
              </c:extLst>
            </c:dLbl>
            <c:dLbl>
              <c:idx val="1"/>
              <c:layout>
                <c:manualLayout>
                  <c:x val="-0.40222042141324138"/>
                  <c:y val="-8.8819974310555619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extLst>
                <c:ext xmlns:c15="http://schemas.microsoft.com/office/drawing/2012/chart" uri="{CE6537A1-D6FC-4f65-9D91-7224C49458BB}">
                  <c15:layout>
                    <c:manualLayout>
                      <c:w val="0.40985723468358098"/>
                      <c:h val="6.8759691112578111E-2"/>
                    </c:manualLayout>
                  </c15:layout>
                </c:ext>
                <c:ext xmlns:c16="http://schemas.microsoft.com/office/drawing/2014/chart" uri="{C3380CC4-5D6E-409C-BE32-E72D297353CC}">
                  <c16:uniqueId val="{00000004-24DA-44D6-938A-B8B3F85EBEE1}"/>
                </c:ext>
              </c:extLst>
            </c:dLbl>
            <c:dLbl>
              <c:idx val="2"/>
              <c:layout>
                <c:manualLayout>
                  <c:x val="-0.31794627178676294"/>
                  <c:y val="-8.4487567230094443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extLst>
                <c:ext xmlns:c15="http://schemas.microsoft.com/office/drawing/2012/chart" uri="{CE6537A1-D6FC-4f65-9D91-7224C49458BB}">
                  <c15:layout>
                    <c:manualLayout>
                      <c:w val="0.35873559269690825"/>
                      <c:h val="7.7425187596058223E-2"/>
                    </c:manualLayout>
                  </c15:layout>
                </c:ext>
                <c:ext xmlns:c16="http://schemas.microsoft.com/office/drawing/2014/chart" uri="{C3380CC4-5D6E-409C-BE32-E72D297353CC}">
                  <c16:uniqueId val="{00000005-24DA-44D6-938A-B8B3F85EBEE1}"/>
                </c:ext>
              </c:extLst>
            </c:dLbl>
            <c:dLbl>
              <c:idx val="3"/>
              <c:layout>
                <c:manualLayout>
                  <c:x val="-0.2428925567404453"/>
                  <c:y val="-8.8820656633113448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extLst>
                <c:ext xmlns:c15="http://schemas.microsoft.com/office/drawing/2012/chart" uri="{CE6537A1-D6FC-4f65-9D91-7224C49458BB}">
                  <c15:layout>
                    <c:manualLayout>
                      <c:w val="0.38334935308530849"/>
                      <c:h val="6.8759691112578111E-2"/>
                    </c:manualLayout>
                  </c15:layout>
                </c:ext>
                <c:ext xmlns:c16="http://schemas.microsoft.com/office/drawing/2014/chart" uri="{C3380CC4-5D6E-409C-BE32-E72D297353CC}">
                  <c16:uniqueId val="{00000006-24DA-44D6-938A-B8B3F85EBEE1}"/>
                </c:ext>
              </c:extLst>
            </c:dLbl>
            <c:dLbl>
              <c:idx val="4"/>
              <c:layout>
                <c:manualLayout>
                  <c:x val="-0.22194638191008909"/>
                  <c:y val="-9.0986348431425723E-2"/>
                </c:manualLayout>
              </c:layout>
              <c:spPr>
                <a:noFill/>
                <a:ln>
                  <a:noFill/>
                </a:ln>
                <a:effectLst/>
              </c:spPr>
              <c:txPr>
                <a:bodyPr rot="0" spcFirstLastPara="1" vertOverflow="ellipsis" vert="horz" wrap="square" lIns="38100" tIns="19050" rIns="38100" bIns="19050" anchor="ctr" anchorCtr="0">
                  <a:no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extLst>
                <c:ext xmlns:c15="http://schemas.microsoft.com/office/drawing/2012/chart" uri="{CE6537A1-D6FC-4f65-9D91-7224C49458BB}">
                  <c15:layout>
                    <c:manualLayout>
                      <c:w val="0.38340058437182423"/>
                      <c:h val="7.3092439354318167E-2"/>
                    </c:manualLayout>
                  </c15:layout>
                </c:ext>
                <c:ext xmlns:c16="http://schemas.microsoft.com/office/drawing/2014/chart" uri="{C3380CC4-5D6E-409C-BE32-E72D297353CC}">
                  <c16:uniqueId val="{00000007-24DA-44D6-938A-B8B3F85EBEE1}"/>
                </c:ext>
              </c:extLst>
            </c:dLbl>
            <c:spPr>
              <a:noFill/>
              <a:ln>
                <a:noFill/>
              </a:ln>
              <a:effectLst/>
            </c:spPr>
            <c:txPr>
              <a:bodyPr rot="0" spcFirstLastPara="1" vertOverflow="ellipsis" vert="horz" wrap="square" lIns="38100" tIns="19050" rIns="38100" bIns="19050" anchor="ctr" anchorCtr="0">
                <a:spAutoFit/>
              </a:bodyPr>
              <a:lstStyle/>
              <a:p>
                <a:pPr algn="l">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'Time-Series_Analysis'!$BH$6:$BH$10</c:f>
              <c:strCache>
                <c:ptCount val="5"/>
                <c:pt idx="0">
                  <c:v>Mountain-200 Black, 46</c:v>
                </c:pt>
                <c:pt idx="1">
                  <c:v>Touring-1000 Yellow, 46</c:v>
                </c:pt>
                <c:pt idx="2">
                  <c:v>Mountain-200 Silver, 38</c:v>
                </c:pt>
                <c:pt idx="3">
                  <c:v>Mountain-200 Silver, 42</c:v>
                </c:pt>
                <c:pt idx="4">
                  <c:v>Mountain-200 Black, 38</c:v>
                </c:pt>
              </c:strCache>
            </c:strRef>
          </c:cat>
          <c:val>
            <c:numRef>
              <c:f>'Time-Series_Analysis'!$BI$6:$BI$10</c:f>
              <c:numCache>
                <c:formatCode>[&lt;1000000]\$0.00,"K";[&lt;1000000000]\$0.00,,"M";\$0.00,,,"B"</c:formatCode>
                <c:ptCount val="5"/>
                <c:pt idx="0">
                  <c:v>132462.10489999998</c:v>
                </c:pt>
                <c:pt idx="1">
                  <c:v>119081.43720000001</c:v>
                </c:pt>
                <c:pt idx="2">
                  <c:v>118089.49599999998</c:v>
                </c:pt>
                <c:pt idx="3">
                  <c:v>85404.010499999989</c:v>
                </c:pt>
                <c:pt idx="4">
                  <c:v>82397.687299999991</c:v>
                </c:pt>
              </c:numCache>
            </c:numRef>
          </c:val>
          <c:extLst>
            <c:ext xmlns:c16="http://schemas.microsoft.com/office/drawing/2014/chart" uri="{C3380CC4-5D6E-409C-BE32-E72D297353CC}">
              <c16:uniqueId val="{00000000-24DA-44D6-938A-B8B3F85EBEE1}"/>
            </c:ext>
          </c:extLst>
        </c:ser>
        <c:ser>
          <c:idx val="1"/>
          <c:order val="1"/>
          <c:tx>
            <c:strRef>
              <c:f>'Time-Series_Analysis'!$BJ$5</c:f>
              <c:strCache>
                <c:ptCount val="1"/>
                <c:pt idx="0">
                  <c:v>Duplicate 4 chrt edit</c:v>
                </c:pt>
              </c:strCache>
            </c:strRef>
          </c:tx>
          <c:spPr>
            <a:solidFill>
              <a:srgbClr val="958BD9"/>
            </a:solidFill>
            <a:ln>
              <a:noFill/>
            </a:ln>
            <a:effectLst/>
          </c:spPr>
          <c:invertIfNegative val="0"/>
          <c:dLbls>
            <c:dLbl>
              <c:idx val="4"/>
              <c:layout>
                <c:manualLayout>
                  <c:x val="1.8242168376171677E-2"/>
                  <c:y val="4.33377172557669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24DA-44D6-938A-B8B3F85EBE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'Time-Series_Analysis'!$BH$6:$BH$10</c:f>
              <c:strCache>
                <c:ptCount val="5"/>
                <c:pt idx="0">
                  <c:v>Mountain-200 Black, 46</c:v>
                </c:pt>
                <c:pt idx="1">
                  <c:v>Touring-1000 Yellow, 46</c:v>
                </c:pt>
                <c:pt idx="2">
                  <c:v>Mountain-200 Silver, 38</c:v>
                </c:pt>
                <c:pt idx="3">
                  <c:v>Mountain-200 Silver, 42</c:v>
                </c:pt>
                <c:pt idx="4">
                  <c:v>Mountain-200 Black, 38</c:v>
                </c:pt>
              </c:strCache>
            </c:strRef>
          </c:cat>
          <c:val>
            <c:numRef>
              <c:f>'Time-Series_Analysis'!$BJ$6:$BJ$10</c:f>
              <c:numCache>
                <c:formatCode>[&lt;1000000]\$0.00,"K";[&lt;1000000000]\$0.00,,"M";\$0.00,,,"B"</c:formatCode>
                <c:ptCount val="5"/>
                <c:pt idx="0">
                  <c:v>132462.10489999998</c:v>
                </c:pt>
                <c:pt idx="1">
                  <c:v>119081.43720000001</c:v>
                </c:pt>
                <c:pt idx="2">
                  <c:v>118089.49599999998</c:v>
                </c:pt>
                <c:pt idx="3">
                  <c:v>85404.010499999989</c:v>
                </c:pt>
                <c:pt idx="4">
                  <c:v>82397.687299999991</c:v>
                </c:pt>
              </c:numCache>
            </c:numRef>
          </c:val>
          <c:extLst>
            <c:ext xmlns:c16="http://schemas.microsoft.com/office/drawing/2014/chart" uri="{C3380CC4-5D6E-409C-BE32-E72D297353CC}">
              <c16:uniqueId val="{00000001-24DA-44D6-938A-B8B3F85EBEE1}"/>
            </c:ext>
          </c:extLst>
        </c:ser>
        <c:dLbls>
          <c:showLegendKey val="0"/>
          <c:showVal val="0"/>
          <c:showCatName val="0"/>
          <c:showSerName val="0"/>
          <c:showPercent val="0"/>
          <c:showBubbleSize val="0"/>
        </c:dLbls>
        <c:gapWidth val="61"/>
        <c:overlap val="100"/>
        <c:axId val="2083040719"/>
        <c:axId val="2083026991"/>
      </c:barChart>
      <c:catAx>
        <c:axId val="2083040719"/>
        <c:scaling>
          <c:orientation val="maxMin"/>
        </c:scaling>
        <c:delete val="1"/>
        <c:axPos val="l"/>
        <c:numFmt formatCode="General" sourceLinked="1"/>
        <c:majorTickMark val="out"/>
        <c:minorTickMark val="none"/>
        <c:tickLblPos val="nextTo"/>
        <c:crossAx val="2083026991"/>
        <c:crosses val="autoZero"/>
        <c:auto val="1"/>
        <c:lblAlgn val="ctr"/>
        <c:lblOffset val="100"/>
        <c:noMultiLvlLbl val="0"/>
      </c:catAx>
      <c:valAx>
        <c:axId val="2083026991"/>
        <c:scaling>
          <c:orientation val="minMax"/>
        </c:scaling>
        <c:delete val="1"/>
        <c:axPos val="t"/>
        <c:numFmt formatCode="[&lt;1000000]\$0.00,&quot;K&quot;;[&lt;1000000000]\$0.00,,&quot;M&quot;;\$0.00,,,&quot;B&quot;" sourceLinked="1"/>
        <c:majorTickMark val="none"/>
        <c:minorTickMark val="none"/>
        <c:tickLblPos val="nextTo"/>
        <c:crossAx val="2083040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35893905273815E-2"/>
          <c:y val="4.6071218792324231E-2"/>
          <c:w val="0.88076923558371756"/>
          <c:h val="0.85391312579187273"/>
        </c:manualLayout>
      </c:layout>
      <c:doughnutChart>
        <c:varyColors val="1"/>
        <c:ser>
          <c:idx val="0"/>
          <c:order val="0"/>
          <c:dPt>
            <c:idx val="0"/>
            <c:bubble3D val="0"/>
            <c:spPr>
              <a:solidFill>
                <a:srgbClr val="958BD9"/>
              </a:solidFill>
              <a:ln w="19050">
                <a:solidFill>
                  <a:schemeClr val="lt1"/>
                </a:solidFill>
              </a:ln>
              <a:effectLst/>
            </c:spPr>
            <c:extLst>
              <c:ext xmlns:c16="http://schemas.microsoft.com/office/drawing/2014/chart" uri="{C3380CC4-5D6E-409C-BE32-E72D297353CC}">
                <c16:uniqueId val="{00000001-8FD2-4550-842E-4E0A27E6D52C}"/>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8FD2-4550-842E-4E0A27E6D52C}"/>
              </c:ext>
            </c:extLst>
          </c:dPt>
          <c:dLbls>
            <c:delete val="1"/>
          </c:dLbls>
          <c:cat>
            <c:strRef>
              <c:f>'Time-Series_Analysis'!$BH$15:$BH$16</c:f>
              <c:strCache>
                <c:ptCount val="2"/>
                <c:pt idx="0">
                  <c:v>TOP 5</c:v>
                </c:pt>
                <c:pt idx="1">
                  <c:v>OTHERS</c:v>
                </c:pt>
              </c:strCache>
            </c:strRef>
          </c:cat>
          <c:val>
            <c:numRef>
              <c:f>'Time-Series_Analysis'!$BI$15:$BI$16</c:f>
              <c:numCache>
                <c:formatCode>[&lt;1000000]\$0.00,"K";[&lt;1000000000]\$0.00,,"M";\$0.00,,,"B"</c:formatCode>
                <c:ptCount val="2"/>
                <c:pt idx="0">
                  <c:v>537434.73589999997</c:v>
                </c:pt>
                <c:pt idx="1">
                  <c:v>1446435.2620000001</c:v>
                </c:pt>
              </c:numCache>
            </c:numRef>
          </c:val>
          <c:extLst>
            <c:ext xmlns:c16="http://schemas.microsoft.com/office/drawing/2014/chart" uri="{C3380CC4-5D6E-409C-BE32-E72D297353CC}">
              <c16:uniqueId val="{00000004-8FD2-4550-842E-4E0A27E6D52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3.0019817936321275E-2"/>
          <c:w val="0.85555555555555551"/>
          <c:h val="0.92648489336062834"/>
        </c:manualLayout>
      </c:layout>
      <c:barChart>
        <c:barDir val="bar"/>
        <c:grouping val="clustered"/>
        <c:varyColors val="0"/>
        <c:ser>
          <c:idx val="0"/>
          <c:order val="0"/>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'Time-Series_Analysis'!$BR$14:$BR$21</c:f>
              <c:strCache>
                <c:ptCount val="8"/>
                <c:pt idx="0">
                  <c:v>Black</c:v>
                </c:pt>
                <c:pt idx="1">
                  <c:v>Red</c:v>
                </c:pt>
                <c:pt idx="2">
                  <c:v>Silver</c:v>
                </c:pt>
                <c:pt idx="3">
                  <c:v>Yellow</c:v>
                </c:pt>
                <c:pt idx="4">
                  <c:v>Blue</c:v>
                </c:pt>
                <c:pt idx="5">
                  <c:v>Unspecified</c:v>
                </c:pt>
                <c:pt idx="6">
                  <c:v>Multi</c:v>
                </c:pt>
                <c:pt idx="7">
                  <c:v>White</c:v>
                </c:pt>
              </c:strCache>
            </c:strRef>
          </c:cat>
          <c:val>
            <c:numRef>
              <c:f>'Time-Series_Analysis'!$BS$14:$BS$21</c:f>
              <c:numCache>
                <c:formatCode>[&lt;1000000]\$0.00,"K";[&lt;1000000000]\$0.00,,"M";\$0.00,,,"B"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32EA-45DB-AA13-52CFF9A563EB}"/>
            </c:ext>
          </c:extLst>
        </c:ser>
        <c:ser>
          <c:idx val="1"/>
          <c:order val="1"/>
          <c:spPr>
            <a:solidFill>
              <a:srgbClr val="958BD9"/>
            </a:solidFill>
            <a:ln>
              <a:noFill/>
            </a:ln>
            <a:effectLst/>
          </c:spPr>
          <c:invertIfNegative val="0"/>
          <c:dLbls>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'Time-Series_Analysis'!$BR$14:$BR$21</c:f>
              <c:strCache>
                <c:ptCount val="8"/>
                <c:pt idx="0">
                  <c:v>Black</c:v>
                </c:pt>
                <c:pt idx="1">
                  <c:v>Red</c:v>
                </c:pt>
                <c:pt idx="2">
                  <c:v>Silver</c:v>
                </c:pt>
                <c:pt idx="3">
                  <c:v>Yellow</c:v>
                </c:pt>
                <c:pt idx="4">
                  <c:v>Blue</c:v>
                </c:pt>
                <c:pt idx="5">
                  <c:v>Unspecified</c:v>
                </c:pt>
                <c:pt idx="6">
                  <c:v>Multi</c:v>
                </c:pt>
                <c:pt idx="7">
                  <c:v>White</c:v>
                </c:pt>
              </c:strCache>
            </c:strRef>
          </c:cat>
          <c:val>
            <c:numRef>
              <c:f>'Time-Series_Analysis'!$BT$14:$BT$21</c:f>
              <c:numCache>
                <c:formatCode>[&lt;1000000]\$0.00,"K";[&lt;1000000000]\$0.00,,"M";\$0.00,,,"B"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32EA-45DB-AA13-52CFF9A563EB}"/>
            </c:ext>
          </c:extLst>
        </c:ser>
        <c:dLbls>
          <c:dLblPos val="outEnd"/>
          <c:showLegendKey val="0"/>
          <c:showVal val="1"/>
          <c:showCatName val="0"/>
          <c:showSerName val="0"/>
          <c:showPercent val="0"/>
          <c:showBubbleSize val="0"/>
        </c:dLbls>
        <c:gapWidth val="53"/>
        <c:overlap val="100"/>
        <c:axId val="2083031983"/>
        <c:axId val="2083016175"/>
      </c:barChart>
      <c:catAx>
        <c:axId val="2083031983"/>
        <c:scaling>
          <c:orientation val="maxMin"/>
        </c:scaling>
        <c:delete val="1"/>
        <c:axPos val="l"/>
        <c:numFmt formatCode="General" sourceLinked="1"/>
        <c:majorTickMark val="out"/>
        <c:minorTickMark val="none"/>
        <c:tickLblPos val="low"/>
        <c:crossAx val="2083016175"/>
        <c:crosses val="autoZero"/>
        <c:auto val="1"/>
        <c:lblAlgn val="ctr"/>
        <c:lblOffset val="100"/>
        <c:noMultiLvlLbl val="0"/>
      </c:catAx>
      <c:valAx>
        <c:axId val="2083016175"/>
        <c:scaling>
          <c:orientation val="minMax"/>
        </c:scaling>
        <c:delete val="1"/>
        <c:axPos val="t"/>
        <c:numFmt formatCode="[&lt;1000000]\$0.00,&quot;K&quot;;[&lt;1000000000]\$0.00,,&quot;M&quot;;\$0.00,,,&quot;B&quot;" sourceLinked="1"/>
        <c:majorTickMark val="out"/>
        <c:minorTickMark val="none"/>
        <c:tickLblPos val="nextTo"/>
        <c:crossAx val="2083031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'Time-Series_Analysis'!$CB$10</c:f>
              <c:strCache>
                <c:ptCount val="1"/>
                <c:pt idx="0">
                  <c:v>Max Value</c:v>
                </c:pt>
              </c:strCache>
            </c:strRef>
          </c:tx>
          <c:spPr>
            <a:solidFill>
              <a:schemeClr val="bg1">
                <a:lumMod val="75000"/>
              </a:schemeClr>
            </a:solidFill>
            <a:ln>
              <a:noFill/>
            </a:ln>
            <a:effectLst/>
          </c:spPr>
          <c:invertIfNegative val="0"/>
          <c:xVal>
            <c:strRef>
              <c:f>'Time-Series_Analysis'!$BY$11:$BY$12</c:f>
              <c:strCache>
                <c:ptCount val="2"/>
                <c:pt idx="0">
                  <c:v>Expensive</c:v>
                </c:pt>
                <c:pt idx="1">
                  <c:v>Less Expensive</c:v>
                </c:pt>
              </c:strCache>
            </c:strRef>
          </c:xVal>
          <c:yVal>
            <c:numRef>
              <c:f>'Time-Series_Analysis'!$CC$11:$CC$12</c:f>
              <c:numCache>
                <c:formatCode>General</c:formatCode>
                <c:ptCount val="2"/>
                <c:pt idx="0">
                  <c:v>0.7</c:v>
                </c:pt>
                <c:pt idx="1">
                  <c:v>0.7</c:v>
                </c:pt>
              </c:numCache>
            </c:numRef>
          </c:yVal>
          <c:bubbleSize>
            <c:numRef>
              <c:f>'Time-Series_Analysis'!$CB$11:$CB$12</c:f>
              <c:numCache>
                <c:formatCode>General</c:formatCode>
                <c:ptCount val="2"/>
                <c:pt idx="0">
                  <c:v>1</c:v>
                </c:pt>
                <c:pt idx="1">
                  <c:v>1</c:v>
                </c:pt>
              </c:numCache>
            </c:numRef>
          </c:bubbleSize>
          <c:bubble3D val="0"/>
          <c:extLst>
            <c:ext xmlns:c16="http://schemas.microsoft.com/office/drawing/2014/chart" uri="{C3380CC4-5D6E-409C-BE32-E72D297353CC}">
              <c16:uniqueId val="{00000000-3FF2-4B39-A963-D6E7A24F0359}"/>
            </c:ext>
          </c:extLst>
        </c:ser>
        <c:ser>
          <c:idx val="1"/>
          <c:order val="1"/>
          <c:tx>
            <c:strRef>
              <c:f>'Time-Series_Analysis'!$CA$10</c:f>
              <c:strCache>
                <c:ptCount val="1"/>
                <c:pt idx="0">
                  <c:v>Percentage</c:v>
                </c:pt>
              </c:strCache>
            </c:strRef>
          </c:tx>
          <c:spPr>
            <a:solidFill>
              <a:srgbClr val="958BD9"/>
            </a:solidFill>
            <a:ln w="25400">
              <a:noFill/>
            </a:ln>
            <a:effectLst/>
          </c:spPr>
          <c:invertIfNegative val="0"/>
          <c:dPt>
            <c:idx val="1"/>
            <c:invertIfNegative val="0"/>
            <c:bubble3D val="0"/>
            <c:spPr>
              <a:solidFill>
                <a:schemeClr val="accent2">
                  <a:lumMod val="75000"/>
                </a:schemeClr>
              </a:solidFill>
              <a:ln w="25400">
                <a:noFill/>
              </a:ln>
              <a:effectLst/>
            </c:spPr>
            <c:extLst>
              <c:ext xmlns:c16="http://schemas.microsoft.com/office/drawing/2014/chart" uri="{C3380CC4-5D6E-409C-BE32-E72D297353CC}">
                <c16:uniqueId val="{00000003-3FF2-4B39-A963-D6E7A24F0359}"/>
              </c:ext>
            </c:extLst>
          </c:dPt>
          <c:xVal>
            <c:strRef>
              <c:f>'Time-Series_Analysis'!$BY$11:$BY$12</c:f>
              <c:strCache>
                <c:ptCount val="2"/>
                <c:pt idx="0">
                  <c:v>Expensive</c:v>
                </c:pt>
                <c:pt idx="1">
                  <c:v>Less Expensive</c:v>
                </c:pt>
              </c:strCache>
            </c:strRef>
          </c:xVal>
          <c:yVal>
            <c:numRef>
              <c:f>'Time-Series_Analysis'!$CC$11:$CC$12</c:f>
              <c:numCache>
                <c:formatCode>General</c:formatCode>
                <c:ptCount val="2"/>
                <c:pt idx="0">
                  <c:v>0.7</c:v>
                </c:pt>
                <c:pt idx="1">
                  <c:v>0.7</c:v>
                </c:pt>
              </c:numCache>
            </c:numRef>
          </c:yVal>
          <c:bubbleSize>
            <c:numRef>
              <c:f>'Time-Series_Analysis'!$CA$11:$CA$12</c:f>
              <c:numCache>
                <c:formatCode>0%</c:formatCode>
                <c:ptCount val="2"/>
                <c:pt idx="0">
                  <c:v>0.94531712621551089</c:v>
                </c:pt>
                <c:pt idx="1">
                  <c:v>5.4682873784489106E-2</c:v>
                </c:pt>
              </c:numCache>
            </c:numRef>
          </c:bubbleSize>
          <c:bubble3D val="0"/>
          <c:extLst>
            <c:ext xmlns:c16="http://schemas.microsoft.com/office/drawing/2014/chart" uri="{C3380CC4-5D6E-409C-BE32-E72D297353CC}">
              <c16:uniqueId val="{00000001-3FF2-4B39-A963-D6E7A24F0359}"/>
            </c:ext>
          </c:extLst>
        </c:ser>
        <c:dLbls>
          <c:showLegendKey val="0"/>
          <c:showVal val="0"/>
          <c:showCatName val="0"/>
          <c:showSerName val="0"/>
          <c:showPercent val="0"/>
          <c:showBubbleSize val="0"/>
        </c:dLbls>
        <c:bubbleScale val="170"/>
        <c:showNegBubbles val="0"/>
        <c:axId val="2083024911"/>
        <c:axId val="2083020751"/>
      </c:bubbleChart>
      <c:valAx>
        <c:axId val="2083024911"/>
        <c:scaling>
          <c:orientation val="minMax"/>
          <c:min val="0.5"/>
        </c:scaling>
        <c:delete val="1"/>
        <c:axPos val="b"/>
        <c:majorTickMark val="none"/>
        <c:minorTickMark val="none"/>
        <c:tickLblPos val="nextTo"/>
        <c:crossAx val="2083020751"/>
        <c:crosses val="autoZero"/>
        <c:crossBetween val="midCat"/>
      </c:valAx>
      <c:valAx>
        <c:axId val="2083020751"/>
        <c:scaling>
          <c:orientation val="minMax"/>
          <c:max val="1"/>
        </c:scaling>
        <c:delete val="1"/>
        <c:axPos val="l"/>
        <c:numFmt formatCode="General" sourceLinked="1"/>
        <c:majorTickMark val="none"/>
        <c:minorTickMark val="none"/>
        <c:tickLblPos val="nextTo"/>
        <c:crossAx val="2083024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05479036131276E-2"/>
          <c:y val="3.8629286900322142E-2"/>
          <c:w val="0.60483690865429252"/>
          <c:h val="0.91887849750932349"/>
        </c:manualLayout>
      </c:layout>
      <c:barChart>
        <c:barDir val="bar"/>
        <c:grouping val="clustered"/>
        <c:varyColors val="0"/>
        <c:ser>
          <c:idx val="0"/>
          <c:order val="0"/>
          <c:tx>
            <c:strRef>
              <c:f>'Time-Series_Analysis'!$CO$11</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'Time-Series_Analysis'!$CN$12:$CN$16</c:f>
              <c:strCache>
                <c:ptCount val="5"/>
                <c:pt idx="0">
                  <c:v>Steve Schmidt</c:v>
                </c:pt>
                <c:pt idx="1">
                  <c:v>Alexia Henderson</c:v>
                </c:pt>
                <c:pt idx="2">
                  <c:v>Faith Barnes</c:v>
                </c:pt>
                <c:pt idx="3">
                  <c:v>Rebekah Vazquez</c:v>
                </c:pt>
                <c:pt idx="4">
                  <c:v>Renee Navarro</c:v>
                </c:pt>
              </c:strCache>
            </c:strRef>
          </c:cat>
          <c:val>
            <c:numRef>
              <c:f>'Time-Series_Analysis'!$CO$12:$CO$16</c:f>
              <c:numCache>
                <c:formatCode>General</c:formatCode>
                <c:ptCount val="5"/>
                <c:pt idx="0">
                  <c:v>21857.930499999999</c:v>
                </c:pt>
                <c:pt idx="1">
                  <c:v>21505.239400000002</c:v>
                </c:pt>
                <c:pt idx="2">
                  <c:v>21382.668999999998</c:v>
                </c:pt>
                <c:pt idx="3">
                  <c:v>20058.175299999999</c:v>
                </c:pt>
                <c:pt idx="4">
                  <c:v>20033.039499999999</c:v>
                </c:pt>
              </c:numCache>
            </c:numRef>
          </c:val>
          <c:extLst>
            <c:ext xmlns:c16="http://schemas.microsoft.com/office/drawing/2014/chart" uri="{C3380CC4-5D6E-409C-BE32-E72D297353CC}">
              <c16:uniqueId val="{00000000-85D3-4D34-96BF-7CD66110BD46}"/>
            </c:ext>
          </c:extLst>
        </c:ser>
        <c:ser>
          <c:idx val="1"/>
          <c:order val="1"/>
          <c:tx>
            <c:strRef>
              <c:f>'Time-Series_Analysis'!$CP$11</c:f>
              <c:strCache>
                <c:ptCount val="1"/>
                <c:pt idx="0">
                  <c:v>duplicate</c:v>
                </c:pt>
              </c:strCache>
            </c:strRef>
          </c:tx>
          <c:spPr>
            <a:solidFill>
              <a:srgbClr val="958BD9"/>
            </a:solidFill>
            <a:ln>
              <a:noFill/>
            </a:ln>
            <a:effectLst/>
          </c:spPr>
          <c:invertIfNegative val="0"/>
          <c:dLbls>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'Time-Series_Analysis'!$CN$12:$CN$16</c:f>
              <c:strCache>
                <c:ptCount val="5"/>
                <c:pt idx="0">
                  <c:v>Steve Schmidt</c:v>
                </c:pt>
                <c:pt idx="1">
                  <c:v>Alexia Henderson</c:v>
                </c:pt>
                <c:pt idx="2">
                  <c:v>Faith Barnes</c:v>
                </c:pt>
                <c:pt idx="3">
                  <c:v>Rebekah Vazquez</c:v>
                </c:pt>
                <c:pt idx="4">
                  <c:v>Renee Navarro</c:v>
                </c:pt>
              </c:strCache>
            </c:strRef>
          </c:cat>
          <c:val>
            <c:numRef>
              <c:f>'Time-Series_Analysis'!$CP$12:$CP$16</c:f>
              <c:numCache>
                <c:formatCode>General</c:formatCode>
                <c:ptCount val="5"/>
                <c:pt idx="0">
                  <c:v>21857.930499999999</c:v>
                </c:pt>
                <c:pt idx="1">
                  <c:v>21505.239400000002</c:v>
                </c:pt>
                <c:pt idx="2">
                  <c:v>21382.668999999998</c:v>
                </c:pt>
                <c:pt idx="3">
                  <c:v>20058.175299999999</c:v>
                </c:pt>
                <c:pt idx="4">
                  <c:v>20033.039499999999</c:v>
                </c:pt>
              </c:numCache>
            </c:numRef>
          </c:val>
          <c:extLst>
            <c:ext xmlns:c16="http://schemas.microsoft.com/office/drawing/2014/chart" uri="{C3380CC4-5D6E-409C-BE32-E72D297353CC}">
              <c16:uniqueId val="{00000001-85D3-4D34-96BF-7CD66110BD46}"/>
            </c:ext>
          </c:extLst>
        </c:ser>
        <c:dLbls>
          <c:showLegendKey val="0"/>
          <c:showVal val="0"/>
          <c:showCatName val="0"/>
          <c:showSerName val="0"/>
          <c:showPercent val="0"/>
          <c:showBubbleSize val="0"/>
        </c:dLbls>
        <c:gapWidth val="67"/>
        <c:overlap val="100"/>
        <c:axId val="2083032399"/>
        <c:axId val="2083018671"/>
      </c:barChart>
      <c:catAx>
        <c:axId val="2083032399"/>
        <c:scaling>
          <c:orientation val="maxMin"/>
        </c:scaling>
        <c:delete val="1"/>
        <c:axPos val="l"/>
        <c:numFmt formatCode="General" sourceLinked="1"/>
        <c:majorTickMark val="none"/>
        <c:minorTickMark val="none"/>
        <c:tickLblPos val="nextTo"/>
        <c:crossAx val="2083018671"/>
        <c:crosses val="autoZero"/>
        <c:auto val="1"/>
        <c:lblAlgn val="ctr"/>
        <c:lblOffset val="100"/>
        <c:noMultiLvlLbl val="0"/>
      </c:catAx>
      <c:valAx>
        <c:axId val="2083018671"/>
        <c:scaling>
          <c:orientation val="minMax"/>
        </c:scaling>
        <c:delete val="1"/>
        <c:axPos val="t"/>
        <c:numFmt formatCode="General" sourceLinked="1"/>
        <c:majorTickMark val="none"/>
        <c:minorTickMark val="none"/>
        <c:tickLblPos val="nextTo"/>
        <c:crossAx val="2083032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05376893436229E-2"/>
          <c:y val="4.5195375694567518E-2"/>
          <c:w val="0.68222230547929963"/>
          <c:h val="0.8553747977773839"/>
        </c:manualLayout>
      </c:layout>
      <c:doughnutChart>
        <c:varyColors val="1"/>
        <c:ser>
          <c:idx val="0"/>
          <c:order val="0"/>
          <c:dPt>
            <c:idx val="0"/>
            <c:bubble3D val="0"/>
            <c:spPr>
              <a:solidFill>
                <a:srgbClr val="958BD9"/>
              </a:solidFill>
              <a:ln w="19050">
                <a:solidFill>
                  <a:schemeClr val="lt1"/>
                </a:solidFill>
              </a:ln>
              <a:effectLst/>
            </c:spPr>
            <c:extLst>
              <c:ext xmlns:c16="http://schemas.microsoft.com/office/drawing/2014/chart" uri="{C3380CC4-5D6E-409C-BE32-E72D297353CC}">
                <c16:uniqueId val="{00000001-80E8-4FCA-8756-CFD0010229ED}"/>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80E8-4FCA-8756-CFD0010229ED}"/>
              </c:ext>
            </c:extLst>
          </c:dPt>
          <c:cat>
            <c:strRef>
              <c:f>'Time-Series_Analysis'!$CN$6:$CN$7</c:f>
              <c:strCache>
                <c:ptCount val="2"/>
                <c:pt idx="0">
                  <c:v>Top 5</c:v>
                </c:pt>
                <c:pt idx="1">
                  <c:v>Others</c:v>
                </c:pt>
              </c:strCache>
            </c:strRef>
          </c:cat>
          <c:val>
            <c:numRef>
              <c:f>'Time-Series_Analysis'!$CO$6:$CO$7</c:f>
              <c:numCache>
                <c:formatCode>[&lt;1000000]\$0.00,"K";[&lt;1000000000]\$0.00,,"M";\$0.00,,,"B"</c:formatCode>
                <c:ptCount val="2"/>
                <c:pt idx="0">
                  <c:v>104837.0537</c:v>
                </c:pt>
                <c:pt idx="1">
                  <c:v>1879032.9442000003</c:v>
                </c:pt>
              </c:numCache>
            </c:numRef>
          </c:val>
          <c:extLst>
            <c:ext xmlns:c16="http://schemas.microsoft.com/office/drawing/2014/chart" uri="{C3380CC4-5D6E-409C-BE32-E72D297353CC}">
              <c16:uniqueId val="{00000004-80E8-4FCA-8756-CFD0010229E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17636281505768E-2"/>
          <c:y val="0.26520228799760698"/>
          <c:w val="0.9007739833906907"/>
          <c:h val="0.62011564151694121"/>
        </c:manualLayout>
      </c:layout>
      <c:barChart>
        <c:barDir val="bar"/>
        <c:grouping val="percentStacked"/>
        <c:varyColors val="0"/>
        <c:ser>
          <c:idx val="0"/>
          <c:order val="0"/>
          <c:tx>
            <c:strRef>
              <c:f>'Time-Series_Analysis'!$CW$17</c:f>
              <c:strCache>
                <c:ptCount val="1"/>
                <c:pt idx="0">
                  <c:v>F</c:v>
                </c:pt>
              </c:strCache>
            </c:strRef>
          </c:tx>
          <c:spPr>
            <a:solidFill>
              <a:srgbClr val="D98BA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'Time-Series_Analysis'!$CX$16:$CY$16</c:f>
              <c:strCache>
                <c:ptCount val="2"/>
                <c:pt idx="0">
                  <c:v>Number of Customer</c:v>
                </c:pt>
                <c:pt idx="1">
                  <c:v> Total Profit</c:v>
                </c:pt>
              </c:strCache>
            </c:strRef>
          </c:cat>
          <c:val>
            <c:numRef>
              <c:f>'Time-Series_Analysis'!$CX$17:$CY$17</c:f>
              <c:numCache>
                <c:formatCode>[&lt;1000000]\$0.00,"K";[&lt;1000000000]\$0.00,,"M";\$0.00,,,"B"</c:formatCode>
                <c:ptCount val="2"/>
                <c:pt idx="0" formatCode="#,##0">
                  <c:v>1774</c:v>
                </c:pt>
                <c:pt idx="1">
                  <c:v>1030615.4323000002</c:v>
                </c:pt>
              </c:numCache>
            </c:numRef>
          </c:val>
          <c:extLst>
            <c:ext xmlns:c16="http://schemas.microsoft.com/office/drawing/2014/chart" uri="{C3380CC4-5D6E-409C-BE32-E72D297353CC}">
              <c16:uniqueId val="{00000000-93CC-4A12-85BC-76D164BD1050}"/>
            </c:ext>
          </c:extLst>
        </c:ser>
        <c:ser>
          <c:idx val="1"/>
          <c:order val="1"/>
          <c:tx>
            <c:strRef>
              <c:f>'Time-Series_Analysis'!$CW$18</c:f>
              <c:strCache>
                <c:ptCount val="1"/>
                <c:pt idx="0">
                  <c:v>M</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'Time-Series_Analysis'!$CX$16:$CY$16</c:f>
              <c:strCache>
                <c:ptCount val="2"/>
                <c:pt idx="0">
                  <c:v>Number of Customer</c:v>
                </c:pt>
                <c:pt idx="1">
                  <c:v> Total Profit</c:v>
                </c:pt>
              </c:strCache>
            </c:strRef>
          </c:cat>
          <c:val>
            <c:numRef>
              <c:f>'Time-Series_Analysis'!$CX$18:$CY$18</c:f>
              <c:numCache>
                <c:formatCode>[&lt;1000000]\$0.00,"K";[&lt;1000000000]\$0.00,,"M";\$0.00,,,"B"</c:formatCode>
                <c:ptCount val="2"/>
                <c:pt idx="0" formatCode="#,##0">
                  <c:v>1809</c:v>
                </c:pt>
                <c:pt idx="1">
                  <c:v>953254.56559999916</c:v>
                </c:pt>
              </c:numCache>
            </c:numRef>
          </c:val>
          <c:extLst>
            <c:ext xmlns:c16="http://schemas.microsoft.com/office/drawing/2014/chart" uri="{C3380CC4-5D6E-409C-BE32-E72D297353CC}">
              <c16:uniqueId val="{00000001-93CC-4A12-85BC-76D164BD1050}"/>
            </c:ext>
          </c:extLst>
        </c:ser>
        <c:dLbls>
          <c:showLegendKey val="0"/>
          <c:showVal val="1"/>
          <c:showCatName val="0"/>
          <c:showSerName val="0"/>
          <c:showPercent val="0"/>
          <c:showBubbleSize val="0"/>
        </c:dLbls>
        <c:gapWidth val="60"/>
        <c:overlap val="100"/>
        <c:axId val="2070069279"/>
        <c:axId val="2070070111"/>
      </c:barChart>
      <c:catAx>
        <c:axId val="2070069279"/>
        <c:scaling>
          <c:orientation val="maxMin"/>
        </c:scaling>
        <c:delete val="1"/>
        <c:axPos val="l"/>
        <c:numFmt formatCode="General" sourceLinked="1"/>
        <c:majorTickMark val="none"/>
        <c:minorTickMark val="none"/>
        <c:tickLblPos val="nextTo"/>
        <c:crossAx val="2070070111"/>
        <c:crosses val="autoZero"/>
        <c:auto val="1"/>
        <c:lblAlgn val="ctr"/>
        <c:lblOffset val="100"/>
        <c:noMultiLvlLbl val="0"/>
      </c:catAx>
      <c:valAx>
        <c:axId val="2070070111"/>
        <c:scaling>
          <c:orientation val="minMax"/>
        </c:scaling>
        <c:delete val="1"/>
        <c:axPos val="t"/>
        <c:numFmt formatCode="0%" sourceLinked="1"/>
        <c:majorTickMark val="none"/>
        <c:minorTickMark val="none"/>
        <c:tickLblPos val="nextTo"/>
        <c:crossAx val="207006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9948899500327E-2"/>
          <c:y val="0.19928584878684957"/>
          <c:w val="0.92881919364886156"/>
          <c:h val="0.74535697099458109"/>
        </c:manualLayout>
      </c:layout>
      <c:barChart>
        <c:barDir val="col"/>
        <c:grouping val="clustered"/>
        <c:varyColors val="0"/>
        <c:ser>
          <c:idx val="0"/>
          <c:order val="0"/>
          <c:tx>
            <c:strRef>
              <c:f>'Time-Series_Analysis'!$DE$13</c:f>
              <c:strCache>
                <c:ptCount val="1"/>
                <c:pt idx="0">
                  <c:v>Sum of Total Profit</c:v>
                </c:pt>
              </c:strCache>
            </c:strRef>
          </c:tx>
          <c:spPr>
            <a:solidFill>
              <a:schemeClr val="bg1">
                <a:lumMod val="65000"/>
              </a:schemeClr>
            </a:solidFill>
            <a:ln>
              <a:noFill/>
            </a:ln>
            <a:effectLst/>
          </c:spPr>
          <c:invertIfNegative val="0"/>
          <c:dLbls>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'Time-Series_Analysis'!$DD$14:$DD$18</c:f>
              <c:strCache>
                <c:ptCount val="5"/>
                <c:pt idx="0">
                  <c:v>55-64</c:v>
                </c:pt>
                <c:pt idx="1">
                  <c:v>35-44</c:v>
                </c:pt>
                <c:pt idx="2">
                  <c:v>45-54</c:v>
                </c:pt>
                <c:pt idx="3">
                  <c:v>25-34</c:v>
                </c:pt>
                <c:pt idx="4">
                  <c:v>Others</c:v>
                </c:pt>
              </c:strCache>
            </c:strRef>
          </c:cat>
          <c:val>
            <c:numRef>
              <c:f>'Time-Series_Analysis'!$DE$14:$DE$18</c:f>
              <c:numCache>
                <c:formatCode>[&lt;1000000]\$0.00,"K";[&lt;1000000000]\$0.00,,"M";\$0.00,,,"B"</c:formatCode>
                <c:ptCount val="5"/>
                <c:pt idx="0">
                  <c:v>526362.36060000025</c:v>
                </c:pt>
                <c:pt idx="1">
                  <c:v>524101.56779999961</c:v>
                </c:pt>
                <c:pt idx="2">
                  <c:v>487362.63330000028</c:v>
                </c:pt>
                <c:pt idx="3">
                  <c:v>446043.43619999988</c:v>
                </c:pt>
                <c:pt idx="4">
                  <c:v>0</c:v>
                </c:pt>
              </c:numCache>
            </c:numRef>
          </c:val>
          <c:extLst>
            <c:ext xmlns:c16="http://schemas.microsoft.com/office/drawing/2014/chart" uri="{C3380CC4-5D6E-409C-BE32-E72D297353CC}">
              <c16:uniqueId val="{00000000-1820-403C-8CC1-AE0ABCF99116}"/>
            </c:ext>
          </c:extLst>
        </c:ser>
        <c:ser>
          <c:idx val="1"/>
          <c:order val="1"/>
          <c:tx>
            <c:strRef>
              <c:f>'Time-Series_Analysis'!$DF$13</c:f>
              <c:strCache>
                <c:ptCount val="1"/>
                <c:pt idx="0">
                  <c:v>TOP 2</c:v>
                </c:pt>
              </c:strCache>
            </c:strRef>
          </c:tx>
          <c:spPr>
            <a:solidFill>
              <a:srgbClr val="958BD9"/>
            </a:solidFill>
            <a:ln>
              <a:noFill/>
            </a:ln>
            <a:effectLst/>
          </c:spPr>
          <c:invertIfNegative val="0"/>
          <c:dLbls>
            <c:dLbl>
              <c:idx val="0"/>
              <c:layout>
                <c:manualLayout>
                  <c:x val="0"/>
                  <c:y val="0.30555555555555558"/>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20-403C-8CC1-AE0ABCF99116}"/>
                </c:ext>
              </c:extLst>
            </c:dLbl>
            <c:dLbl>
              <c:idx val="1"/>
              <c:layout>
                <c:manualLayout>
                  <c:x val="0"/>
                  <c:y val="0.2916666666666667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820-403C-8CC1-AE0ABCF99116}"/>
                </c:ext>
              </c:extLst>
            </c:dLbl>
            <c:numFmt formatCode="[&lt;1000000]#,&quot;K&quot;;[&lt;1000000000]#,,\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'Time-Series_Analysis'!$DD$14:$DD$18</c:f>
              <c:strCache>
                <c:ptCount val="5"/>
                <c:pt idx="0">
                  <c:v>55-64</c:v>
                </c:pt>
                <c:pt idx="1">
                  <c:v>35-44</c:v>
                </c:pt>
                <c:pt idx="2">
                  <c:v>45-54</c:v>
                </c:pt>
                <c:pt idx="3">
                  <c:v>25-34</c:v>
                </c:pt>
                <c:pt idx="4">
                  <c:v>Others</c:v>
                </c:pt>
              </c:strCache>
            </c:strRef>
          </c:cat>
          <c:val>
            <c:numRef>
              <c:f>'Time-Series_Analysis'!$DF$14:$DF$18</c:f>
              <c:numCache>
                <c:formatCode>[&lt;1000000]\$0.00,"K";[&lt;1000000000]\$0.00,,"M";\$0.00,,,"B"</c:formatCode>
                <c:ptCount val="5"/>
                <c:pt idx="0">
                  <c:v>526362.36060000025</c:v>
                </c:pt>
              </c:numCache>
            </c:numRef>
          </c:val>
          <c:extLst>
            <c:ext xmlns:c16="http://schemas.microsoft.com/office/drawing/2014/chart" uri="{C3380CC4-5D6E-409C-BE32-E72D297353CC}">
              <c16:uniqueId val="{00000003-1820-403C-8CC1-AE0ABCF99116}"/>
            </c:ext>
          </c:extLst>
        </c:ser>
        <c:dLbls>
          <c:dLblPos val="outEnd"/>
          <c:showLegendKey val="0"/>
          <c:showVal val="1"/>
          <c:showCatName val="0"/>
          <c:showSerName val="0"/>
          <c:showPercent val="0"/>
          <c:showBubbleSize val="0"/>
        </c:dLbls>
        <c:gapWidth val="189"/>
        <c:overlap val="100"/>
        <c:axId val="2083054031"/>
        <c:axId val="2083057775"/>
      </c:barChart>
      <c:catAx>
        <c:axId val="2083054031"/>
        <c:scaling>
          <c:orientation val="minMax"/>
        </c:scaling>
        <c:delete val="1"/>
        <c:axPos val="b"/>
        <c:numFmt formatCode="General" sourceLinked="1"/>
        <c:majorTickMark val="none"/>
        <c:minorTickMark val="none"/>
        <c:tickLblPos val="nextTo"/>
        <c:crossAx val="2083057775"/>
        <c:crosses val="autoZero"/>
        <c:auto val="1"/>
        <c:lblAlgn val="ctr"/>
        <c:lblOffset val="100"/>
        <c:noMultiLvlLbl val="0"/>
      </c:catAx>
      <c:valAx>
        <c:axId val="2083057775"/>
        <c:scaling>
          <c:orientation val="minMax"/>
        </c:scaling>
        <c:delete val="1"/>
        <c:axPos val="l"/>
        <c:numFmt formatCode="[&lt;1000000]\$0.00,&quot;K&quot;;[&lt;1000000000]\$0.00,,&quot;M&quot;;\$0.00,,,&quot;B&quot;" sourceLinked="1"/>
        <c:majorTickMark val="none"/>
        <c:minorTickMark val="none"/>
        <c:tickLblPos val="nextTo"/>
        <c:crossAx val="20830540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159667541557302E-2"/>
          <c:y val="7.6448591536303095E-2"/>
          <c:w val="0.90817366579177605"/>
          <c:h val="0.88864124012259571"/>
        </c:manualLayout>
      </c:layout>
      <c:bubbleChart>
        <c:varyColors val="0"/>
        <c:ser>
          <c:idx val="0"/>
          <c:order val="0"/>
          <c:tx>
            <c:strRef>
              <c:f>'Time-Series_Analysis'!$DM$13</c:f>
              <c:strCache>
                <c:ptCount val="1"/>
                <c:pt idx="0">
                  <c:v>Country</c:v>
                </c:pt>
              </c:strCache>
            </c:strRef>
          </c:tx>
          <c:spPr>
            <a:solidFill>
              <a:schemeClr val="accent2">
                <a:lumMod val="75000"/>
              </a:schemeClr>
            </a:solidFill>
            <a:ln>
              <a:noFill/>
            </a:ln>
            <a:effectLst/>
          </c:spPr>
          <c:invertIfNegative val="0"/>
          <c:xVal>
            <c:numRef>
              <c:f>'Time-Series_Analysis'!$DP$14:$DP$19</c:f>
              <c:numCache>
                <c:formatCode>General</c:formatCode>
                <c:ptCount val="6"/>
                <c:pt idx="0">
                  <c:v>-95.712900000000005</c:v>
                </c:pt>
                <c:pt idx="1">
                  <c:v>153.77510000000001</c:v>
                </c:pt>
                <c:pt idx="2">
                  <c:v>10.436</c:v>
                </c:pt>
                <c:pt idx="3">
                  <c:v>39.451500000000003</c:v>
                </c:pt>
                <c:pt idx="4">
                  <c:v>22.213699999999999</c:v>
                </c:pt>
                <c:pt idx="5">
                  <c:v>-106.3468</c:v>
                </c:pt>
              </c:numCache>
            </c:numRef>
          </c:xVal>
          <c:yVal>
            <c:numRef>
              <c:f>'Time-Series_Analysis'!$DO$14:$DO$19</c:f>
              <c:numCache>
                <c:formatCode>General</c:formatCode>
                <c:ptCount val="6"/>
                <c:pt idx="0">
                  <c:v>37.090200000000003</c:v>
                </c:pt>
                <c:pt idx="1">
                  <c:v>9.2744</c:v>
                </c:pt>
                <c:pt idx="2">
                  <c:v>45.378100000000003</c:v>
                </c:pt>
                <c:pt idx="3">
                  <c:v>41.865699999999997</c:v>
                </c:pt>
                <c:pt idx="4">
                  <c:v>42.227600000000002</c:v>
                </c:pt>
                <c:pt idx="5">
                  <c:v>46.130400000000002</c:v>
                </c:pt>
              </c:numCache>
            </c:numRef>
          </c:yVal>
          <c:bubbleSize>
            <c:numRef>
              <c:f>'Time-Series_Analysis'!$DN$14:$DN$19</c:f>
              <c:numCache>
                <c:formatCode>[&lt;1000000]\$0.00,"K";[&lt;1000000000]\$0.00,,"M";\$0.00,,,"B"</c:formatCode>
                <c:ptCount val="6"/>
                <c:pt idx="0">
                  <c:v>14465810.071799999</c:v>
                </c:pt>
                <c:pt idx="1">
                  <c:v>10866319.51149999</c:v>
                </c:pt>
                <c:pt idx="2">
                  <c:v>5322654.9167999802</c:v>
                </c:pt>
                <c:pt idx="3">
                  <c:v>4581910.6920999959</c:v>
                </c:pt>
                <c:pt idx="4">
                  <c:v>4009847.7755999947</c:v>
                </c:pt>
                <c:pt idx="5">
                  <c:v>2915521.0279000094</c:v>
                </c:pt>
              </c:numCache>
            </c:numRef>
          </c:bubbleSize>
          <c:bubble3D val="0"/>
          <c:extLst>
            <c:ext xmlns:c16="http://schemas.microsoft.com/office/drawing/2014/chart" uri="{C3380CC4-5D6E-409C-BE32-E72D297353CC}">
              <c16:uniqueId val="{00000000-9F10-4B93-97D8-460F1EBCD1FC}"/>
            </c:ext>
          </c:extLst>
        </c:ser>
        <c:dLbls>
          <c:showLegendKey val="0"/>
          <c:showVal val="0"/>
          <c:showCatName val="0"/>
          <c:showSerName val="0"/>
          <c:showPercent val="0"/>
          <c:showBubbleSize val="0"/>
        </c:dLbls>
        <c:bubbleScale val="20"/>
        <c:showNegBubbles val="0"/>
        <c:axId val="1015855712"/>
        <c:axId val="1015859040"/>
      </c:bubbleChart>
      <c:valAx>
        <c:axId val="1015855712"/>
        <c:scaling>
          <c:orientation val="minMax"/>
        </c:scaling>
        <c:delete val="1"/>
        <c:axPos val="b"/>
        <c:numFmt formatCode="General" sourceLinked="1"/>
        <c:majorTickMark val="none"/>
        <c:minorTickMark val="none"/>
        <c:tickLblPos val="nextTo"/>
        <c:crossAx val="1015859040"/>
        <c:crosses val="autoZero"/>
        <c:crossBetween val="midCat"/>
      </c:valAx>
      <c:valAx>
        <c:axId val="1015859040"/>
        <c:scaling>
          <c:orientation val="minMax"/>
          <c:max val="60"/>
          <c:min val="0"/>
        </c:scaling>
        <c:delete val="1"/>
        <c:axPos val="l"/>
        <c:numFmt formatCode="General" sourceLinked="1"/>
        <c:majorTickMark val="none"/>
        <c:minorTickMark val="none"/>
        <c:tickLblPos val="nextTo"/>
        <c:crossAx val="101585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68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Time-Series_Analysis'!$E$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chart" Target="../charts/chart11.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5.xml"/><Relationship Id="rId17" Type="http://schemas.openxmlformats.org/officeDocument/2006/relationships/chart" Target="../charts/chart10.xml"/><Relationship Id="rId2" Type="http://schemas.openxmlformats.org/officeDocument/2006/relationships/image" Target="../media/image2.pn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1.gif"/><Relationship Id="rId6" Type="http://schemas.openxmlformats.org/officeDocument/2006/relationships/image" Target="../media/image5.png"/><Relationship Id="rId11" Type="http://schemas.openxmlformats.org/officeDocument/2006/relationships/chart" Target="../charts/chart4.xml"/><Relationship Id="rId5" Type="http://schemas.openxmlformats.org/officeDocument/2006/relationships/image" Target="../media/image4.gif"/><Relationship Id="rId15" Type="http://schemas.openxmlformats.org/officeDocument/2006/relationships/chart" Target="../charts/chart8.xml"/><Relationship Id="rId10" Type="http://schemas.openxmlformats.org/officeDocument/2006/relationships/chart" Target="../charts/chart3.xml"/><Relationship Id="rId19" Type="http://schemas.openxmlformats.org/officeDocument/2006/relationships/chart" Target="../charts/chart12.xml"/><Relationship Id="rId4" Type="http://schemas.microsoft.com/office/2007/relationships/hdphoto" Target="../media/hdphoto1.wdp"/><Relationship Id="rId9" Type="http://schemas.openxmlformats.org/officeDocument/2006/relationships/chart" Target="../charts/chart2.xml"/><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748393</xdr:colOff>
      <xdr:row>0</xdr:row>
      <xdr:rowOff>56696</xdr:rowOff>
    </xdr:from>
    <xdr:to>
      <xdr:col>9</xdr:col>
      <xdr:colOff>136072</xdr:colOff>
      <xdr:row>3</xdr:row>
      <xdr:rowOff>11339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462768" y="56696"/>
          <a:ext cx="5635625" cy="532947"/>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2 : YEARLY PERFORMANCE METRICS [Above Average Years]</a:t>
          </a:r>
          <a:endParaRPr lang="en-NG" sz="1600" b="1">
            <a:solidFill>
              <a:schemeClr val="bg1"/>
            </a:solidFill>
          </a:endParaRPr>
        </a:p>
      </xdr:txBody>
    </xdr:sp>
    <xdr:clientData/>
  </xdr:twoCellAnchor>
  <xdr:twoCellAnchor>
    <xdr:from>
      <xdr:col>13</xdr:col>
      <xdr:colOff>356507</xdr:colOff>
      <xdr:row>0</xdr:row>
      <xdr:rowOff>95703</xdr:rowOff>
    </xdr:from>
    <xdr:to>
      <xdr:col>21</xdr:col>
      <xdr:colOff>84364</xdr:colOff>
      <xdr:row>3</xdr:row>
      <xdr:rowOff>50346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210346" y="95703"/>
          <a:ext cx="5635625" cy="532947"/>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1 : KPI COMPARISON TO PREVIOUS YEAR</a:t>
          </a:r>
          <a:endParaRPr lang="en-NG" sz="1600" b="1">
            <a:solidFill>
              <a:schemeClr val="bg1"/>
            </a:solidFill>
          </a:endParaRPr>
        </a:p>
      </xdr:txBody>
    </xdr:sp>
    <xdr:clientData/>
  </xdr:twoCellAnchor>
  <xdr:twoCellAnchor>
    <xdr:from>
      <xdr:col>26</xdr:col>
      <xdr:colOff>542924</xdr:colOff>
      <xdr:row>0</xdr:row>
      <xdr:rowOff>134710</xdr:rowOff>
    </xdr:from>
    <xdr:to>
      <xdr:col>32</xdr:col>
      <xdr:colOff>418192</xdr:colOff>
      <xdr:row>3</xdr:row>
      <xdr:rowOff>89353</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8957924" y="134710"/>
          <a:ext cx="5635625" cy="532947"/>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3 : MONTHLY PROFIT TRENDS</a:t>
          </a:r>
          <a:endParaRPr lang="en-NG" sz="1600" b="1">
            <a:solidFill>
              <a:schemeClr val="bg1"/>
            </a:solidFill>
          </a:endParaRPr>
        </a:p>
      </xdr:txBody>
    </xdr:sp>
    <xdr:clientData/>
  </xdr:twoCellAnchor>
  <xdr:twoCellAnchor>
    <xdr:from>
      <xdr:col>27</xdr:col>
      <xdr:colOff>56071</xdr:colOff>
      <xdr:row>18</xdr:row>
      <xdr:rowOff>112768</xdr:rowOff>
    </xdr:from>
    <xdr:to>
      <xdr:col>32</xdr:col>
      <xdr:colOff>794542</xdr:colOff>
      <xdr:row>21</xdr:row>
      <xdr:rowOff>67411</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8972126" y="3595346"/>
          <a:ext cx="5233080"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4 : DAYS IN THE WEEK PROFIT/TRANSACTION TRENDS</a:t>
          </a:r>
          <a:endParaRPr lang="en-NG" sz="1600" b="1">
            <a:solidFill>
              <a:schemeClr val="bg1"/>
            </a:solidFill>
          </a:endParaRPr>
        </a:p>
      </xdr:txBody>
    </xdr:sp>
    <xdr:clientData/>
  </xdr:twoCellAnchor>
  <xdr:twoCellAnchor>
    <xdr:from>
      <xdr:col>36</xdr:col>
      <xdr:colOff>431713</xdr:colOff>
      <xdr:row>0</xdr:row>
      <xdr:rowOff>131223</xdr:rowOff>
    </xdr:from>
    <xdr:to>
      <xdr:col>44</xdr:col>
      <xdr:colOff>173036</xdr:colOff>
      <xdr:row>3</xdr:row>
      <xdr:rowOff>85866</xdr:rowOff>
    </xdr:to>
    <xdr:sp macro="" textlink="">
      <xdr:nvSpPr>
        <xdr:cNvPr id="6" name="TextBox 5">
          <a:extLst>
            <a:ext uri="{FF2B5EF4-FFF2-40B4-BE49-F238E27FC236}">
              <a16:creationId xmlns:a16="http://schemas.microsoft.com/office/drawing/2014/main" id="{4A54D5CD-E09A-4865-BF0C-33D708B22D26}"/>
            </a:ext>
          </a:extLst>
        </xdr:cNvPr>
        <xdr:cNvSpPr txBox="1"/>
      </xdr:nvSpPr>
      <xdr:spPr>
        <a:xfrm>
          <a:off x="26893354" y="131223"/>
          <a:ext cx="5233080"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5 : PROFIT BY THE WEEK TYPE</a:t>
          </a:r>
          <a:endParaRPr lang="en-NG" sz="1600" b="1">
            <a:solidFill>
              <a:schemeClr val="bg1"/>
            </a:solidFill>
          </a:endParaRPr>
        </a:p>
      </xdr:txBody>
    </xdr:sp>
    <xdr:clientData/>
  </xdr:twoCellAnchor>
  <xdr:twoCellAnchor>
    <xdr:from>
      <xdr:col>48</xdr:col>
      <xdr:colOff>643644</xdr:colOff>
      <xdr:row>0</xdr:row>
      <xdr:rowOff>0</xdr:rowOff>
    </xdr:from>
    <xdr:to>
      <xdr:col>56</xdr:col>
      <xdr:colOff>1203521</xdr:colOff>
      <xdr:row>0</xdr:row>
      <xdr:rowOff>0</xdr:rowOff>
    </xdr:to>
    <xdr:sp macro="" textlink="">
      <xdr:nvSpPr>
        <xdr:cNvPr id="7" name="TextBox 6">
          <a:extLst>
            <a:ext uri="{FF2B5EF4-FFF2-40B4-BE49-F238E27FC236}">
              <a16:creationId xmlns:a16="http://schemas.microsoft.com/office/drawing/2014/main" id="{E64FDBF4-3D59-496C-A2A9-0B267B3C983A}"/>
            </a:ext>
          </a:extLst>
        </xdr:cNvPr>
        <xdr:cNvSpPr txBox="1"/>
      </xdr:nvSpPr>
      <xdr:spPr>
        <a:xfrm>
          <a:off x="34814582" y="0"/>
          <a:ext cx="5233080" cy="0"/>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5 : PROFIT BY THE WEEK TYPE</a:t>
          </a:r>
          <a:endParaRPr lang="en-NG" sz="1600" b="1">
            <a:solidFill>
              <a:schemeClr val="bg1"/>
            </a:solidFill>
          </a:endParaRPr>
        </a:p>
      </xdr:txBody>
    </xdr:sp>
    <xdr:clientData/>
  </xdr:twoCellAnchor>
  <xdr:twoCellAnchor>
    <xdr:from>
      <xdr:col>46</xdr:col>
      <xdr:colOff>148827</xdr:colOff>
      <xdr:row>0</xdr:row>
      <xdr:rowOff>105030</xdr:rowOff>
    </xdr:from>
    <xdr:to>
      <xdr:col>52</xdr:col>
      <xdr:colOff>372069</xdr:colOff>
      <xdr:row>3</xdr:row>
      <xdr:rowOff>59673</xdr:rowOff>
    </xdr:to>
    <xdr:sp macro="" textlink="">
      <xdr:nvSpPr>
        <xdr:cNvPr id="8" name="TextBox 7">
          <a:extLst>
            <a:ext uri="{FF2B5EF4-FFF2-40B4-BE49-F238E27FC236}">
              <a16:creationId xmlns:a16="http://schemas.microsoft.com/office/drawing/2014/main" id="{3C5987CD-7A2F-40CB-9DB3-59BEDDE7D74A}"/>
            </a:ext>
          </a:extLst>
        </xdr:cNvPr>
        <xdr:cNvSpPr txBox="1"/>
      </xdr:nvSpPr>
      <xdr:spPr>
        <a:xfrm>
          <a:off x="33099374" y="105030"/>
          <a:ext cx="4018359"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5 : QUARTERLY PROFIT ANALYSIS</a:t>
          </a:r>
          <a:endParaRPr lang="en-NG" sz="1600" b="1">
            <a:solidFill>
              <a:schemeClr val="bg1"/>
            </a:solidFill>
          </a:endParaRPr>
        </a:p>
      </xdr:txBody>
    </xdr:sp>
    <xdr:clientData/>
  </xdr:twoCellAnchor>
  <xdr:twoCellAnchor>
    <xdr:from>
      <xdr:col>55</xdr:col>
      <xdr:colOff>44649</xdr:colOff>
      <xdr:row>0</xdr:row>
      <xdr:rowOff>78837</xdr:rowOff>
    </xdr:from>
    <xdr:to>
      <xdr:col>63</xdr:col>
      <xdr:colOff>178594</xdr:colOff>
      <xdr:row>3</xdr:row>
      <xdr:rowOff>33480</xdr:rowOff>
    </xdr:to>
    <xdr:sp macro="" textlink="">
      <xdr:nvSpPr>
        <xdr:cNvPr id="9" name="TextBox 8">
          <a:extLst>
            <a:ext uri="{FF2B5EF4-FFF2-40B4-BE49-F238E27FC236}">
              <a16:creationId xmlns:a16="http://schemas.microsoft.com/office/drawing/2014/main" id="{E866C819-E96D-4BD3-989F-05E98229B21D}"/>
            </a:ext>
          </a:extLst>
        </xdr:cNvPr>
        <xdr:cNvSpPr txBox="1"/>
      </xdr:nvSpPr>
      <xdr:spPr>
        <a:xfrm>
          <a:off x="38278594" y="78837"/>
          <a:ext cx="9108281"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6 : TOP5 PROFITABLE PRODUCT(% Ctrbsn and Others)</a:t>
          </a:r>
          <a:endParaRPr lang="en-NG" sz="1600" b="1">
            <a:solidFill>
              <a:schemeClr val="bg1"/>
            </a:solidFill>
          </a:endParaRPr>
        </a:p>
      </xdr:txBody>
    </xdr:sp>
    <xdr:clientData/>
  </xdr:twoCellAnchor>
  <xdr:twoCellAnchor>
    <xdr:from>
      <xdr:col>65</xdr:col>
      <xdr:colOff>163712</xdr:colOff>
      <xdr:row>0</xdr:row>
      <xdr:rowOff>67526</xdr:rowOff>
    </xdr:from>
    <xdr:to>
      <xdr:col>72</xdr:col>
      <xdr:colOff>461368</xdr:colOff>
      <xdr:row>3</xdr:row>
      <xdr:rowOff>22169</xdr:rowOff>
    </xdr:to>
    <xdr:sp macro="" textlink="">
      <xdr:nvSpPr>
        <xdr:cNvPr id="10" name="TextBox 9">
          <a:extLst>
            <a:ext uri="{FF2B5EF4-FFF2-40B4-BE49-F238E27FC236}">
              <a16:creationId xmlns:a16="http://schemas.microsoft.com/office/drawing/2014/main" id="{06F2943E-F436-449A-8D77-C4A7499E1016}"/>
            </a:ext>
          </a:extLst>
        </xdr:cNvPr>
        <xdr:cNvSpPr txBox="1"/>
      </xdr:nvSpPr>
      <xdr:spPr>
        <a:xfrm>
          <a:off x="48309610" y="67526"/>
          <a:ext cx="6518672"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7 : PROFIT BY PRODUCT COLOR(Highlighting the best sellers)</a:t>
          </a:r>
          <a:endParaRPr lang="en-NG" sz="1600" b="1">
            <a:solidFill>
              <a:schemeClr val="bg1"/>
            </a:solidFill>
          </a:endParaRPr>
        </a:p>
      </xdr:txBody>
    </xdr:sp>
    <xdr:clientData/>
  </xdr:twoCellAnchor>
  <xdr:twoCellAnchor>
    <xdr:from>
      <xdr:col>74</xdr:col>
      <xdr:colOff>316112</xdr:colOff>
      <xdr:row>0</xdr:row>
      <xdr:rowOff>85981</xdr:rowOff>
    </xdr:from>
    <xdr:to>
      <xdr:col>83</xdr:col>
      <xdr:colOff>390526</xdr:colOff>
      <xdr:row>3</xdr:row>
      <xdr:rowOff>40624</xdr:rowOff>
    </xdr:to>
    <xdr:sp macro="" textlink="">
      <xdr:nvSpPr>
        <xdr:cNvPr id="12" name="TextBox 11">
          <a:extLst>
            <a:ext uri="{FF2B5EF4-FFF2-40B4-BE49-F238E27FC236}">
              <a16:creationId xmlns:a16="http://schemas.microsoft.com/office/drawing/2014/main" id="{192EBD68-FF66-4772-B5A3-0F9EEF977DDC}"/>
            </a:ext>
          </a:extLst>
        </xdr:cNvPr>
        <xdr:cNvSpPr txBox="1"/>
      </xdr:nvSpPr>
      <xdr:spPr>
        <a:xfrm>
          <a:off x="55620643" y="85981"/>
          <a:ext cx="6518672"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8 : PROFIT BY PRICING TYPE</a:t>
          </a:r>
          <a:endParaRPr lang="en-NG" sz="1600" b="1">
            <a:solidFill>
              <a:schemeClr val="bg1"/>
            </a:solidFill>
          </a:endParaRPr>
        </a:p>
      </xdr:txBody>
    </xdr:sp>
    <xdr:clientData/>
  </xdr:twoCellAnchor>
  <xdr:twoCellAnchor>
    <xdr:from>
      <xdr:col>87</xdr:col>
      <xdr:colOff>126207</xdr:colOff>
      <xdr:row>0</xdr:row>
      <xdr:rowOff>74670</xdr:rowOff>
    </xdr:from>
    <xdr:to>
      <xdr:col>94</xdr:col>
      <xdr:colOff>423863</xdr:colOff>
      <xdr:row>3</xdr:row>
      <xdr:rowOff>29313</xdr:rowOff>
    </xdr:to>
    <xdr:sp macro="" textlink="">
      <xdr:nvSpPr>
        <xdr:cNvPr id="13" name="TextBox 12">
          <a:extLst>
            <a:ext uri="{FF2B5EF4-FFF2-40B4-BE49-F238E27FC236}">
              <a16:creationId xmlns:a16="http://schemas.microsoft.com/office/drawing/2014/main" id="{CDAF0AFC-7648-4539-8058-3AB5A4BD17F1}"/>
            </a:ext>
          </a:extLst>
        </xdr:cNvPr>
        <xdr:cNvSpPr txBox="1"/>
      </xdr:nvSpPr>
      <xdr:spPr>
        <a:xfrm>
          <a:off x="64033004" y="74670"/>
          <a:ext cx="6518672"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9 : TOP5 PROFITABLE CUSTOMERS(% Ctrbsn and Others)</a:t>
          </a:r>
          <a:endParaRPr lang="en-NG" sz="1600" b="1">
            <a:solidFill>
              <a:schemeClr val="bg1"/>
            </a:solidFill>
          </a:endParaRPr>
        </a:p>
      </xdr:txBody>
    </xdr:sp>
    <xdr:clientData/>
  </xdr:twoCellAnchor>
  <xdr:twoCellAnchor>
    <xdr:from>
      <xdr:col>98</xdr:col>
      <xdr:colOff>44649</xdr:colOff>
      <xdr:row>0</xdr:row>
      <xdr:rowOff>108008</xdr:rowOff>
    </xdr:from>
    <xdr:to>
      <xdr:col>105</xdr:col>
      <xdr:colOff>29767</xdr:colOff>
      <xdr:row>3</xdr:row>
      <xdr:rowOff>62651</xdr:rowOff>
    </xdr:to>
    <xdr:sp macro="" textlink="">
      <xdr:nvSpPr>
        <xdr:cNvPr id="14" name="TextBox 13">
          <a:extLst>
            <a:ext uri="{FF2B5EF4-FFF2-40B4-BE49-F238E27FC236}">
              <a16:creationId xmlns:a16="http://schemas.microsoft.com/office/drawing/2014/main" id="{EB640D47-95A3-4482-B6A3-580F6D136377}"/>
            </a:ext>
          </a:extLst>
        </xdr:cNvPr>
        <xdr:cNvSpPr txBox="1"/>
      </xdr:nvSpPr>
      <xdr:spPr>
        <a:xfrm>
          <a:off x="72419766" y="108008"/>
          <a:ext cx="5253634"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8 : PROFIT BY GENDER TYPE</a:t>
          </a:r>
          <a:endParaRPr lang="en-NG" sz="1600" b="1">
            <a:solidFill>
              <a:schemeClr val="bg1"/>
            </a:solidFill>
          </a:endParaRPr>
        </a:p>
      </xdr:txBody>
    </xdr:sp>
    <xdr:clientData/>
  </xdr:twoCellAnchor>
  <xdr:twoCellAnchor>
    <xdr:from>
      <xdr:col>106</xdr:col>
      <xdr:colOff>595313</xdr:colOff>
      <xdr:row>0</xdr:row>
      <xdr:rowOff>22284</xdr:rowOff>
    </xdr:from>
    <xdr:to>
      <xdr:col>112</xdr:col>
      <xdr:colOff>89297</xdr:colOff>
      <xdr:row>2</xdr:row>
      <xdr:rowOff>170404</xdr:rowOff>
    </xdr:to>
    <xdr:sp macro="" textlink="">
      <xdr:nvSpPr>
        <xdr:cNvPr id="15" name="TextBox 14">
          <a:extLst>
            <a:ext uri="{FF2B5EF4-FFF2-40B4-BE49-F238E27FC236}">
              <a16:creationId xmlns:a16="http://schemas.microsoft.com/office/drawing/2014/main" id="{389B0AAC-9634-46E4-A207-9F7E31D83094}"/>
            </a:ext>
          </a:extLst>
        </xdr:cNvPr>
        <xdr:cNvSpPr txBox="1"/>
      </xdr:nvSpPr>
      <xdr:spPr>
        <a:xfrm>
          <a:off x="78670547" y="22284"/>
          <a:ext cx="4226719" cy="535073"/>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9 : PROFIT BY AGE CATEGORIES</a:t>
          </a:r>
          <a:endParaRPr lang="en-NG" sz="1600" b="1">
            <a:solidFill>
              <a:schemeClr val="bg1"/>
            </a:solidFill>
          </a:endParaRPr>
        </a:p>
      </xdr:txBody>
    </xdr:sp>
    <xdr:clientData/>
  </xdr:twoCellAnchor>
  <xdr:twoCellAnchor>
    <xdr:from>
      <xdr:col>116</xdr:col>
      <xdr:colOff>208953</xdr:colOff>
      <xdr:row>0</xdr:row>
      <xdr:rowOff>14882</xdr:rowOff>
    </xdr:from>
    <xdr:to>
      <xdr:col>124</xdr:col>
      <xdr:colOff>595311</xdr:colOff>
      <xdr:row>2</xdr:row>
      <xdr:rowOff>129328</xdr:rowOff>
    </xdr:to>
    <xdr:sp macro="" textlink="">
      <xdr:nvSpPr>
        <xdr:cNvPr id="16" name="TextBox 15">
          <a:extLst>
            <a:ext uri="{FF2B5EF4-FFF2-40B4-BE49-F238E27FC236}">
              <a16:creationId xmlns:a16="http://schemas.microsoft.com/office/drawing/2014/main" id="{D8580320-328C-4F3D-B617-563B4E9276F8}"/>
            </a:ext>
          </a:extLst>
        </xdr:cNvPr>
        <xdr:cNvSpPr txBox="1"/>
      </xdr:nvSpPr>
      <xdr:spPr>
        <a:xfrm>
          <a:off x="85219578" y="14882"/>
          <a:ext cx="6294835" cy="501399"/>
        </a:xfrm>
        <a:prstGeom prst="rect">
          <a:avLst/>
        </a:prstGeom>
        <a:solidFill>
          <a:srgbClr val="958BD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OBJ</a:t>
          </a:r>
          <a:r>
            <a:rPr lang="en-US" sz="1600" b="1" baseline="0">
              <a:solidFill>
                <a:schemeClr val="bg1"/>
              </a:solidFill>
            </a:rPr>
            <a:t> 10 : COUNTRY WISE PROFIT DISTRIBUTION (Using Custom Map)</a:t>
          </a:r>
          <a:endParaRPr lang="en-NG" sz="16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348226</xdr:colOff>
      <xdr:row>67</xdr:row>
      <xdr:rowOff>92177</xdr:rowOff>
    </xdr:from>
    <xdr:to>
      <xdr:col>7</xdr:col>
      <xdr:colOff>645244</xdr:colOff>
      <xdr:row>79</xdr:row>
      <xdr:rowOff>102421</xdr:rowOff>
    </xdr:to>
    <xdr:sp macro="" textlink="">
      <xdr:nvSpPr>
        <xdr:cNvPr id="207" name="Rectangle: Rounded Corners 206">
          <a:extLst>
            <a:ext uri="{FF2B5EF4-FFF2-40B4-BE49-F238E27FC236}">
              <a16:creationId xmlns:a16="http://schemas.microsoft.com/office/drawing/2014/main" id="{00000000-0008-0000-0200-0000CF000000}"/>
            </a:ext>
          </a:extLst>
        </xdr:cNvPr>
        <xdr:cNvSpPr/>
      </xdr:nvSpPr>
      <xdr:spPr>
        <a:xfrm>
          <a:off x="4277289" y="12627757"/>
          <a:ext cx="951861" cy="2255423"/>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481725</xdr:colOff>
      <xdr:row>27</xdr:row>
      <xdr:rowOff>1</xdr:rowOff>
    </xdr:from>
    <xdr:to>
      <xdr:col>11</xdr:col>
      <xdr:colOff>361293</xdr:colOff>
      <xdr:row>39</xdr:row>
      <xdr:rowOff>142327</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453400" y="5143501"/>
          <a:ext cx="5137368" cy="2428326"/>
        </a:xfrm>
        <a:prstGeom prst="roundRect">
          <a:avLst>
            <a:gd name="adj" fmla="val 7085"/>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0</xdr:col>
      <xdr:colOff>41672</xdr:colOff>
      <xdr:row>3</xdr:row>
      <xdr:rowOff>68034</xdr:rowOff>
    </xdr:from>
    <xdr:to>
      <xdr:col>11</xdr:col>
      <xdr:colOff>65690</xdr:colOff>
      <xdr:row>14</xdr:row>
      <xdr:rowOff>166685</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41672" y="629329"/>
          <a:ext cx="7227299" cy="2156731"/>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41672</xdr:colOff>
      <xdr:row>27</xdr:row>
      <xdr:rowOff>1</xdr:rowOff>
    </xdr:from>
    <xdr:to>
      <xdr:col>3</xdr:col>
      <xdr:colOff>416034</xdr:colOff>
      <xdr:row>39</xdr:row>
      <xdr:rowOff>131379</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41672" y="5086979"/>
          <a:ext cx="2352631" cy="2392257"/>
        </a:xfrm>
        <a:prstGeom prst="roundRect">
          <a:avLst>
            <a:gd name="adj" fmla="val 7324"/>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0</xdr:col>
      <xdr:colOff>41672</xdr:colOff>
      <xdr:row>15</xdr:row>
      <xdr:rowOff>65690</xdr:rowOff>
    </xdr:from>
    <xdr:to>
      <xdr:col>6</xdr:col>
      <xdr:colOff>476250</xdr:colOff>
      <xdr:row>26</xdr:row>
      <xdr:rowOff>71437</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41672" y="2891789"/>
          <a:ext cx="4391116" cy="2078219"/>
        </a:xfrm>
        <a:prstGeom prst="roundRect">
          <a:avLst>
            <a:gd name="adj" fmla="val 6594"/>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11</xdr:col>
      <xdr:colOff>432044</xdr:colOff>
      <xdr:row>1</xdr:row>
      <xdr:rowOff>144576</xdr:rowOff>
    </xdr:from>
    <xdr:to>
      <xdr:col>15</xdr:col>
      <xdr:colOff>641527</xdr:colOff>
      <xdr:row>14</xdr:row>
      <xdr:rowOff>162260</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7635325" y="331674"/>
          <a:ext cx="2828858" cy="2449961"/>
        </a:xfrm>
        <a:prstGeom prst="roundRect">
          <a:avLst>
            <a:gd name="adj" fmla="val 7011"/>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6</xdr:col>
      <xdr:colOff>514570</xdr:colOff>
      <xdr:row>15</xdr:row>
      <xdr:rowOff>76638</xdr:rowOff>
    </xdr:from>
    <xdr:to>
      <xdr:col>10</xdr:col>
      <xdr:colOff>240863</xdr:colOff>
      <xdr:row>26</xdr:row>
      <xdr:rowOff>101668</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4457920" y="2934138"/>
          <a:ext cx="2355193" cy="2120530"/>
        </a:xfrm>
        <a:prstGeom prst="roundRect">
          <a:avLst>
            <a:gd name="adj" fmla="val 5189"/>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10</xdr:col>
      <xdr:colOff>289891</xdr:colOff>
      <xdr:row>15</xdr:row>
      <xdr:rowOff>54742</xdr:rowOff>
    </xdr:from>
    <xdr:to>
      <xdr:col>15</xdr:col>
      <xdr:colOff>641903</xdr:colOff>
      <xdr:row>26</xdr:row>
      <xdr:rowOff>129829</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6884122" y="2880841"/>
          <a:ext cx="3649127" cy="2147559"/>
        </a:xfrm>
        <a:prstGeom prst="roundRect">
          <a:avLst>
            <a:gd name="adj" fmla="val 5944"/>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11</xdr:col>
      <xdr:colOff>426984</xdr:colOff>
      <xdr:row>27</xdr:row>
      <xdr:rowOff>21897</xdr:rowOff>
    </xdr:from>
    <xdr:to>
      <xdr:col>15</xdr:col>
      <xdr:colOff>579784</xdr:colOff>
      <xdr:row>39</xdr:row>
      <xdr:rowOff>160717</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680638" y="5108875"/>
          <a:ext cx="2790492" cy="2399699"/>
        </a:xfrm>
        <a:prstGeom prst="roundRect">
          <a:avLst>
            <a:gd name="adj" fmla="val 532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0</xdr:col>
      <xdr:colOff>39034</xdr:colOff>
      <xdr:row>5</xdr:row>
      <xdr:rowOff>87587</xdr:rowOff>
    </xdr:from>
    <xdr:to>
      <xdr:col>1</xdr:col>
      <xdr:colOff>580258</xdr:colOff>
      <xdr:row>13</xdr:row>
      <xdr:rowOff>142329</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39034" y="1018190"/>
          <a:ext cx="1198121" cy="1543708"/>
        </a:xfrm>
        <a:prstGeom prst="roundRect">
          <a:avLst/>
        </a:prstGeom>
        <a:solidFill>
          <a:schemeClr val="tx1">
            <a:lumMod val="75000"/>
            <a:lumOff val="25000"/>
          </a:schemeClr>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xdr:col>
      <xdr:colOff>651261</xdr:colOff>
      <xdr:row>5</xdr:row>
      <xdr:rowOff>86711</xdr:rowOff>
    </xdr:from>
    <xdr:to>
      <xdr:col>3</xdr:col>
      <xdr:colOff>535589</xdr:colOff>
      <xdr:row>13</xdr:row>
      <xdr:rowOff>141453</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1310684" y="1028744"/>
          <a:ext cx="1203174" cy="1561995"/>
        </a:xfrm>
        <a:prstGeom prst="roundRect">
          <a:avLst/>
        </a:prstGeom>
        <a:solidFill>
          <a:schemeClr val="bg1"/>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606592</xdr:colOff>
      <xdr:row>5</xdr:row>
      <xdr:rowOff>86711</xdr:rowOff>
    </xdr:from>
    <xdr:to>
      <xdr:col>5</xdr:col>
      <xdr:colOff>490920</xdr:colOff>
      <xdr:row>13</xdr:row>
      <xdr:rowOff>141453</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2584861" y="1028744"/>
          <a:ext cx="1203174" cy="1561995"/>
        </a:xfrm>
        <a:prstGeom prst="roundRect">
          <a:avLst/>
        </a:prstGeom>
        <a:solidFill>
          <a:schemeClr val="bg1"/>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5</xdr:col>
      <xdr:colOff>561923</xdr:colOff>
      <xdr:row>5</xdr:row>
      <xdr:rowOff>86711</xdr:rowOff>
    </xdr:from>
    <xdr:to>
      <xdr:col>7</xdr:col>
      <xdr:colOff>446251</xdr:colOff>
      <xdr:row>13</xdr:row>
      <xdr:rowOff>141453</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859038" y="1028744"/>
          <a:ext cx="1203175" cy="1561995"/>
        </a:xfrm>
        <a:prstGeom prst="roundRect">
          <a:avLst/>
        </a:prstGeom>
        <a:solidFill>
          <a:schemeClr val="bg1"/>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7</xdr:col>
      <xdr:colOff>517254</xdr:colOff>
      <xdr:row>5</xdr:row>
      <xdr:rowOff>86711</xdr:rowOff>
    </xdr:from>
    <xdr:to>
      <xdr:col>9</xdr:col>
      <xdr:colOff>401582</xdr:colOff>
      <xdr:row>13</xdr:row>
      <xdr:rowOff>141453</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5101160" y="1022202"/>
          <a:ext cx="1194016" cy="1551528"/>
        </a:xfrm>
        <a:prstGeom prst="roundRect">
          <a:avLst/>
        </a:prstGeom>
        <a:solidFill>
          <a:schemeClr val="bg1"/>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9</xdr:col>
      <xdr:colOff>472585</xdr:colOff>
      <xdr:row>5</xdr:row>
      <xdr:rowOff>66594</xdr:rowOff>
    </xdr:from>
    <xdr:to>
      <xdr:col>11</xdr:col>
      <xdr:colOff>356913</xdr:colOff>
      <xdr:row>13</xdr:row>
      <xdr:rowOff>121336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403559" y="1008018"/>
          <a:ext cx="1202322" cy="1561021"/>
        </a:xfrm>
        <a:prstGeom prst="roundRect">
          <a:avLst/>
        </a:prstGeom>
        <a:solidFill>
          <a:schemeClr val="tx1">
            <a:lumMod val="75000"/>
            <a:lumOff val="25000"/>
          </a:schemeClr>
        </a:solidFill>
        <a:ln>
          <a:noFill/>
        </a:ln>
        <a:effectLst>
          <a:outerShdw blurRad="50800" dist="38100" dir="5400000" algn="t" rotWithShape="0">
            <a:prstClr val="black">
              <a:alpha val="2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1</xdr:col>
      <xdr:colOff>65688</xdr:colOff>
      <xdr:row>11</xdr:row>
      <xdr:rowOff>153275</xdr:rowOff>
    </xdr:from>
    <xdr:to>
      <xdr:col>1</xdr:col>
      <xdr:colOff>602154</xdr:colOff>
      <xdr:row>14</xdr:row>
      <xdr:rowOff>131379</xdr:rowOff>
    </xdr:to>
    <xdr:sp macro="" textlink="">
      <xdr:nvSpPr>
        <xdr:cNvPr id="26" name="Oval 25">
          <a:extLst>
            <a:ext uri="{FF2B5EF4-FFF2-40B4-BE49-F238E27FC236}">
              <a16:creationId xmlns:a16="http://schemas.microsoft.com/office/drawing/2014/main" id="{00000000-0008-0000-0200-00001A000000}"/>
            </a:ext>
          </a:extLst>
        </xdr:cNvPr>
        <xdr:cNvSpPr/>
      </xdr:nvSpPr>
      <xdr:spPr>
        <a:xfrm>
          <a:off x="722585" y="2200603"/>
          <a:ext cx="536466" cy="536466"/>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437054</xdr:colOff>
      <xdr:row>11</xdr:row>
      <xdr:rowOff>141451</xdr:rowOff>
    </xdr:from>
    <xdr:to>
      <xdr:col>10</xdr:col>
      <xdr:colOff>316623</xdr:colOff>
      <xdr:row>14</xdr:row>
      <xdr:rowOff>119555</xdr:rowOff>
    </xdr:to>
    <xdr:sp macro="" textlink="">
      <xdr:nvSpPr>
        <xdr:cNvPr id="27" name="Oval 26">
          <a:extLst>
            <a:ext uri="{FF2B5EF4-FFF2-40B4-BE49-F238E27FC236}">
              <a16:creationId xmlns:a16="http://schemas.microsoft.com/office/drawing/2014/main" id="{00000000-0008-0000-0200-00001B000000}"/>
            </a:ext>
          </a:extLst>
        </xdr:cNvPr>
        <xdr:cNvSpPr/>
      </xdr:nvSpPr>
      <xdr:spPr>
        <a:xfrm>
          <a:off x="6349123" y="2188779"/>
          <a:ext cx="536466" cy="536466"/>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2</xdr:col>
      <xdr:colOff>326695</xdr:colOff>
      <xdr:row>4</xdr:row>
      <xdr:rowOff>107731</xdr:rowOff>
    </xdr:from>
    <xdr:to>
      <xdr:col>3</xdr:col>
      <xdr:colOff>206264</xdr:colOff>
      <xdr:row>7</xdr:row>
      <xdr:rowOff>85835</xdr:rowOff>
    </xdr:to>
    <xdr:sp macro="" textlink="">
      <xdr:nvSpPr>
        <xdr:cNvPr id="28" name="Oval 27">
          <a:extLst>
            <a:ext uri="{FF2B5EF4-FFF2-40B4-BE49-F238E27FC236}">
              <a16:creationId xmlns:a16="http://schemas.microsoft.com/office/drawing/2014/main" id="{00000000-0008-0000-0200-00001C000000}"/>
            </a:ext>
          </a:extLst>
        </xdr:cNvPr>
        <xdr:cNvSpPr/>
      </xdr:nvSpPr>
      <xdr:spPr>
        <a:xfrm>
          <a:off x="1645541" y="861357"/>
          <a:ext cx="538992" cy="5433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282026</xdr:colOff>
      <xdr:row>4</xdr:row>
      <xdr:rowOff>107731</xdr:rowOff>
    </xdr:from>
    <xdr:to>
      <xdr:col>5</xdr:col>
      <xdr:colOff>161595</xdr:colOff>
      <xdr:row>7</xdr:row>
      <xdr:rowOff>85835</xdr:rowOff>
    </xdr:to>
    <xdr:sp macro="" textlink="">
      <xdr:nvSpPr>
        <xdr:cNvPr id="30" name="Oval 29">
          <a:extLst>
            <a:ext uri="{FF2B5EF4-FFF2-40B4-BE49-F238E27FC236}">
              <a16:creationId xmlns:a16="http://schemas.microsoft.com/office/drawing/2014/main" id="{00000000-0008-0000-0200-00001E000000}"/>
            </a:ext>
          </a:extLst>
        </xdr:cNvPr>
        <xdr:cNvSpPr/>
      </xdr:nvSpPr>
      <xdr:spPr>
        <a:xfrm>
          <a:off x="2919718" y="861357"/>
          <a:ext cx="538992" cy="5433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6</xdr:col>
      <xdr:colOff>237357</xdr:colOff>
      <xdr:row>4</xdr:row>
      <xdr:rowOff>107731</xdr:rowOff>
    </xdr:from>
    <xdr:to>
      <xdr:col>7</xdr:col>
      <xdr:colOff>116926</xdr:colOff>
      <xdr:row>7</xdr:row>
      <xdr:rowOff>85835</xdr:rowOff>
    </xdr:to>
    <xdr:sp macro="" textlink="">
      <xdr:nvSpPr>
        <xdr:cNvPr id="31" name="Oval 30">
          <a:extLst>
            <a:ext uri="{FF2B5EF4-FFF2-40B4-BE49-F238E27FC236}">
              <a16:creationId xmlns:a16="http://schemas.microsoft.com/office/drawing/2014/main" id="{00000000-0008-0000-0200-00001F000000}"/>
            </a:ext>
          </a:extLst>
        </xdr:cNvPr>
        <xdr:cNvSpPr/>
      </xdr:nvSpPr>
      <xdr:spPr>
        <a:xfrm>
          <a:off x="4193895" y="861357"/>
          <a:ext cx="538993" cy="5433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8</xdr:col>
      <xdr:colOff>192688</xdr:colOff>
      <xdr:row>4</xdr:row>
      <xdr:rowOff>107731</xdr:rowOff>
    </xdr:from>
    <xdr:to>
      <xdr:col>9</xdr:col>
      <xdr:colOff>72257</xdr:colOff>
      <xdr:row>7</xdr:row>
      <xdr:rowOff>85835</xdr:rowOff>
    </xdr:to>
    <xdr:sp macro="" textlink="">
      <xdr:nvSpPr>
        <xdr:cNvPr id="32" name="Oval 31">
          <a:extLst>
            <a:ext uri="{FF2B5EF4-FFF2-40B4-BE49-F238E27FC236}">
              <a16:creationId xmlns:a16="http://schemas.microsoft.com/office/drawing/2014/main" id="{00000000-0008-0000-0200-000020000000}"/>
            </a:ext>
          </a:extLst>
        </xdr:cNvPr>
        <xdr:cNvSpPr/>
      </xdr:nvSpPr>
      <xdr:spPr>
        <a:xfrm>
          <a:off x="5468073" y="861357"/>
          <a:ext cx="538992" cy="5433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5</xdr:col>
      <xdr:colOff>542766</xdr:colOff>
      <xdr:row>30</xdr:row>
      <xdr:rowOff>61525</xdr:rowOff>
    </xdr:from>
    <xdr:to>
      <xdr:col>7</xdr:col>
      <xdr:colOff>319362</xdr:colOff>
      <xdr:row>38</xdr:row>
      <xdr:rowOff>99629</xdr:rowOff>
    </xdr:to>
    <xdr:sp macro="" textlink="">
      <xdr:nvSpPr>
        <xdr:cNvPr id="33" name="Rectangle: Rounded Corners 32">
          <a:extLst>
            <a:ext uri="{FF2B5EF4-FFF2-40B4-BE49-F238E27FC236}">
              <a16:creationId xmlns:a16="http://schemas.microsoft.com/office/drawing/2014/main" id="{00000000-0008-0000-0200-000021000000}"/>
            </a:ext>
          </a:extLst>
        </xdr:cNvPr>
        <xdr:cNvSpPr/>
      </xdr:nvSpPr>
      <xdr:spPr>
        <a:xfrm>
          <a:off x="3828891" y="5776525"/>
          <a:ext cx="1091046" cy="156210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613382</xdr:colOff>
      <xdr:row>30</xdr:row>
      <xdr:rowOff>92171</xdr:rowOff>
    </xdr:from>
    <xdr:to>
      <xdr:col>5</xdr:col>
      <xdr:colOff>423699</xdr:colOff>
      <xdr:row>38</xdr:row>
      <xdr:rowOff>97330</xdr:rowOff>
    </xdr:to>
    <xdr:sp macro="" textlink="">
      <xdr:nvSpPr>
        <xdr:cNvPr id="35" name="Rectangle: Rounded Corners 34">
          <a:extLst>
            <a:ext uri="{FF2B5EF4-FFF2-40B4-BE49-F238E27FC236}">
              <a16:creationId xmlns:a16="http://schemas.microsoft.com/office/drawing/2014/main" id="{00000000-0008-0000-0200-000023000000}"/>
            </a:ext>
          </a:extLst>
        </xdr:cNvPr>
        <xdr:cNvSpPr/>
      </xdr:nvSpPr>
      <xdr:spPr>
        <a:xfrm>
          <a:off x="2585057" y="5807171"/>
          <a:ext cx="1124767" cy="1529159"/>
        </a:xfrm>
        <a:prstGeom prst="roundRect">
          <a:avLst/>
        </a:prstGeom>
        <a:solidFill>
          <a:srgbClr val="D98BA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442041</xdr:colOff>
      <xdr:row>30</xdr:row>
      <xdr:rowOff>85725</xdr:rowOff>
    </xdr:from>
    <xdr:to>
      <xdr:col>9</xdr:col>
      <xdr:colOff>307975</xdr:colOff>
      <xdr:row>38</xdr:row>
      <xdr:rowOff>100725</xdr:rowOff>
    </xdr:to>
    <xdr:sp macro="" textlink="">
      <xdr:nvSpPr>
        <xdr:cNvPr id="36" name="Rectangle: Rounded Corners 35">
          <a:extLst>
            <a:ext uri="{FF2B5EF4-FFF2-40B4-BE49-F238E27FC236}">
              <a16:creationId xmlns:a16="http://schemas.microsoft.com/office/drawing/2014/main" id="{00000000-0008-0000-0200-000024000000}"/>
            </a:ext>
          </a:extLst>
        </xdr:cNvPr>
        <xdr:cNvSpPr/>
      </xdr:nvSpPr>
      <xdr:spPr>
        <a:xfrm>
          <a:off x="5042616" y="5800725"/>
          <a:ext cx="1180384" cy="1539000"/>
        </a:xfrm>
        <a:prstGeom prst="roundRect">
          <a:avLst/>
        </a:prstGeom>
        <a:solidFill>
          <a:srgbClr val="0F1F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397373</xdr:colOff>
      <xdr:row>30</xdr:row>
      <xdr:rowOff>64160</xdr:rowOff>
    </xdr:from>
    <xdr:to>
      <xdr:col>11</xdr:col>
      <xdr:colOff>220390</xdr:colOff>
      <xdr:row>38</xdr:row>
      <xdr:rowOff>93280</xdr:rowOff>
    </xdr:to>
    <xdr:sp macro="" textlink="">
      <xdr:nvSpPr>
        <xdr:cNvPr id="37" name="Rectangle: Rounded Corners 36">
          <a:extLst>
            <a:ext uri="{FF2B5EF4-FFF2-40B4-BE49-F238E27FC236}">
              <a16:creationId xmlns:a16="http://schemas.microsoft.com/office/drawing/2014/main" id="{00000000-0008-0000-0200-000025000000}"/>
            </a:ext>
          </a:extLst>
        </xdr:cNvPr>
        <xdr:cNvSpPr/>
      </xdr:nvSpPr>
      <xdr:spPr>
        <a:xfrm>
          <a:off x="6312398" y="5779160"/>
          <a:ext cx="1137467" cy="1553120"/>
        </a:xfrm>
        <a:prstGeom prst="roundRect">
          <a:avLst/>
        </a:prstGeom>
        <a:solidFill>
          <a:srgbClr val="734E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160595</xdr:colOff>
      <xdr:row>12</xdr:row>
      <xdr:rowOff>94600</xdr:rowOff>
    </xdr:from>
    <xdr:to>
      <xdr:col>1</xdr:col>
      <xdr:colOff>487326</xdr:colOff>
      <xdr:row>14</xdr:row>
      <xdr:rowOff>8267</xdr:rowOff>
    </xdr:to>
    <xdr:pic>
      <xdr:nvPicPr>
        <xdr:cNvPr id="39" name="Picture 38">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592" y="2354019"/>
          <a:ext cx="326731" cy="290236"/>
        </a:xfrm>
        <a:prstGeom prst="rect">
          <a:avLst/>
        </a:prstGeom>
      </xdr:spPr>
    </xdr:pic>
    <xdr:clientData/>
  </xdr:twoCellAnchor>
  <xdr:twoCellAnchor editAs="oneCell">
    <xdr:from>
      <xdr:col>2</xdr:col>
      <xdr:colOff>393182</xdr:colOff>
      <xdr:row>5</xdr:row>
      <xdr:rowOff>52715</xdr:rowOff>
    </xdr:from>
    <xdr:to>
      <xdr:col>3</xdr:col>
      <xdr:colOff>130806</xdr:colOff>
      <xdr:row>6</xdr:row>
      <xdr:rowOff>138446</xdr:rowOff>
    </xdr:to>
    <xdr:pic>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1176" y="994139"/>
          <a:ext cx="396621" cy="274016"/>
        </a:xfrm>
        <a:prstGeom prst="rect">
          <a:avLst/>
        </a:prstGeom>
      </xdr:spPr>
    </xdr:pic>
    <xdr:clientData/>
  </xdr:twoCellAnchor>
  <xdr:twoCellAnchor editAs="oneCell">
    <xdr:from>
      <xdr:col>8</xdr:col>
      <xdr:colOff>276448</xdr:colOff>
      <xdr:row>5</xdr:row>
      <xdr:rowOff>66455</xdr:rowOff>
    </xdr:from>
    <xdr:to>
      <xdr:col>8</xdr:col>
      <xdr:colOff>656687</xdr:colOff>
      <xdr:row>6</xdr:row>
      <xdr:rowOff>155060</xdr:rowOff>
    </xdr:to>
    <xdr:pic>
      <xdr:nvPicPr>
        <xdr:cNvPr id="43" name="Picture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3" cstate="print">
          <a:alphaModFix/>
          <a:duotone>
            <a:prstClr val="black"/>
            <a:srgbClr val="D9C3A5">
              <a:tint val="50000"/>
              <a:satMod val="180000"/>
            </a:srgbClr>
          </a:duotone>
          <a:extLst>
            <a:ext uri="{BEBA8EAE-BF5A-486C-A8C5-ECC9F3942E4B}">
              <a14:imgProps xmlns:a14="http://schemas.microsoft.com/office/drawing/2010/main">
                <a14:imgLayer r:embed="rId4">
                  <a14:imgEffect>
                    <a14:colorTemperature colorTemp="53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5548425" y="1007879"/>
          <a:ext cx="380239" cy="276890"/>
        </a:xfrm>
        <a:prstGeom prst="rect">
          <a:avLst/>
        </a:prstGeom>
      </xdr:spPr>
    </xdr:pic>
    <xdr:clientData/>
  </xdr:twoCellAnchor>
  <xdr:twoCellAnchor editAs="oneCell">
    <xdr:from>
      <xdr:col>9</xdr:col>
      <xdr:colOff>560076</xdr:colOff>
      <xdr:row>12</xdr:row>
      <xdr:rowOff>66453</xdr:rowOff>
    </xdr:from>
    <xdr:to>
      <xdr:col>10</xdr:col>
      <xdr:colOff>225965</xdr:colOff>
      <xdr:row>14</xdr:row>
      <xdr:rowOff>27689</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91050" y="2325872"/>
          <a:ext cx="324886" cy="337805"/>
        </a:xfrm>
        <a:prstGeom prst="rect">
          <a:avLst/>
        </a:prstGeom>
      </xdr:spPr>
    </xdr:pic>
    <xdr:clientData/>
  </xdr:twoCellAnchor>
  <xdr:twoCellAnchor editAs="oneCell">
    <xdr:from>
      <xdr:col>6</xdr:col>
      <xdr:colOff>326730</xdr:colOff>
      <xdr:row>5</xdr:row>
      <xdr:rowOff>79839</xdr:rowOff>
    </xdr:from>
    <xdr:to>
      <xdr:col>7</xdr:col>
      <xdr:colOff>32925</xdr:colOff>
      <xdr:row>6</xdr:row>
      <xdr:rowOff>182747</xdr:rowOff>
    </xdr:to>
    <xdr:pic>
      <xdr:nvPicPr>
        <xdr:cNvPr id="45" name="Picture 44">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6" cstate="print">
          <a:grayscl/>
          <a:extLst>
            <a:ext uri="{28A0092B-C50C-407E-A947-70E740481C1C}">
              <a14:useLocalDpi xmlns:a14="http://schemas.microsoft.com/office/drawing/2010/main" val="0"/>
            </a:ext>
          </a:extLst>
        </a:blip>
        <a:stretch>
          <a:fillRect/>
        </a:stretch>
      </xdr:blipFill>
      <xdr:spPr>
        <a:xfrm>
          <a:off x="4280713" y="1021263"/>
          <a:ext cx="365192" cy="291193"/>
        </a:xfrm>
        <a:prstGeom prst="rect">
          <a:avLst/>
        </a:prstGeom>
      </xdr:spPr>
    </xdr:pic>
    <xdr:clientData/>
  </xdr:twoCellAnchor>
  <xdr:twoCellAnchor editAs="oneCell">
    <xdr:from>
      <xdr:col>4</xdr:col>
      <xdr:colOff>374962</xdr:colOff>
      <xdr:row>5</xdr:row>
      <xdr:rowOff>44303</xdr:rowOff>
    </xdr:from>
    <xdr:to>
      <xdr:col>5</xdr:col>
      <xdr:colOff>60916</xdr:colOff>
      <xdr:row>6</xdr:row>
      <xdr:rowOff>137130</xdr:rowOff>
    </xdr:to>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010950" y="985727"/>
          <a:ext cx="344951" cy="281112"/>
        </a:xfrm>
        <a:prstGeom prst="rect">
          <a:avLst/>
        </a:prstGeom>
      </xdr:spPr>
    </xdr:pic>
    <xdr:clientData/>
  </xdr:twoCellAnchor>
  <xdr:twoCellAnchor>
    <xdr:from>
      <xdr:col>0</xdr:col>
      <xdr:colOff>177939</xdr:colOff>
      <xdr:row>6</xdr:row>
      <xdr:rowOff>47731</xdr:rowOff>
    </xdr:from>
    <xdr:to>
      <xdr:col>1</xdr:col>
      <xdr:colOff>387279</xdr:colOff>
      <xdr:row>7</xdr:row>
      <xdr:rowOff>173335</xdr:rowOff>
    </xdr:to>
    <xdr:sp macro="" textlink="">
      <xdr:nvSpPr>
        <xdr:cNvPr id="50" name="TextBox 49">
          <a:extLst>
            <a:ext uri="{FF2B5EF4-FFF2-40B4-BE49-F238E27FC236}">
              <a16:creationId xmlns:a16="http://schemas.microsoft.com/office/drawing/2014/main" id="{00000000-0008-0000-0200-000032000000}"/>
            </a:ext>
          </a:extLst>
        </xdr:cNvPr>
        <xdr:cNvSpPr txBox="1"/>
      </xdr:nvSpPr>
      <xdr:spPr>
        <a:xfrm>
          <a:off x="177939" y="1178171"/>
          <a:ext cx="868763"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Total Qty</a:t>
          </a:r>
          <a:endParaRPr lang="en-NG" sz="1100" b="1">
            <a:solidFill>
              <a:schemeClr val="bg1"/>
            </a:solidFill>
          </a:endParaRPr>
        </a:p>
      </xdr:txBody>
    </xdr:sp>
    <xdr:clientData/>
  </xdr:twoCellAnchor>
  <xdr:twoCellAnchor>
    <xdr:from>
      <xdr:col>2</xdr:col>
      <xdr:colOff>141933</xdr:colOff>
      <xdr:row>7</xdr:row>
      <xdr:rowOff>121001</xdr:rowOff>
    </xdr:from>
    <xdr:to>
      <xdr:col>3</xdr:col>
      <xdr:colOff>351273</xdr:colOff>
      <xdr:row>9</xdr:row>
      <xdr:rowOff>58198</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1460779" y="1439847"/>
          <a:ext cx="868763"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COGS</a:t>
          </a:r>
          <a:endParaRPr lang="en-NG" sz="1100" b="1">
            <a:solidFill>
              <a:schemeClr val="tx1"/>
            </a:solidFill>
          </a:endParaRPr>
        </a:p>
      </xdr:txBody>
    </xdr:sp>
    <xdr:clientData/>
  </xdr:twoCellAnchor>
  <xdr:twoCellAnchor>
    <xdr:from>
      <xdr:col>4</xdr:col>
      <xdr:colOff>10467</xdr:colOff>
      <xdr:row>7</xdr:row>
      <xdr:rowOff>121001</xdr:rowOff>
    </xdr:from>
    <xdr:to>
      <xdr:col>5</xdr:col>
      <xdr:colOff>429150</xdr:colOff>
      <xdr:row>9</xdr:row>
      <xdr:rowOff>58198</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2648159" y="1439847"/>
          <a:ext cx="1078106"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a:t>
          </a:r>
          <a:r>
            <a:rPr lang="en-US" sz="1100" b="1" baseline="0">
              <a:solidFill>
                <a:schemeClr val="tx1"/>
              </a:solidFill>
            </a:rPr>
            <a:t> Revenue</a:t>
          </a:r>
          <a:endParaRPr lang="en-NG" sz="1100" b="1">
            <a:solidFill>
              <a:schemeClr val="tx1"/>
            </a:solidFill>
          </a:endParaRPr>
        </a:p>
      </xdr:txBody>
    </xdr:sp>
    <xdr:clientData/>
  </xdr:twoCellAnchor>
  <xdr:twoCellAnchor>
    <xdr:from>
      <xdr:col>6</xdr:col>
      <xdr:colOff>90855</xdr:colOff>
      <xdr:row>7</xdr:row>
      <xdr:rowOff>121001</xdr:rowOff>
    </xdr:from>
    <xdr:to>
      <xdr:col>7</xdr:col>
      <xdr:colOff>300194</xdr:colOff>
      <xdr:row>9</xdr:row>
      <xdr:rowOff>58198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4047393" y="1439847"/>
          <a:ext cx="868763"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a:t>
          </a:r>
          <a:r>
            <a:rPr lang="en-US" sz="1100" b="1" baseline="0">
              <a:solidFill>
                <a:schemeClr val="tx1"/>
              </a:solidFill>
            </a:rPr>
            <a:t> Profit</a:t>
          </a:r>
          <a:endParaRPr lang="en-NG" sz="1100" b="1">
            <a:solidFill>
              <a:schemeClr val="tx1"/>
            </a:solidFill>
          </a:endParaRPr>
        </a:p>
      </xdr:txBody>
    </xdr:sp>
    <xdr:clientData/>
  </xdr:twoCellAnchor>
  <xdr:twoCellAnchor>
    <xdr:from>
      <xdr:col>7</xdr:col>
      <xdr:colOff>550173</xdr:colOff>
      <xdr:row>7</xdr:row>
      <xdr:rowOff>121001</xdr:rowOff>
    </xdr:from>
    <xdr:to>
      <xdr:col>9</xdr:col>
      <xdr:colOff>399710</xdr:colOff>
      <xdr:row>9</xdr:row>
      <xdr:rowOff>59532</xdr:rowOff>
    </xdr:to>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5134079" y="1430689"/>
          <a:ext cx="1159225" cy="312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tx1"/>
              </a:solidFill>
            </a:rPr>
            <a:t>%</a:t>
          </a:r>
          <a:r>
            <a:rPr lang="en-US" sz="1100" b="1" baseline="0">
              <a:solidFill>
                <a:schemeClr val="tx1"/>
              </a:solidFill>
            </a:rPr>
            <a:t> Profit Margin</a:t>
          </a:r>
          <a:endParaRPr lang="en-NG" sz="1100" b="1">
            <a:solidFill>
              <a:schemeClr val="tx1"/>
            </a:solidFill>
          </a:endParaRPr>
        </a:p>
      </xdr:txBody>
    </xdr:sp>
    <xdr:clientData/>
  </xdr:twoCellAnchor>
  <xdr:twoCellAnchor>
    <xdr:from>
      <xdr:col>9</xdr:col>
      <xdr:colOff>565219</xdr:colOff>
      <xdr:row>6</xdr:row>
      <xdr:rowOff>47731</xdr:rowOff>
    </xdr:from>
    <xdr:to>
      <xdr:col>11</xdr:col>
      <xdr:colOff>251209</xdr:colOff>
      <xdr:row>7</xdr:row>
      <xdr:rowOff>173335</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6500027" y="1178171"/>
          <a:ext cx="1004836"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t>
          </a:r>
          <a:r>
            <a:rPr lang="en-US" sz="1100" b="1" baseline="0">
              <a:solidFill>
                <a:schemeClr val="bg1"/>
              </a:solidFill>
            </a:rPr>
            <a:t>Transaction</a:t>
          </a:r>
          <a:endParaRPr lang="en-NG" sz="1100" b="1">
            <a:solidFill>
              <a:schemeClr val="bg1"/>
            </a:solidFill>
          </a:endParaRPr>
        </a:p>
      </xdr:txBody>
    </xdr:sp>
    <xdr:clientData/>
  </xdr:twoCellAnchor>
  <xdr:twoCellAnchor>
    <xdr:from>
      <xdr:col>2</xdr:col>
      <xdr:colOff>73269</xdr:colOff>
      <xdr:row>8</xdr:row>
      <xdr:rowOff>162868</xdr:rowOff>
    </xdr:from>
    <xdr:to>
      <xdr:col>3</xdr:col>
      <xdr:colOff>523352</xdr:colOff>
      <xdr:row>10</xdr:row>
      <xdr:rowOff>100065</xdr:rowOff>
    </xdr:to>
    <xdr:sp macro="" textlink="'Time-Series_Analysis'!F6">
      <xdr:nvSpPr>
        <xdr:cNvPr id="61" name="TextBox 60">
          <a:extLst>
            <a:ext uri="{FF2B5EF4-FFF2-40B4-BE49-F238E27FC236}">
              <a16:creationId xmlns:a16="http://schemas.microsoft.com/office/drawing/2014/main" id="{00000000-0008-0000-0200-00003D000000}"/>
            </a:ext>
          </a:extLst>
        </xdr:cNvPr>
        <xdr:cNvSpPr txBox="1"/>
      </xdr:nvSpPr>
      <xdr:spPr>
        <a:xfrm>
          <a:off x="1392115" y="1670121"/>
          <a:ext cx="1109506"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80A0BA-D039-488E-BEE7-AE7D8E2ACDD9}" type="TxLink">
            <a:rPr lang="en-US" sz="1400" b="1" i="0" u="none" strike="noStrike">
              <a:solidFill>
                <a:schemeClr val="tx1">
                  <a:lumMod val="85000"/>
                  <a:lumOff val="15000"/>
                </a:schemeClr>
              </a:solidFill>
              <a:latin typeface="Arial" panose="020B0604020202020204" pitchFamily="34" charset="0"/>
              <a:cs typeface="Arial" panose="020B0604020202020204" pitchFamily="34" charset="0"/>
            </a:rPr>
            <a:pPr algn="ctr"/>
            <a:t>$16.20M</a:t>
          </a:fld>
          <a:endParaRPr lang="en-NG" sz="14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4</xdr:col>
      <xdr:colOff>10467</xdr:colOff>
      <xdr:row>8</xdr:row>
      <xdr:rowOff>162868</xdr:rowOff>
    </xdr:from>
    <xdr:to>
      <xdr:col>5</xdr:col>
      <xdr:colOff>429150</xdr:colOff>
      <xdr:row>10</xdr:row>
      <xdr:rowOff>100065</xdr:rowOff>
    </xdr:to>
    <xdr:sp macro="" textlink="'Time-Series_Analysis'!E6">
      <xdr:nvSpPr>
        <xdr:cNvPr id="62" name="TextBox 61">
          <a:extLst>
            <a:ext uri="{FF2B5EF4-FFF2-40B4-BE49-F238E27FC236}">
              <a16:creationId xmlns:a16="http://schemas.microsoft.com/office/drawing/2014/main" id="{00000000-0008-0000-0200-00003E000000}"/>
            </a:ext>
          </a:extLst>
        </xdr:cNvPr>
        <xdr:cNvSpPr txBox="1"/>
      </xdr:nvSpPr>
      <xdr:spPr>
        <a:xfrm>
          <a:off x="2648159" y="1670121"/>
          <a:ext cx="1078106"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F4C1EB-89AE-49DF-A4E9-6120239325E4}" type="TxLink">
            <a:rPr lang="en-US" sz="1400" b="1" i="0" u="none" strike="noStrike">
              <a:solidFill>
                <a:schemeClr val="tx1">
                  <a:lumMod val="85000"/>
                  <a:lumOff val="15000"/>
                </a:schemeClr>
              </a:solidFill>
              <a:latin typeface="Arial" panose="020B0604020202020204" pitchFamily="34" charset="0"/>
              <a:cs typeface="Arial" panose="020B0604020202020204" pitchFamily="34" charset="0"/>
            </a:rPr>
            <a:pPr algn="ctr"/>
            <a:t>$27.07M</a:t>
          </a:fld>
          <a:endParaRPr lang="en-NG" sz="14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6</xdr:col>
      <xdr:colOff>90855</xdr:colOff>
      <xdr:row>8</xdr:row>
      <xdr:rowOff>162868</xdr:rowOff>
    </xdr:from>
    <xdr:to>
      <xdr:col>7</xdr:col>
      <xdr:colOff>300194</xdr:colOff>
      <xdr:row>10</xdr:row>
      <xdr:rowOff>100065</xdr:rowOff>
    </xdr:to>
    <xdr:sp macro="" textlink="'Time-Series_Analysis'!D6">
      <xdr:nvSpPr>
        <xdr:cNvPr id="63" name="TextBox 62">
          <a:extLst>
            <a:ext uri="{FF2B5EF4-FFF2-40B4-BE49-F238E27FC236}">
              <a16:creationId xmlns:a16="http://schemas.microsoft.com/office/drawing/2014/main" id="{00000000-0008-0000-0200-00003F000000}"/>
            </a:ext>
          </a:extLst>
        </xdr:cNvPr>
        <xdr:cNvSpPr txBox="1"/>
      </xdr:nvSpPr>
      <xdr:spPr>
        <a:xfrm>
          <a:off x="4047393" y="1670121"/>
          <a:ext cx="868763"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07A3E5E-C59E-4D2A-A3D3-D97CFFE97528}" type="TxLink">
            <a:rPr lang="en-US" sz="1400" b="1" i="0" u="none" strike="noStrike">
              <a:solidFill>
                <a:schemeClr val="tx1">
                  <a:lumMod val="85000"/>
                  <a:lumOff val="15000"/>
                </a:schemeClr>
              </a:solidFill>
              <a:latin typeface="Arial" panose="020B0604020202020204" pitchFamily="34" charset="0"/>
              <a:cs typeface="Arial" panose="020B0604020202020204" pitchFamily="34" charset="0"/>
            </a:rPr>
            <a:pPr algn="ctr"/>
            <a:t>$10.87M</a:t>
          </a:fld>
          <a:endParaRPr lang="en-NG" sz="14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7</xdr:col>
      <xdr:colOff>575686</xdr:colOff>
      <xdr:row>8</xdr:row>
      <xdr:rowOff>177939</xdr:rowOff>
    </xdr:from>
    <xdr:to>
      <xdr:col>9</xdr:col>
      <xdr:colOff>355879</xdr:colOff>
      <xdr:row>10</xdr:row>
      <xdr:rowOff>94203</xdr:rowOff>
    </xdr:to>
    <xdr:sp macro="" textlink="'Time-Series_Analysis'!G6">
      <xdr:nvSpPr>
        <xdr:cNvPr id="64" name="TextBox 63">
          <a:extLst>
            <a:ext uri="{FF2B5EF4-FFF2-40B4-BE49-F238E27FC236}">
              <a16:creationId xmlns:a16="http://schemas.microsoft.com/office/drawing/2014/main" id="{00000000-0008-0000-0200-000040000000}"/>
            </a:ext>
          </a:extLst>
        </xdr:cNvPr>
        <xdr:cNvSpPr txBox="1"/>
      </xdr:nvSpPr>
      <xdr:spPr>
        <a:xfrm>
          <a:off x="5191648" y="1685192"/>
          <a:ext cx="1099039"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71E8E4-6DB0-4C57-9248-286F3A5775D8}" type="TxLink">
            <a:rPr lang="en-US" sz="1400" b="1" i="0" u="none" strike="noStrike">
              <a:solidFill>
                <a:schemeClr val="tx1">
                  <a:lumMod val="85000"/>
                  <a:lumOff val="15000"/>
                </a:schemeClr>
              </a:solidFill>
              <a:latin typeface="Arial" panose="020B0604020202020204" pitchFamily="34" charset="0"/>
              <a:cs typeface="Arial" panose="020B0604020202020204" pitchFamily="34" charset="0"/>
            </a:rPr>
            <a:pPr algn="ctr"/>
            <a:t>40.1%</a:t>
          </a:fld>
          <a:endParaRPr lang="en-NG" sz="14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0</xdr:col>
      <xdr:colOff>188406</xdr:colOff>
      <xdr:row>7</xdr:row>
      <xdr:rowOff>89600</xdr:rowOff>
    </xdr:from>
    <xdr:to>
      <xdr:col>1</xdr:col>
      <xdr:colOff>397746</xdr:colOff>
      <xdr:row>9</xdr:row>
      <xdr:rowOff>26797</xdr:rowOff>
    </xdr:to>
    <xdr:sp macro="" textlink="'Time-Series_Analysis'!H6">
      <xdr:nvSpPr>
        <xdr:cNvPr id="72" name="TextBox 71">
          <a:extLst>
            <a:ext uri="{FF2B5EF4-FFF2-40B4-BE49-F238E27FC236}">
              <a16:creationId xmlns:a16="http://schemas.microsoft.com/office/drawing/2014/main" id="{00000000-0008-0000-0200-000048000000}"/>
            </a:ext>
          </a:extLst>
        </xdr:cNvPr>
        <xdr:cNvSpPr txBox="1"/>
      </xdr:nvSpPr>
      <xdr:spPr>
        <a:xfrm>
          <a:off x="188406" y="1408446"/>
          <a:ext cx="868763"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B6A104-A1BA-4AA1-A615-EF874DFD896F}" type="TxLink">
            <a:rPr lang="en-US" sz="1400" b="1" i="0" u="none" strike="noStrike">
              <a:solidFill>
                <a:schemeClr val="bg1"/>
              </a:solidFill>
              <a:latin typeface="Arial" panose="020B0604020202020204" pitchFamily="34" charset="0"/>
              <a:cs typeface="Arial" panose="020B0604020202020204" pitchFamily="34" charset="0"/>
            </a:rPr>
            <a:pPr algn="ctr"/>
            <a:t>606</a:t>
          </a:fld>
          <a:endParaRPr lang="en-NG"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575686</xdr:colOff>
      <xdr:row>7</xdr:row>
      <xdr:rowOff>89600</xdr:rowOff>
    </xdr:from>
    <xdr:to>
      <xdr:col>11</xdr:col>
      <xdr:colOff>261676</xdr:colOff>
      <xdr:row>9</xdr:row>
      <xdr:rowOff>26797</xdr:rowOff>
    </xdr:to>
    <xdr:sp macro="" textlink="'Time-Series_Analysis'!B6">
      <xdr:nvSpPr>
        <xdr:cNvPr id="73" name="TextBox 72">
          <a:extLst>
            <a:ext uri="{FF2B5EF4-FFF2-40B4-BE49-F238E27FC236}">
              <a16:creationId xmlns:a16="http://schemas.microsoft.com/office/drawing/2014/main" id="{00000000-0008-0000-0200-000049000000}"/>
            </a:ext>
          </a:extLst>
        </xdr:cNvPr>
        <xdr:cNvSpPr txBox="1"/>
      </xdr:nvSpPr>
      <xdr:spPr>
        <a:xfrm>
          <a:off x="6510494" y="1408446"/>
          <a:ext cx="1004836" cy="31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D0E202-C609-4804-8A7C-ED5FD5AD246E}" type="TxLink">
            <a:rPr lang="en-US" sz="1400" b="1" i="0" u="none" strike="noStrike">
              <a:solidFill>
                <a:schemeClr val="bg1"/>
              </a:solidFill>
              <a:latin typeface="Arial" panose="020B0604020202020204" pitchFamily="34" charset="0"/>
              <a:cs typeface="Arial" panose="020B0604020202020204" pitchFamily="34" charset="0"/>
            </a:rPr>
            <a:pPr algn="ctr"/>
            <a:t>6.76K</a:t>
          </a:fld>
          <a:endParaRPr lang="en-NG" sz="1400" b="1">
            <a:solidFill>
              <a:schemeClr val="bg1"/>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11</xdr:col>
          <xdr:colOff>488156</xdr:colOff>
          <xdr:row>2</xdr:row>
          <xdr:rowOff>80623</xdr:rowOff>
        </xdr:from>
        <xdr:to>
          <xdr:col>13</xdr:col>
          <xdr:colOff>69056</xdr:colOff>
          <xdr:row>4</xdr:row>
          <xdr:rowOff>36399</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2</xdr:row>
          <xdr:rowOff>80623</xdr:rowOff>
        </xdr:from>
        <xdr:to>
          <xdr:col>14</xdr:col>
          <xdr:colOff>321469</xdr:colOff>
          <xdr:row>4</xdr:row>
          <xdr:rowOff>36399</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Total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338138</xdr:colOff>
          <xdr:row>2</xdr:row>
          <xdr:rowOff>80623</xdr:rowOff>
        </xdr:from>
        <xdr:to>
          <xdr:col>15</xdr:col>
          <xdr:colOff>576263</xdr:colOff>
          <xdr:row>4</xdr:row>
          <xdr:rowOff>36399</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Total Profit</a:t>
              </a:r>
            </a:p>
          </xdr:txBody>
        </xdr:sp>
        <xdr:clientData/>
      </xdr:twoCellAnchor>
    </mc:Choice>
    <mc:Fallback/>
  </mc:AlternateContent>
  <xdr:twoCellAnchor>
    <xdr:from>
      <xdr:col>11</xdr:col>
      <xdr:colOff>512193</xdr:colOff>
      <xdr:row>6</xdr:row>
      <xdr:rowOff>35943</xdr:rowOff>
    </xdr:from>
    <xdr:to>
      <xdr:col>15</xdr:col>
      <xdr:colOff>485236</xdr:colOff>
      <xdr:row>14</xdr:row>
      <xdr:rowOff>83406</xdr:rowOff>
    </xdr:to>
    <xdr:graphicFrame macro="">
      <xdr:nvGraphicFramePr>
        <xdr:cNvPr id="81" name="Chart 80">
          <a:extLst>
            <a:ext uri="{FF2B5EF4-FFF2-40B4-BE49-F238E27FC236}">
              <a16:creationId xmlns:a16="http://schemas.microsoft.com/office/drawing/2014/main" id="{00000000-0008-0000-02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102536</xdr:colOff>
      <xdr:row>1</xdr:row>
      <xdr:rowOff>93548</xdr:rowOff>
    </xdr:from>
    <xdr:to>
      <xdr:col>4</xdr:col>
      <xdr:colOff>399711</xdr:colOff>
      <xdr:row>3</xdr:row>
      <xdr:rowOff>51026</xdr:rowOff>
    </xdr:to>
    <mc:AlternateContent xmlns:mc="http://schemas.openxmlformats.org/markup-compatibility/2006">
      <mc:Choice xmlns:a14="http://schemas.microsoft.com/office/drawing/2010/main" Requires="a14">
        <xdr:graphicFrame macro="">
          <xdr:nvGraphicFramePr>
            <xdr:cNvPr id="56" name="Year">
              <a:extLst>
                <a:ext uri="{FF2B5EF4-FFF2-40B4-BE49-F238E27FC236}">
                  <a16:creationId xmlns:a16="http://schemas.microsoft.com/office/drawing/2014/main" id="{00000000-0008-0000-0200-000038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2536" y="280646"/>
              <a:ext cx="2916550" cy="3316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473901</xdr:colOff>
      <xdr:row>3</xdr:row>
      <xdr:rowOff>171499</xdr:rowOff>
    </xdr:from>
    <xdr:to>
      <xdr:col>15</xdr:col>
      <xdr:colOff>569799</xdr:colOff>
      <xdr:row>6</xdr:row>
      <xdr:rowOff>0</xdr:rowOff>
    </xdr:to>
    <xdr:sp macro="" textlink="'Time-Series_Analysis'!C26">
      <xdr:nvSpPr>
        <xdr:cNvPr id="11" name="TextBox 10">
          <a:extLst>
            <a:ext uri="{FF2B5EF4-FFF2-40B4-BE49-F238E27FC236}">
              <a16:creationId xmlns:a16="http://schemas.microsoft.com/office/drawing/2014/main" id="{00000000-0008-0000-0200-00000B000000}"/>
            </a:ext>
          </a:extLst>
        </xdr:cNvPr>
        <xdr:cNvSpPr txBox="1"/>
      </xdr:nvSpPr>
      <xdr:spPr>
        <a:xfrm>
          <a:off x="8332026" y="732794"/>
          <a:ext cx="2060429" cy="389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9DBCC5-8E1B-4566-B229-0A9CF0907383}" type="TxLink">
            <a:rPr lang="en-US" sz="900" b="0" i="0" u="none" strike="noStrike">
              <a:solidFill>
                <a:srgbClr val="000000"/>
              </a:solidFill>
              <a:latin typeface="Calibri"/>
              <a:cs typeface="Calibri"/>
            </a:rPr>
            <a:pPr/>
            <a:t>of the   Revenue came from the highlighted years.</a:t>
          </a:fld>
          <a:endParaRPr lang="en-NG" sz="900"/>
        </a:p>
      </xdr:txBody>
    </xdr:sp>
    <xdr:clientData/>
  </xdr:twoCellAnchor>
  <xdr:twoCellAnchor>
    <xdr:from>
      <xdr:col>11</xdr:col>
      <xdr:colOff>537706</xdr:colOff>
      <xdr:row>3</xdr:row>
      <xdr:rowOff>176348</xdr:rowOff>
    </xdr:from>
    <xdr:to>
      <xdr:col>12</xdr:col>
      <xdr:colOff>546692</xdr:colOff>
      <xdr:row>5</xdr:row>
      <xdr:rowOff>68518</xdr:rowOff>
    </xdr:to>
    <xdr:sp macro="" textlink="'Time-Series_Analysis'!C25">
      <xdr:nvSpPr>
        <xdr:cNvPr id="57" name="TextBox 56">
          <a:extLst>
            <a:ext uri="{FF2B5EF4-FFF2-40B4-BE49-F238E27FC236}">
              <a16:creationId xmlns:a16="http://schemas.microsoft.com/office/drawing/2014/main" id="{00000000-0008-0000-0200-000039000000}"/>
            </a:ext>
          </a:extLst>
        </xdr:cNvPr>
        <xdr:cNvSpPr txBox="1"/>
      </xdr:nvSpPr>
      <xdr:spPr>
        <a:xfrm>
          <a:off x="7740987" y="737643"/>
          <a:ext cx="663830" cy="266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1CAFC4-480B-44F1-B7F1-D66E041EA969}" type="TxLink">
            <a:rPr lang="en-US" sz="1400" b="1" i="0" u="none" strike="noStrike">
              <a:solidFill>
                <a:srgbClr val="958BD9"/>
              </a:solidFill>
              <a:latin typeface="Calibri"/>
              <a:cs typeface="Calibri"/>
            </a:rPr>
            <a:pPr/>
            <a:t>61.4%</a:t>
          </a:fld>
          <a:endParaRPr lang="en-NG" sz="1000" b="1"/>
        </a:p>
      </xdr:txBody>
    </xdr:sp>
    <xdr:clientData/>
  </xdr:twoCellAnchor>
  <xdr:twoCellAnchor>
    <xdr:from>
      <xdr:col>11</xdr:col>
      <xdr:colOff>512194</xdr:colOff>
      <xdr:row>5</xdr:row>
      <xdr:rowOff>153080</xdr:rowOff>
    </xdr:from>
    <xdr:to>
      <xdr:col>15</xdr:col>
      <xdr:colOff>586808</xdr:colOff>
      <xdr:row>8</xdr:row>
      <xdr:rowOff>8504</xdr:rowOff>
    </xdr:to>
    <xdr:sp macro="" textlink="'Time-Series_Analysis'!C27">
      <xdr:nvSpPr>
        <xdr:cNvPr id="59" name="TextBox 58">
          <a:extLst>
            <a:ext uri="{FF2B5EF4-FFF2-40B4-BE49-F238E27FC236}">
              <a16:creationId xmlns:a16="http://schemas.microsoft.com/office/drawing/2014/main" id="{00000000-0008-0000-0200-00003B000000}"/>
            </a:ext>
          </a:extLst>
        </xdr:cNvPr>
        <xdr:cNvSpPr txBox="1"/>
      </xdr:nvSpPr>
      <xdr:spPr>
        <a:xfrm>
          <a:off x="7715475" y="1088571"/>
          <a:ext cx="2693989" cy="416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8231C3-41B5-43F3-B5E7-997974FFF8E1}" type="TxLink">
            <a:rPr lang="en-US" sz="1000" b="0" i="0" u="none" strike="noStrike">
              <a:solidFill>
                <a:srgbClr val="000000"/>
              </a:solidFill>
              <a:latin typeface="Calibri"/>
              <a:cs typeface="Calibri"/>
            </a:rPr>
            <a:pPr/>
            <a:t>23,805,416.78 was the Avg  Revenue of the Highlighted year.</a:t>
          </a:fld>
          <a:endParaRPr lang="en-NG" sz="700"/>
        </a:p>
      </xdr:txBody>
    </xdr:sp>
    <xdr:clientData/>
  </xdr:twoCellAnchor>
  <xdr:twoCellAnchor>
    <xdr:from>
      <xdr:col>11</xdr:col>
      <xdr:colOff>600127</xdr:colOff>
      <xdr:row>6</xdr:row>
      <xdr:rowOff>141175</xdr:rowOff>
    </xdr:from>
    <xdr:to>
      <xdr:col>12</xdr:col>
      <xdr:colOff>376918</xdr:colOff>
      <xdr:row>6</xdr:row>
      <xdr:rowOff>142972</xdr:rowOff>
    </xdr:to>
    <xdr:cxnSp macro="">
      <xdr:nvCxnSpPr>
        <xdr:cNvPr id="13" name="Straight Connector 12">
          <a:extLst>
            <a:ext uri="{FF2B5EF4-FFF2-40B4-BE49-F238E27FC236}">
              <a16:creationId xmlns:a16="http://schemas.microsoft.com/office/drawing/2014/main" id="{00000000-0008-0000-0200-00000D000000}"/>
            </a:ext>
          </a:extLst>
        </xdr:cNvPr>
        <xdr:cNvCxnSpPr/>
      </xdr:nvCxnSpPr>
      <xdr:spPr>
        <a:xfrm flipV="1">
          <a:off x="7803408" y="1263764"/>
          <a:ext cx="431635" cy="1797"/>
        </a:xfrm>
        <a:prstGeom prst="line">
          <a:avLst/>
        </a:prstGeom>
        <a:ln w="1587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287548</xdr:colOff>
      <xdr:row>10</xdr:row>
      <xdr:rowOff>96687</xdr:rowOff>
    </xdr:from>
    <xdr:to>
      <xdr:col>3</xdr:col>
      <xdr:colOff>247651</xdr:colOff>
      <xdr:row>11</xdr:row>
      <xdr:rowOff>133350</xdr:rowOff>
    </xdr:to>
    <xdr:sp macro="" textlink="">
      <xdr:nvSpPr>
        <xdr:cNvPr id="17" name="Rectangle 16">
          <a:extLst>
            <a:ext uri="{FF2B5EF4-FFF2-40B4-BE49-F238E27FC236}">
              <a16:creationId xmlns:a16="http://schemas.microsoft.com/office/drawing/2014/main" id="{00000000-0008-0000-0200-000011000000}"/>
            </a:ext>
          </a:extLst>
        </xdr:cNvPr>
        <xdr:cNvSpPr/>
      </xdr:nvSpPr>
      <xdr:spPr>
        <a:xfrm>
          <a:off x="1601998" y="2001687"/>
          <a:ext cx="617328" cy="22716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4</xdr:col>
      <xdr:colOff>251244</xdr:colOff>
      <xdr:row>10</xdr:row>
      <xdr:rowOff>96687</xdr:rowOff>
    </xdr:from>
    <xdr:to>
      <xdr:col>5</xdr:col>
      <xdr:colOff>170371</xdr:colOff>
      <xdr:row>11</xdr:row>
      <xdr:rowOff>142693</xdr:rowOff>
    </xdr:to>
    <xdr:sp macro="" textlink="">
      <xdr:nvSpPr>
        <xdr:cNvPr id="68" name="Rectangle 67">
          <a:extLst>
            <a:ext uri="{FF2B5EF4-FFF2-40B4-BE49-F238E27FC236}">
              <a16:creationId xmlns:a16="http://schemas.microsoft.com/office/drawing/2014/main" id="{00000000-0008-0000-0200-000044000000}"/>
            </a:ext>
          </a:extLst>
        </xdr:cNvPr>
        <xdr:cNvSpPr/>
      </xdr:nvSpPr>
      <xdr:spPr>
        <a:xfrm>
          <a:off x="2875112" y="1983715"/>
          <a:ext cx="575094" cy="23470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6</xdr:col>
      <xdr:colOff>196969</xdr:colOff>
      <xdr:row>10</xdr:row>
      <xdr:rowOff>96687</xdr:rowOff>
    </xdr:from>
    <xdr:to>
      <xdr:col>7</xdr:col>
      <xdr:colOff>116096</xdr:colOff>
      <xdr:row>11</xdr:row>
      <xdr:rowOff>142693</xdr:rowOff>
    </xdr:to>
    <xdr:sp macro="" textlink="">
      <xdr:nvSpPr>
        <xdr:cNvPr id="69" name="Rectangle 68">
          <a:extLst>
            <a:ext uri="{FF2B5EF4-FFF2-40B4-BE49-F238E27FC236}">
              <a16:creationId xmlns:a16="http://schemas.microsoft.com/office/drawing/2014/main" id="{00000000-0008-0000-0200-000045000000}"/>
            </a:ext>
          </a:extLst>
        </xdr:cNvPr>
        <xdr:cNvSpPr/>
      </xdr:nvSpPr>
      <xdr:spPr>
        <a:xfrm>
          <a:off x="4132771" y="1983715"/>
          <a:ext cx="575094" cy="23470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8</xdr:col>
      <xdr:colOff>142694</xdr:colOff>
      <xdr:row>10</xdr:row>
      <xdr:rowOff>96687</xdr:rowOff>
    </xdr:from>
    <xdr:to>
      <xdr:col>9</xdr:col>
      <xdr:colOff>61821</xdr:colOff>
      <xdr:row>11</xdr:row>
      <xdr:rowOff>142693</xdr:rowOff>
    </xdr:to>
    <xdr:sp macro="" textlink="">
      <xdr:nvSpPr>
        <xdr:cNvPr id="70" name="Rectangle 69">
          <a:extLst>
            <a:ext uri="{FF2B5EF4-FFF2-40B4-BE49-F238E27FC236}">
              <a16:creationId xmlns:a16="http://schemas.microsoft.com/office/drawing/2014/main" id="{00000000-0008-0000-0200-000046000000}"/>
            </a:ext>
          </a:extLst>
        </xdr:cNvPr>
        <xdr:cNvSpPr/>
      </xdr:nvSpPr>
      <xdr:spPr>
        <a:xfrm>
          <a:off x="5390430" y="1983715"/>
          <a:ext cx="575094" cy="23470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2</xdr:col>
      <xdr:colOff>276405</xdr:colOff>
      <xdr:row>10</xdr:row>
      <xdr:rowOff>106752</xdr:rowOff>
    </xdr:from>
    <xdr:to>
      <xdr:col>3</xdr:col>
      <xdr:colOff>222490</xdr:colOff>
      <xdr:row>11</xdr:row>
      <xdr:rowOff>151681</xdr:rowOff>
    </xdr:to>
    <xdr:sp macro="" textlink="'Time-Series_Analysis'!T19">
      <xdr:nvSpPr>
        <xdr:cNvPr id="71" name="TextBox 70">
          <a:extLst>
            <a:ext uri="{FF2B5EF4-FFF2-40B4-BE49-F238E27FC236}">
              <a16:creationId xmlns:a16="http://schemas.microsoft.com/office/drawing/2014/main" id="{00000000-0008-0000-0200-000047000000}"/>
            </a:ext>
          </a:extLst>
        </xdr:cNvPr>
        <xdr:cNvSpPr txBox="1"/>
      </xdr:nvSpPr>
      <xdr:spPr>
        <a:xfrm>
          <a:off x="1590855" y="20117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3B4628-3CB5-46C5-8008-E880AFE933A1}" type="TxLink">
            <a:rPr lang="en-US" sz="900" b="1" i="0" u="none" strike="noStrike">
              <a:solidFill>
                <a:srgbClr val="000000"/>
              </a:solidFill>
              <a:latin typeface="Calibri"/>
              <a:cs typeface="Calibri"/>
            </a:rPr>
            <a:pPr algn="ctr"/>
            <a:t>+47.75%</a:t>
          </a:fld>
          <a:endParaRPr lang="en-NG" sz="4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4</xdr:col>
      <xdr:colOff>212905</xdr:colOff>
      <xdr:row>10</xdr:row>
      <xdr:rowOff>106752</xdr:rowOff>
    </xdr:from>
    <xdr:to>
      <xdr:col>5</xdr:col>
      <xdr:colOff>158990</xdr:colOff>
      <xdr:row>11</xdr:row>
      <xdr:rowOff>151681</xdr:rowOff>
    </xdr:to>
    <xdr:sp macro="" textlink="'Time-Series_Analysis'!T16">
      <xdr:nvSpPr>
        <xdr:cNvPr id="74" name="TextBox 73">
          <a:extLst>
            <a:ext uri="{FF2B5EF4-FFF2-40B4-BE49-F238E27FC236}">
              <a16:creationId xmlns:a16="http://schemas.microsoft.com/office/drawing/2014/main" id="{00000000-0008-0000-0200-00004A000000}"/>
            </a:ext>
          </a:extLst>
        </xdr:cNvPr>
        <xdr:cNvSpPr txBox="1"/>
      </xdr:nvSpPr>
      <xdr:spPr>
        <a:xfrm>
          <a:off x="2841805" y="20117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F67730-492D-463B-97CA-7BE285467D41}" type="TxLink">
            <a:rPr lang="en-US" sz="900" b="1" i="0" u="none" strike="noStrike">
              <a:solidFill>
                <a:srgbClr val="000000"/>
              </a:solidFill>
              <a:latin typeface="Calibri"/>
              <a:cs typeface="Calibri"/>
            </a:rPr>
            <a:pPr algn="ctr"/>
            <a:t>+45.91%</a:t>
          </a:fld>
          <a:endParaRPr lang="en-NG" sz="1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6</xdr:col>
      <xdr:colOff>149405</xdr:colOff>
      <xdr:row>10</xdr:row>
      <xdr:rowOff>106752</xdr:rowOff>
    </xdr:from>
    <xdr:to>
      <xdr:col>7</xdr:col>
      <xdr:colOff>95490</xdr:colOff>
      <xdr:row>11</xdr:row>
      <xdr:rowOff>151681</xdr:rowOff>
    </xdr:to>
    <xdr:sp macro="" textlink="'Time-Series_Analysis'!T13">
      <xdr:nvSpPr>
        <xdr:cNvPr id="75" name="TextBox 74">
          <a:extLst>
            <a:ext uri="{FF2B5EF4-FFF2-40B4-BE49-F238E27FC236}">
              <a16:creationId xmlns:a16="http://schemas.microsoft.com/office/drawing/2014/main" id="{00000000-0008-0000-0200-00004B000000}"/>
            </a:ext>
          </a:extLst>
        </xdr:cNvPr>
        <xdr:cNvSpPr txBox="1"/>
      </xdr:nvSpPr>
      <xdr:spPr>
        <a:xfrm>
          <a:off x="4092755" y="20117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301154-BDD0-46DA-8C5A-1799076F8BC6}" type="TxLink">
            <a:rPr lang="en-US" sz="900" b="1" i="0" u="none" strike="noStrike">
              <a:solidFill>
                <a:srgbClr val="000000"/>
              </a:solidFill>
              <a:latin typeface="Calibri"/>
              <a:cs typeface="Calibri"/>
            </a:rPr>
            <a:pPr algn="ctr"/>
            <a:t>+43.23%</a:t>
          </a:fld>
          <a:endParaRPr lang="en-NG" sz="1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8</xdr:col>
      <xdr:colOff>85905</xdr:colOff>
      <xdr:row>10</xdr:row>
      <xdr:rowOff>106752</xdr:rowOff>
    </xdr:from>
    <xdr:to>
      <xdr:col>9</xdr:col>
      <xdr:colOff>31990</xdr:colOff>
      <xdr:row>11</xdr:row>
      <xdr:rowOff>151681</xdr:rowOff>
    </xdr:to>
    <xdr:sp macro="" textlink="'Time-Series_Analysis'!T22">
      <xdr:nvSpPr>
        <xdr:cNvPr id="76" name="TextBox 75">
          <a:extLst>
            <a:ext uri="{FF2B5EF4-FFF2-40B4-BE49-F238E27FC236}">
              <a16:creationId xmlns:a16="http://schemas.microsoft.com/office/drawing/2014/main" id="{00000000-0008-0000-0200-00004C000000}"/>
            </a:ext>
          </a:extLst>
        </xdr:cNvPr>
        <xdr:cNvSpPr txBox="1"/>
      </xdr:nvSpPr>
      <xdr:spPr>
        <a:xfrm>
          <a:off x="5343705" y="20117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BECFC0-157C-4181-BDBE-3D43CABCD666}" type="TxLink">
            <a:rPr lang="en-US" sz="1000" b="1" i="0" u="none" strike="noStrike">
              <a:solidFill>
                <a:srgbClr val="000000"/>
              </a:solidFill>
              <a:latin typeface="Calibri"/>
              <a:cs typeface="Calibri"/>
            </a:rPr>
            <a:pPr algn="ctr"/>
            <a:t>-3.35%</a:t>
          </a:fld>
          <a:endParaRPr lang="en-NG" sz="1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0</xdr:col>
      <xdr:colOff>304980</xdr:colOff>
      <xdr:row>9</xdr:row>
      <xdr:rowOff>30552</xdr:rowOff>
    </xdr:from>
    <xdr:to>
      <xdr:col>1</xdr:col>
      <xdr:colOff>251065</xdr:colOff>
      <xdr:row>10</xdr:row>
      <xdr:rowOff>75481</xdr:rowOff>
    </xdr:to>
    <xdr:sp macro="" textlink="'Time-Series_Analysis'!T28">
      <xdr:nvSpPr>
        <xdr:cNvPr id="77" name="TextBox 76">
          <a:extLst>
            <a:ext uri="{FF2B5EF4-FFF2-40B4-BE49-F238E27FC236}">
              <a16:creationId xmlns:a16="http://schemas.microsoft.com/office/drawing/2014/main" id="{00000000-0008-0000-0200-00004D000000}"/>
            </a:ext>
          </a:extLst>
        </xdr:cNvPr>
        <xdr:cNvSpPr txBox="1"/>
      </xdr:nvSpPr>
      <xdr:spPr>
        <a:xfrm>
          <a:off x="304980" y="17450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189517-58E5-4711-9D45-7D49204FD754}" type="TxLink">
            <a:rPr lang="en-US" sz="900" b="1" i="0" u="none" strike="noStrike">
              <a:solidFill>
                <a:schemeClr val="bg1"/>
              </a:solidFill>
              <a:latin typeface="Calibri"/>
              <a:cs typeface="Calibri"/>
            </a:rPr>
            <a:pPr algn="ctr"/>
            <a:t>+83.84%</a:t>
          </a:fld>
          <a:endParaRPr lang="en-NG" sz="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85905</xdr:colOff>
      <xdr:row>9</xdr:row>
      <xdr:rowOff>30552</xdr:rowOff>
    </xdr:from>
    <xdr:to>
      <xdr:col>11</xdr:col>
      <xdr:colOff>31990</xdr:colOff>
      <xdr:row>10</xdr:row>
      <xdr:rowOff>75481</xdr:rowOff>
    </xdr:to>
    <xdr:sp macro="" textlink="'Time-Series_Analysis'!T25">
      <xdr:nvSpPr>
        <xdr:cNvPr id="79" name="TextBox 78">
          <a:extLst>
            <a:ext uri="{FF2B5EF4-FFF2-40B4-BE49-F238E27FC236}">
              <a16:creationId xmlns:a16="http://schemas.microsoft.com/office/drawing/2014/main" id="{00000000-0008-0000-0200-00004F000000}"/>
            </a:ext>
          </a:extLst>
        </xdr:cNvPr>
        <xdr:cNvSpPr txBox="1"/>
      </xdr:nvSpPr>
      <xdr:spPr>
        <a:xfrm>
          <a:off x="6658155" y="1745052"/>
          <a:ext cx="603310" cy="2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704F8A-484C-4252-83E9-EED652570583}" type="TxLink">
            <a:rPr lang="en-US" sz="900" b="1" i="0" u="none" strike="noStrike">
              <a:solidFill>
                <a:schemeClr val="bg1"/>
              </a:solidFill>
              <a:latin typeface="Calibri"/>
              <a:cs typeface="Calibri"/>
            </a:rPr>
            <a:pPr algn="ctr"/>
            <a:t>+81.67%</a:t>
          </a:fld>
          <a:endParaRPr lang="en-NG" sz="1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6</xdr:col>
      <xdr:colOff>612774</xdr:colOff>
      <xdr:row>16</xdr:row>
      <xdr:rowOff>165100</xdr:rowOff>
    </xdr:from>
    <xdr:to>
      <xdr:col>10</xdr:col>
      <xdr:colOff>150024</xdr:colOff>
      <xdr:row>26</xdr:row>
      <xdr:rowOff>22225</xdr:rowOff>
    </xdr:to>
    <mc:AlternateContent xmlns:mc="http://schemas.openxmlformats.org/markup-compatibility/2006" xmlns:a14="http://schemas.microsoft.com/office/drawing/2010/main">
      <mc:Choice Requires="a14">
        <xdr:graphicFrame macro="">
          <xdr:nvGraphicFramePr>
            <xdr:cNvPr id="83" name="Month Name">
              <a:extLst>
                <a:ext uri="{FF2B5EF4-FFF2-40B4-BE49-F238E27FC236}">
                  <a16:creationId xmlns:a16="http://schemas.microsoft.com/office/drawing/2014/main" id="{00000000-0008-0000-0200-000053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4523037" y="3106153"/>
              <a:ext cx="2144092" cy="169528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80282</xdr:colOff>
      <xdr:row>3</xdr:row>
      <xdr:rowOff>113556</xdr:rowOff>
    </xdr:from>
    <xdr:to>
      <xdr:col>5</xdr:col>
      <xdr:colOff>566057</xdr:colOff>
      <xdr:row>4</xdr:row>
      <xdr:rowOff>158485</xdr:rowOff>
    </xdr:to>
    <xdr:sp macro="" textlink="'Time-Series_Analysis'!P31">
      <xdr:nvSpPr>
        <xdr:cNvPr id="84" name="TextBox 83">
          <a:extLst>
            <a:ext uri="{FF2B5EF4-FFF2-40B4-BE49-F238E27FC236}">
              <a16:creationId xmlns:a16="http://schemas.microsoft.com/office/drawing/2014/main" id="{00000000-0008-0000-0200-000054000000}"/>
            </a:ext>
          </a:extLst>
        </xdr:cNvPr>
        <xdr:cNvSpPr txBox="1"/>
      </xdr:nvSpPr>
      <xdr:spPr>
        <a:xfrm>
          <a:off x="80282" y="674851"/>
          <a:ext cx="3759994" cy="232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5359FB8-571E-4708-85E3-6E795D28405A}" type="TxLink">
            <a:rPr lang="en-US" sz="1100" b="0" i="0" u="none" strike="noStrike">
              <a:solidFill>
                <a:srgbClr val="000000"/>
              </a:solidFill>
              <a:latin typeface="Calibri"/>
              <a:cs typeface="Calibri"/>
            </a:rPr>
            <a:pPr algn="l"/>
            <a:t>The Percentage values shows the % change in 2008 and 2007</a:t>
          </a:fld>
          <a:endParaRPr lang="en-NG" sz="1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142874</xdr:colOff>
      <xdr:row>17</xdr:row>
      <xdr:rowOff>95250</xdr:rowOff>
    </xdr:from>
    <xdr:to>
      <xdr:col>6</xdr:col>
      <xdr:colOff>342899</xdr:colOff>
      <xdr:row>25</xdr:row>
      <xdr:rowOff>142874</xdr:rowOff>
    </xdr:to>
    <xdr:graphicFrame macro="">
      <xdr:nvGraphicFramePr>
        <xdr:cNvPr id="85" name="Chart 84">
          <a:extLst>
            <a:ext uri="{FF2B5EF4-FFF2-40B4-BE49-F238E27FC236}">
              <a16:creationId xmlns:a16="http://schemas.microsoft.com/office/drawing/2014/main" id="{00000000-0008-0000-02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161924</xdr:colOff>
      <xdr:row>15</xdr:row>
      <xdr:rowOff>161925</xdr:rowOff>
    </xdr:from>
    <xdr:to>
      <xdr:col>1</xdr:col>
      <xdr:colOff>161925</xdr:colOff>
      <xdr:row>17</xdr:row>
      <xdr:rowOff>19050</xdr:rowOff>
    </xdr:to>
    <xdr:sp macro="" textlink="'Time-Series_Analysis'!AE12">
      <xdr:nvSpPr>
        <xdr:cNvPr id="86" name="TextBox 85">
          <a:extLst>
            <a:ext uri="{FF2B5EF4-FFF2-40B4-BE49-F238E27FC236}">
              <a16:creationId xmlns:a16="http://schemas.microsoft.com/office/drawing/2014/main" id="{00000000-0008-0000-0200-000056000000}"/>
            </a:ext>
          </a:extLst>
        </xdr:cNvPr>
        <xdr:cNvSpPr txBox="1"/>
      </xdr:nvSpPr>
      <xdr:spPr>
        <a:xfrm>
          <a:off x="161924" y="3019425"/>
          <a:ext cx="657226" cy="238125"/>
        </a:xfrm>
        <a:prstGeom prst="rect">
          <a:avLst/>
        </a:prstGeom>
        <a:solidFill>
          <a:srgbClr val="958BD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1EDC22-242B-457C-8356-D36CC90546D3}" type="TxLink">
            <a:rPr lang="en-US" sz="1100" b="0" i="0" u="none" strike="noStrike">
              <a:solidFill>
                <a:srgbClr val="000000"/>
              </a:solidFill>
              <a:latin typeface="Calibri"/>
              <a:cs typeface="Calibri"/>
            </a:rPr>
            <a:pPr algn="ctr"/>
            <a:t>In 2008</a:t>
          </a:fld>
          <a:endParaRPr lang="en-NG"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74106</xdr:colOff>
      <xdr:row>15</xdr:row>
      <xdr:rowOff>161925</xdr:rowOff>
    </xdr:from>
    <xdr:to>
      <xdr:col>4</xdr:col>
      <xdr:colOff>57150</xdr:colOff>
      <xdr:row>17</xdr:row>
      <xdr:rowOff>9526</xdr:rowOff>
    </xdr:to>
    <xdr:sp macro="" textlink="'Time-Series_Analysis'!AE13">
      <xdr:nvSpPr>
        <xdr:cNvPr id="87" name="TextBox 86">
          <a:extLst>
            <a:ext uri="{FF2B5EF4-FFF2-40B4-BE49-F238E27FC236}">
              <a16:creationId xmlns:a16="http://schemas.microsoft.com/office/drawing/2014/main" id="{00000000-0008-0000-0200-000057000000}"/>
            </a:ext>
          </a:extLst>
        </xdr:cNvPr>
        <xdr:cNvSpPr txBox="1"/>
      </xdr:nvSpPr>
      <xdr:spPr>
        <a:xfrm>
          <a:off x="731331" y="3019425"/>
          <a:ext cx="195471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4D69EF4-771E-43C3-BED6-3F403A680FB2}" type="TxLink">
            <a:rPr lang="en-US" sz="1100" b="0" i="0" u="none" strike="noStrike">
              <a:solidFill>
                <a:srgbClr val="000000"/>
              </a:solidFill>
              <a:latin typeface="Calibri"/>
              <a:cs typeface="Calibri"/>
            </a:rPr>
            <a:pPr algn="l"/>
            <a:t>Jun , May and Apr contributed</a:t>
          </a:fld>
          <a:endParaRPr lang="en-NG"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3</xdr:col>
      <xdr:colOff>518349</xdr:colOff>
      <xdr:row>15</xdr:row>
      <xdr:rowOff>151374</xdr:rowOff>
    </xdr:from>
    <xdr:to>
      <xdr:col>4</xdr:col>
      <xdr:colOff>596706</xdr:colOff>
      <xdr:row>17</xdr:row>
      <xdr:rowOff>43544</xdr:rowOff>
    </xdr:to>
    <xdr:sp macro="" textlink="'Time-Series_Analysis'!AG7">
      <xdr:nvSpPr>
        <xdr:cNvPr id="88" name="TextBox 87">
          <a:extLst>
            <a:ext uri="{FF2B5EF4-FFF2-40B4-BE49-F238E27FC236}">
              <a16:creationId xmlns:a16="http://schemas.microsoft.com/office/drawing/2014/main" id="{00000000-0008-0000-0200-000058000000}"/>
            </a:ext>
          </a:extLst>
        </xdr:cNvPr>
        <xdr:cNvSpPr txBox="1"/>
      </xdr:nvSpPr>
      <xdr:spPr>
        <a:xfrm>
          <a:off x="2482880" y="2957847"/>
          <a:ext cx="733201" cy="266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1231FDE-6B11-41CD-A3F6-25F6C41C8DF3}" type="TxLink">
            <a:rPr lang="en-US" sz="1200" b="1" i="0" u="none" strike="noStrike">
              <a:solidFill>
                <a:srgbClr val="958BD9"/>
              </a:solidFill>
              <a:latin typeface="Calibri"/>
              <a:ea typeface="+mn-ea"/>
              <a:cs typeface="Calibri"/>
            </a:rPr>
            <a:pPr marL="0" indent="0"/>
            <a:t>54.38%</a:t>
          </a:fld>
          <a:endParaRPr lang="en-NG" sz="1200" b="1" i="0" u="none" strike="noStrike">
            <a:solidFill>
              <a:srgbClr val="958BD9"/>
            </a:solidFill>
            <a:latin typeface="Calibri"/>
            <a:ea typeface="+mn-ea"/>
            <a:cs typeface="Calibri"/>
          </a:endParaRPr>
        </a:p>
      </xdr:txBody>
    </xdr:sp>
    <xdr:clientData/>
  </xdr:twoCellAnchor>
  <xdr:twoCellAnchor>
    <xdr:from>
      <xdr:col>4</xdr:col>
      <xdr:colOff>502731</xdr:colOff>
      <xdr:row>15</xdr:row>
      <xdr:rowOff>161925</xdr:rowOff>
    </xdr:from>
    <xdr:to>
      <xdr:col>6</xdr:col>
      <xdr:colOff>266700</xdr:colOff>
      <xdr:row>17</xdr:row>
      <xdr:rowOff>9526</xdr:rowOff>
    </xdr:to>
    <xdr:sp macro="" textlink="'Time-Series_Analysis'!AE14">
      <xdr:nvSpPr>
        <xdr:cNvPr id="89" name="TextBox 88">
          <a:extLst>
            <a:ext uri="{FF2B5EF4-FFF2-40B4-BE49-F238E27FC236}">
              <a16:creationId xmlns:a16="http://schemas.microsoft.com/office/drawing/2014/main" id="{00000000-0008-0000-0200-000059000000}"/>
            </a:ext>
          </a:extLst>
        </xdr:cNvPr>
        <xdr:cNvSpPr txBox="1"/>
      </xdr:nvSpPr>
      <xdr:spPr>
        <a:xfrm>
          <a:off x="3122106" y="2968398"/>
          <a:ext cx="1073657" cy="221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A2BB9C-9A94-4687-BB85-997B28A933D4}" type="TxLink">
            <a:rPr lang="en-US" sz="1100" b="0" i="0" u="none" strike="noStrike">
              <a:solidFill>
                <a:srgbClr val="000000"/>
              </a:solidFill>
              <a:latin typeface="Calibri"/>
              <a:cs typeface="Calibri"/>
            </a:rPr>
            <a:pPr algn="l"/>
            <a:t>of the T-Profit</a:t>
          </a:fld>
          <a:endParaRPr lang="en-NG" sz="1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381000</xdr:colOff>
      <xdr:row>16</xdr:row>
      <xdr:rowOff>133350</xdr:rowOff>
    </xdr:from>
    <xdr:to>
      <xdr:col>15</xdr:col>
      <xdr:colOff>552451</xdr:colOff>
      <xdr:row>26</xdr:row>
      <xdr:rowOff>114300</xdr:rowOff>
    </xdr:to>
    <xdr:graphicFrame macro="">
      <xdr:nvGraphicFramePr>
        <xdr:cNvPr id="78" name="Chart 77">
          <a:extLst>
            <a:ext uri="{FF2B5EF4-FFF2-40B4-BE49-F238E27FC236}">
              <a16:creationId xmlns:a16="http://schemas.microsoft.com/office/drawing/2014/main" id="{00000000-0008-0000-02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226507</xdr:colOff>
      <xdr:row>15</xdr:row>
      <xdr:rowOff>142875</xdr:rowOff>
    </xdr:from>
    <xdr:to>
      <xdr:col>14</xdr:col>
      <xdr:colOff>47625</xdr:colOff>
      <xdr:row>17</xdr:row>
      <xdr:rowOff>19050</xdr:rowOff>
    </xdr:to>
    <xdr:sp macro="" textlink="'Time-Series_Analysis'!AB47">
      <xdr:nvSpPr>
        <xdr:cNvPr id="80" name="TextBox 79">
          <a:extLst>
            <a:ext uri="{FF2B5EF4-FFF2-40B4-BE49-F238E27FC236}">
              <a16:creationId xmlns:a16="http://schemas.microsoft.com/office/drawing/2014/main" id="{00000000-0008-0000-0200-000050000000}"/>
            </a:ext>
          </a:extLst>
        </xdr:cNvPr>
        <xdr:cNvSpPr txBox="1"/>
      </xdr:nvSpPr>
      <xdr:spPr>
        <a:xfrm>
          <a:off x="6798757" y="3000375"/>
          <a:ext cx="2450018"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84E2E-1E06-454D-8B3B-FB5C29B79D62}" type="TxLink">
            <a:rPr lang="en-US" sz="1050" b="0" i="0" u="none" strike="noStrike">
              <a:solidFill>
                <a:srgbClr val="000000"/>
              </a:solidFill>
              <a:latin typeface="Calibri"/>
              <a:cs typeface="Calibri"/>
            </a:rPr>
            <a:pPr algn="l"/>
            <a:t>Highlighted days of the week contributed</a:t>
          </a:fld>
          <a:endParaRPr lang="en-NG"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540799</xdr:colOff>
      <xdr:row>15</xdr:row>
      <xdr:rowOff>133350</xdr:rowOff>
    </xdr:from>
    <xdr:to>
      <xdr:col>14</xdr:col>
      <xdr:colOff>600075</xdr:colOff>
      <xdr:row>17</xdr:row>
      <xdr:rowOff>1</xdr:rowOff>
    </xdr:to>
    <xdr:sp macro="" textlink="'Time-Series_Analysis'!AG7">
      <xdr:nvSpPr>
        <xdr:cNvPr id="82" name="TextBox 81">
          <a:extLst>
            <a:ext uri="{FF2B5EF4-FFF2-40B4-BE49-F238E27FC236}">
              <a16:creationId xmlns:a16="http://schemas.microsoft.com/office/drawing/2014/main" id="{00000000-0008-0000-0200-000052000000}"/>
            </a:ext>
          </a:extLst>
        </xdr:cNvPr>
        <xdr:cNvSpPr txBox="1"/>
      </xdr:nvSpPr>
      <xdr:spPr>
        <a:xfrm>
          <a:off x="9084724" y="2990850"/>
          <a:ext cx="716501"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1231FDE-6B11-41CD-A3F6-25F6C41C8DF3}" type="TxLink">
            <a:rPr lang="en-US" sz="1200" b="1" i="0" u="none" strike="noStrike">
              <a:solidFill>
                <a:srgbClr val="958BD9"/>
              </a:solidFill>
              <a:latin typeface="Calibri"/>
              <a:ea typeface="+mn-ea"/>
              <a:cs typeface="Calibri"/>
            </a:rPr>
            <a:pPr marL="0" indent="0"/>
            <a:t>54.38%</a:t>
          </a:fld>
          <a:endParaRPr lang="en-NG" sz="1200" b="1" i="0" u="none" strike="noStrike">
            <a:solidFill>
              <a:srgbClr val="958BD9"/>
            </a:solidFill>
            <a:latin typeface="Calibri"/>
            <a:ea typeface="+mn-ea"/>
            <a:cs typeface="Calibri"/>
          </a:endParaRPr>
        </a:p>
      </xdr:txBody>
    </xdr:sp>
    <xdr:clientData/>
  </xdr:twoCellAnchor>
  <xdr:twoCellAnchor>
    <xdr:from>
      <xdr:col>14</xdr:col>
      <xdr:colOff>378906</xdr:colOff>
      <xdr:row>15</xdr:row>
      <xdr:rowOff>161925</xdr:rowOff>
    </xdr:from>
    <xdr:to>
      <xdr:col>16</xdr:col>
      <xdr:colOff>28575</xdr:colOff>
      <xdr:row>17</xdr:row>
      <xdr:rowOff>9526</xdr:rowOff>
    </xdr:to>
    <xdr:sp macro="" textlink="'Time-Series_Analysis'!AE14">
      <xdr:nvSpPr>
        <xdr:cNvPr id="90" name="TextBox 89">
          <a:extLst>
            <a:ext uri="{FF2B5EF4-FFF2-40B4-BE49-F238E27FC236}">
              <a16:creationId xmlns:a16="http://schemas.microsoft.com/office/drawing/2014/main" id="{00000000-0008-0000-0200-00005A000000}"/>
            </a:ext>
          </a:extLst>
        </xdr:cNvPr>
        <xdr:cNvSpPr txBox="1"/>
      </xdr:nvSpPr>
      <xdr:spPr>
        <a:xfrm>
          <a:off x="9580056" y="3019425"/>
          <a:ext cx="96411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A2BB9C-9A94-4687-BB85-997B28A933D4}" type="TxLink">
            <a:rPr lang="en-US" sz="1050" b="0" i="0" u="none" strike="noStrike">
              <a:solidFill>
                <a:srgbClr val="000000"/>
              </a:solidFill>
              <a:latin typeface="Calibri"/>
              <a:cs typeface="Calibri"/>
            </a:rPr>
            <a:pPr algn="l"/>
            <a:t>of the T-Profit</a:t>
          </a:fld>
          <a:endParaRPr lang="en-NG"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142875</xdr:colOff>
      <xdr:row>28</xdr:row>
      <xdr:rowOff>171450</xdr:rowOff>
    </xdr:from>
    <xdr:to>
      <xdr:col>3</xdr:col>
      <xdr:colOff>333376</xdr:colOff>
      <xdr:row>39</xdr:row>
      <xdr:rowOff>32606</xdr:rowOff>
    </xdr:to>
    <xdr:graphicFrame macro="">
      <xdr:nvGraphicFramePr>
        <xdr:cNvPr id="91" name="Chart 90">
          <a:extLst>
            <a:ext uri="{FF2B5EF4-FFF2-40B4-BE49-F238E27FC236}">
              <a16:creationId xmlns:a16="http://schemas.microsoft.com/office/drawing/2014/main" id="{00000000-0008-0000-02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27</xdr:row>
      <xdr:rowOff>66675</xdr:rowOff>
    </xdr:from>
    <xdr:to>
      <xdr:col>2</xdr:col>
      <xdr:colOff>95250</xdr:colOff>
      <xdr:row>28</xdr:row>
      <xdr:rowOff>104776</xdr:rowOff>
    </xdr:to>
    <xdr:sp macro="" textlink="'Time-Series_Analysis'!AM19">
      <xdr:nvSpPr>
        <xdr:cNvPr id="93" name="TextBox 92">
          <a:extLst>
            <a:ext uri="{FF2B5EF4-FFF2-40B4-BE49-F238E27FC236}">
              <a16:creationId xmlns:a16="http://schemas.microsoft.com/office/drawing/2014/main" id="{00000000-0008-0000-0200-00005D000000}"/>
            </a:ext>
          </a:extLst>
        </xdr:cNvPr>
        <xdr:cNvSpPr txBox="1"/>
      </xdr:nvSpPr>
      <xdr:spPr>
        <a:xfrm>
          <a:off x="0" y="5210175"/>
          <a:ext cx="14097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653A5A-B3C3-457D-9F4E-6D5301AEA610}" type="TxLink">
            <a:rPr lang="en-US" sz="1050" b="0" i="0" u="none" strike="noStrike">
              <a:solidFill>
                <a:srgbClr val="000000"/>
              </a:solidFill>
              <a:latin typeface="Calibri"/>
              <a:cs typeface="Calibri"/>
            </a:rPr>
            <a:pPr algn="l"/>
            <a:t>WEEKDAYS make up</a:t>
          </a:fld>
          <a:endParaRPr lang="en-NG"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474125</xdr:colOff>
      <xdr:row>27</xdr:row>
      <xdr:rowOff>41156</xdr:rowOff>
    </xdr:from>
    <xdr:to>
      <xdr:col>2</xdr:col>
      <xdr:colOff>285750</xdr:colOff>
      <xdr:row>28</xdr:row>
      <xdr:rowOff>123826</xdr:rowOff>
    </xdr:to>
    <xdr:sp macro="" textlink="'Time-Series_Analysis'!AP13">
      <xdr:nvSpPr>
        <xdr:cNvPr id="95" name="TextBox 94">
          <a:extLst>
            <a:ext uri="{FF2B5EF4-FFF2-40B4-BE49-F238E27FC236}">
              <a16:creationId xmlns:a16="http://schemas.microsoft.com/office/drawing/2014/main" id="{00000000-0008-0000-0200-00005F000000}"/>
            </a:ext>
          </a:extLst>
        </xdr:cNvPr>
        <xdr:cNvSpPr txBox="1"/>
      </xdr:nvSpPr>
      <xdr:spPr>
        <a:xfrm>
          <a:off x="1131350" y="5184656"/>
          <a:ext cx="468850" cy="273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CD8995-BA9A-46AD-BF05-8C8F34E5E1C9}" type="TxLink">
            <a:rPr lang="en-US" sz="1200" b="1" i="0" u="none" strike="noStrike">
              <a:solidFill>
                <a:srgbClr val="958BD9"/>
              </a:solidFill>
              <a:latin typeface="Calibri"/>
              <a:ea typeface="+mn-ea"/>
              <a:cs typeface="Calibri"/>
            </a:rPr>
            <a:pPr marL="0" indent="0"/>
            <a:t>72%</a:t>
          </a:fld>
          <a:endParaRPr lang="en-NG" sz="1200" b="1" i="0" u="none" strike="noStrike">
            <a:solidFill>
              <a:srgbClr val="958BD9"/>
            </a:solidFill>
            <a:latin typeface="Calibri"/>
            <a:ea typeface="+mn-ea"/>
            <a:cs typeface="Calibri"/>
          </a:endParaRPr>
        </a:p>
      </xdr:txBody>
    </xdr:sp>
    <xdr:clientData/>
  </xdr:twoCellAnchor>
  <xdr:twoCellAnchor>
    <xdr:from>
      <xdr:col>2</xdr:col>
      <xdr:colOff>131256</xdr:colOff>
      <xdr:row>27</xdr:row>
      <xdr:rowOff>66675</xdr:rowOff>
    </xdr:from>
    <xdr:to>
      <xdr:col>3</xdr:col>
      <xdr:colOff>485775</xdr:colOff>
      <xdr:row>28</xdr:row>
      <xdr:rowOff>104776</xdr:rowOff>
    </xdr:to>
    <xdr:sp macro="" textlink="'Time-Series_Analysis'!AE14">
      <xdr:nvSpPr>
        <xdr:cNvPr id="96" name="TextBox 95">
          <a:extLst>
            <a:ext uri="{FF2B5EF4-FFF2-40B4-BE49-F238E27FC236}">
              <a16:creationId xmlns:a16="http://schemas.microsoft.com/office/drawing/2014/main" id="{00000000-0008-0000-0200-000060000000}"/>
            </a:ext>
          </a:extLst>
        </xdr:cNvPr>
        <xdr:cNvSpPr txBox="1"/>
      </xdr:nvSpPr>
      <xdr:spPr>
        <a:xfrm>
          <a:off x="1445706" y="5210175"/>
          <a:ext cx="1011744"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A2BB9C-9A94-4687-BB85-997B28A933D4}" type="TxLink">
            <a:rPr lang="en-US" sz="1050" b="0" i="0" u="none" strike="noStrike">
              <a:solidFill>
                <a:srgbClr val="000000"/>
              </a:solidFill>
              <a:latin typeface="Calibri"/>
              <a:cs typeface="Calibri"/>
            </a:rPr>
            <a:pPr algn="l"/>
            <a:t>of the T-Profit</a:t>
          </a:fld>
          <a:endParaRPr lang="en-NG"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303070</xdr:colOff>
      <xdr:row>36</xdr:row>
      <xdr:rowOff>144318</xdr:rowOff>
    </xdr:from>
    <xdr:to>
      <xdr:col>11</xdr:col>
      <xdr:colOff>323850</xdr:colOff>
      <xdr:row>39</xdr:row>
      <xdr:rowOff>71929</xdr:rowOff>
    </xdr:to>
    <xdr:sp macro="" textlink="">
      <xdr:nvSpPr>
        <xdr:cNvPr id="97" name="Oval 96">
          <a:extLst>
            <a:ext uri="{FF2B5EF4-FFF2-40B4-BE49-F238E27FC236}">
              <a16:creationId xmlns:a16="http://schemas.microsoft.com/office/drawing/2014/main" id="{00000000-0008-0000-0200-000061000000}"/>
            </a:ext>
          </a:extLst>
        </xdr:cNvPr>
        <xdr:cNvSpPr/>
      </xdr:nvSpPr>
      <xdr:spPr>
        <a:xfrm>
          <a:off x="6941706" y="6898409"/>
          <a:ext cx="684644" cy="490452"/>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8</xdr:col>
      <xdr:colOff>375227</xdr:colOff>
      <xdr:row>36</xdr:row>
      <xdr:rowOff>129886</xdr:rowOff>
    </xdr:from>
    <xdr:to>
      <xdr:col>9</xdr:col>
      <xdr:colOff>361950</xdr:colOff>
      <xdr:row>39</xdr:row>
      <xdr:rowOff>62404</xdr:rowOff>
    </xdr:to>
    <xdr:sp macro="" textlink="">
      <xdr:nvSpPr>
        <xdr:cNvPr id="99" name="Oval 98">
          <a:extLst>
            <a:ext uri="{FF2B5EF4-FFF2-40B4-BE49-F238E27FC236}">
              <a16:creationId xmlns:a16="http://schemas.microsoft.com/office/drawing/2014/main" id="{00000000-0008-0000-0200-000063000000}"/>
            </a:ext>
          </a:extLst>
        </xdr:cNvPr>
        <xdr:cNvSpPr/>
      </xdr:nvSpPr>
      <xdr:spPr>
        <a:xfrm>
          <a:off x="5686136" y="6883977"/>
          <a:ext cx="650587" cy="495359"/>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6</xdr:col>
      <xdr:colOff>447386</xdr:colOff>
      <xdr:row>36</xdr:row>
      <xdr:rowOff>129886</xdr:rowOff>
    </xdr:from>
    <xdr:to>
      <xdr:col>7</xdr:col>
      <xdr:colOff>438149</xdr:colOff>
      <xdr:row>39</xdr:row>
      <xdr:rowOff>90979</xdr:rowOff>
    </xdr:to>
    <xdr:sp macro="" textlink="">
      <xdr:nvSpPr>
        <xdr:cNvPr id="100" name="Oval 99">
          <a:extLst>
            <a:ext uri="{FF2B5EF4-FFF2-40B4-BE49-F238E27FC236}">
              <a16:creationId xmlns:a16="http://schemas.microsoft.com/office/drawing/2014/main" id="{00000000-0008-0000-0200-000064000000}"/>
            </a:ext>
          </a:extLst>
        </xdr:cNvPr>
        <xdr:cNvSpPr/>
      </xdr:nvSpPr>
      <xdr:spPr>
        <a:xfrm>
          <a:off x="4430568" y="6883977"/>
          <a:ext cx="654626" cy="523934"/>
        </a:xfrm>
        <a:prstGeom prst="ellipse">
          <a:avLst/>
        </a:prstGeom>
        <a:solidFill>
          <a:schemeClr val="bg1">
            <a:lumMod val="8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4</xdr:col>
      <xdr:colOff>490681</xdr:colOff>
      <xdr:row>36</xdr:row>
      <xdr:rowOff>158750</xdr:rowOff>
    </xdr:from>
    <xdr:to>
      <xdr:col>5</xdr:col>
      <xdr:colOff>476249</xdr:colOff>
      <xdr:row>39</xdr:row>
      <xdr:rowOff>100504</xdr:rowOff>
    </xdr:to>
    <xdr:sp macro="" textlink="">
      <xdr:nvSpPr>
        <xdr:cNvPr id="101" name="Oval 100">
          <a:extLst>
            <a:ext uri="{FF2B5EF4-FFF2-40B4-BE49-F238E27FC236}">
              <a16:creationId xmlns:a16="http://schemas.microsoft.com/office/drawing/2014/main" id="{00000000-0008-0000-0200-000065000000}"/>
            </a:ext>
          </a:extLst>
        </xdr:cNvPr>
        <xdr:cNvSpPr/>
      </xdr:nvSpPr>
      <xdr:spPr>
        <a:xfrm>
          <a:off x="3146136" y="6912841"/>
          <a:ext cx="649431" cy="504595"/>
        </a:xfrm>
        <a:prstGeom prst="ellipse">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3</xdr:col>
      <xdr:colOff>606136</xdr:colOff>
      <xdr:row>31</xdr:row>
      <xdr:rowOff>158750</xdr:rowOff>
    </xdr:from>
    <xdr:to>
      <xdr:col>5</xdr:col>
      <xdr:colOff>346364</xdr:colOff>
      <xdr:row>33</xdr:row>
      <xdr:rowOff>129887</xdr:rowOff>
    </xdr:to>
    <xdr:sp macro="" textlink="'Time-Series_Analysis'!AX7">
      <xdr:nvSpPr>
        <xdr:cNvPr id="15" name="TextBox 14">
          <a:extLst>
            <a:ext uri="{FF2B5EF4-FFF2-40B4-BE49-F238E27FC236}">
              <a16:creationId xmlns:a16="http://schemas.microsoft.com/office/drawing/2014/main" id="{00000000-0008-0000-0200-00000F000000}"/>
            </a:ext>
          </a:extLst>
        </xdr:cNvPr>
        <xdr:cNvSpPr txBox="1"/>
      </xdr:nvSpPr>
      <xdr:spPr>
        <a:xfrm>
          <a:off x="2597727" y="5974773"/>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64EE1A6-D7A8-4029-80A6-936ED9590B70}" type="TxLink">
            <a:rPr lang="en-US" sz="1600" b="1" i="0" u="none" strike="noStrike">
              <a:solidFill>
                <a:srgbClr val="000000"/>
              </a:solidFill>
              <a:latin typeface="Calibri"/>
              <a:cs typeface="Calibri"/>
            </a:rPr>
            <a:pPr algn="ctr"/>
            <a:t>$4.90M</a:t>
          </a:fld>
          <a:endParaRPr lang="en-NG" sz="2400" b="1"/>
        </a:p>
      </xdr:txBody>
    </xdr:sp>
    <xdr:clientData/>
  </xdr:twoCellAnchor>
  <xdr:twoCellAnchor>
    <xdr:from>
      <xdr:col>5</xdr:col>
      <xdr:colOff>513195</xdr:colOff>
      <xdr:row>31</xdr:row>
      <xdr:rowOff>109104</xdr:rowOff>
    </xdr:from>
    <xdr:to>
      <xdr:col>7</xdr:col>
      <xdr:colOff>253423</xdr:colOff>
      <xdr:row>33</xdr:row>
      <xdr:rowOff>80241</xdr:rowOff>
    </xdr:to>
    <xdr:sp macro="" textlink="'Time-Series_Analysis'!AX8">
      <xdr:nvSpPr>
        <xdr:cNvPr id="105" name="TextBox 104">
          <a:extLst>
            <a:ext uri="{FF2B5EF4-FFF2-40B4-BE49-F238E27FC236}">
              <a16:creationId xmlns:a16="http://schemas.microsoft.com/office/drawing/2014/main" id="{00000000-0008-0000-0200-000069000000}"/>
            </a:ext>
          </a:extLst>
        </xdr:cNvPr>
        <xdr:cNvSpPr txBox="1"/>
      </xdr:nvSpPr>
      <xdr:spPr>
        <a:xfrm>
          <a:off x="3832513" y="5925127"/>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86B59B6-46C7-4C16-86B6-914362311A6F}" type="TxLink">
            <a:rPr lang="en-US" sz="1600" b="1" i="0" u="none" strike="noStrike">
              <a:solidFill>
                <a:srgbClr val="000000"/>
              </a:solidFill>
              <a:latin typeface="Calibri"/>
              <a:ea typeface="+mn-ea"/>
              <a:cs typeface="Calibri"/>
            </a:rPr>
            <a:pPr marL="0" indent="0" algn="ctr"/>
            <a:t>$5.91M</a:t>
          </a:fld>
          <a:endParaRPr lang="en-NG" sz="1600" b="1" i="0" u="none" strike="noStrike">
            <a:solidFill>
              <a:srgbClr val="000000"/>
            </a:solidFill>
            <a:latin typeface="Calibri"/>
            <a:ea typeface="+mn-ea"/>
            <a:cs typeface="Calibri"/>
          </a:endParaRPr>
        </a:p>
      </xdr:txBody>
    </xdr:sp>
    <xdr:clientData/>
  </xdr:twoCellAnchor>
  <xdr:twoCellAnchor>
    <xdr:from>
      <xdr:col>7</xdr:col>
      <xdr:colOff>492413</xdr:colOff>
      <xdr:row>31</xdr:row>
      <xdr:rowOff>102754</xdr:rowOff>
    </xdr:from>
    <xdr:to>
      <xdr:col>9</xdr:col>
      <xdr:colOff>232640</xdr:colOff>
      <xdr:row>33</xdr:row>
      <xdr:rowOff>73891</xdr:rowOff>
    </xdr:to>
    <xdr:sp macro="" textlink="'Time-Series_Analysis'!AX9">
      <xdr:nvSpPr>
        <xdr:cNvPr id="106" name="TextBox 105">
          <a:extLst>
            <a:ext uri="{FF2B5EF4-FFF2-40B4-BE49-F238E27FC236}">
              <a16:creationId xmlns:a16="http://schemas.microsoft.com/office/drawing/2014/main" id="{00000000-0008-0000-0200-00006A000000}"/>
            </a:ext>
          </a:extLst>
        </xdr:cNvPr>
        <xdr:cNvSpPr txBox="1"/>
      </xdr:nvSpPr>
      <xdr:spPr>
        <a:xfrm>
          <a:off x="5139458" y="5918777"/>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48756F5-5E7D-4D88-9699-137FF624D45D}" type="TxLink">
            <a:rPr lang="en-US" sz="1600" b="1" i="0" u="none" strike="noStrike">
              <a:solidFill>
                <a:schemeClr val="bg1"/>
              </a:solidFill>
              <a:latin typeface="Calibri"/>
              <a:ea typeface="+mn-ea"/>
              <a:cs typeface="Calibri"/>
            </a:rPr>
            <a:pPr marL="0" indent="0" algn="ctr"/>
            <a:t>$54.29K</a:t>
          </a:fld>
          <a:endParaRPr lang="en-NG" sz="1600" b="1" i="0" u="none" strike="noStrike">
            <a:solidFill>
              <a:schemeClr val="bg1"/>
            </a:solidFill>
            <a:latin typeface="Calibri"/>
            <a:ea typeface="+mn-ea"/>
            <a:cs typeface="Calibri"/>
          </a:endParaRPr>
        </a:p>
      </xdr:txBody>
    </xdr:sp>
    <xdr:clientData/>
  </xdr:twoCellAnchor>
  <xdr:twoCellAnchor>
    <xdr:from>
      <xdr:col>9</xdr:col>
      <xdr:colOff>413903</xdr:colOff>
      <xdr:row>31</xdr:row>
      <xdr:rowOff>81972</xdr:rowOff>
    </xdr:from>
    <xdr:to>
      <xdr:col>11</xdr:col>
      <xdr:colOff>154131</xdr:colOff>
      <xdr:row>33</xdr:row>
      <xdr:rowOff>53109</xdr:rowOff>
    </xdr:to>
    <xdr:sp macro="" textlink="'Time-Series_Analysis'!AX10">
      <xdr:nvSpPr>
        <xdr:cNvPr id="107" name="TextBox 106">
          <a:extLst>
            <a:ext uri="{FF2B5EF4-FFF2-40B4-BE49-F238E27FC236}">
              <a16:creationId xmlns:a16="http://schemas.microsoft.com/office/drawing/2014/main" id="{00000000-0008-0000-0200-00006B000000}"/>
            </a:ext>
          </a:extLst>
        </xdr:cNvPr>
        <xdr:cNvSpPr txBox="1"/>
      </xdr:nvSpPr>
      <xdr:spPr>
        <a:xfrm>
          <a:off x="6388676" y="5897995"/>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DCEE52-85C1-4CDE-9A06-1A74635AF50F}" type="TxLink">
            <a:rPr lang="en-US" sz="1600" b="1" i="0" u="none" strike="noStrike">
              <a:solidFill>
                <a:schemeClr val="bg1"/>
              </a:solidFill>
              <a:latin typeface="Calibri"/>
              <a:ea typeface="+mn-ea"/>
              <a:cs typeface="Calibri"/>
            </a:rPr>
            <a:pPr marL="0" indent="0" algn="ctr"/>
            <a:t>$0.00K</a:t>
          </a:fld>
          <a:endParaRPr lang="en-NG" sz="1600" b="1" i="0" u="none" strike="noStrike">
            <a:solidFill>
              <a:schemeClr val="bg1"/>
            </a:solidFill>
            <a:latin typeface="Calibri"/>
            <a:ea typeface="+mn-ea"/>
            <a:cs typeface="Calibri"/>
          </a:endParaRPr>
        </a:p>
      </xdr:txBody>
    </xdr:sp>
    <xdr:clientData/>
  </xdr:twoCellAnchor>
  <xdr:twoCellAnchor>
    <xdr:from>
      <xdr:col>3</xdr:col>
      <xdr:colOff>620567</xdr:colOff>
      <xdr:row>33</xdr:row>
      <xdr:rowOff>101022</xdr:rowOff>
    </xdr:from>
    <xdr:to>
      <xdr:col>5</xdr:col>
      <xdr:colOff>360795</xdr:colOff>
      <xdr:row>35</xdr:row>
      <xdr:rowOff>72159</xdr:rowOff>
    </xdr:to>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2612158" y="6292272"/>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Quater 01</a:t>
          </a:r>
          <a:endParaRPr lang="en-NG" sz="1600"/>
        </a:p>
      </xdr:txBody>
    </xdr:sp>
    <xdr:clientData/>
  </xdr:twoCellAnchor>
  <xdr:twoCellAnchor>
    <xdr:from>
      <xdr:col>5</xdr:col>
      <xdr:colOff>513194</xdr:colOff>
      <xdr:row>33</xdr:row>
      <xdr:rowOff>80240</xdr:rowOff>
    </xdr:from>
    <xdr:to>
      <xdr:col>7</xdr:col>
      <xdr:colOff>253422</xdr:colOff>
      <xdr:row>35</xdr:row>
      <xdr:rowOff>51377</xdr:rowOff>
    </xdr:to>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3832512" y="6271490"/>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Quater 02</a:t>
          </a:r>
          <a:endParaRPr lang="en-NG" sz="1600"/>
        </a:p>
      </xdr:txBody>
    </xdr:sp>
    <xdr:clientData/>
  </xdr:twoCellAnchor>
  <xdr:twoCellAnchor>
    <xdr:from>
      <xdr:col>7</xdr:col>
      <xdr:colOff>492412</xdr:colOff>
      <xdr:row>33</xdr:row>
      <xdr:rowOff>73890</xdr:rowOff>
    </xdr:from>
    <xdr:to>
      <xdr:col>9</xdr:col>
      <xdr:colOff>232639</xdr:colOff>
      <xdr:row>35</xdr:row>
      <xdr:rowOff>45027</xdr:rowOff>
    </xdr:to>
    <xdr:sp macro="" textlink="">
      <xdr:nvSpPr>
        <xdr:cNvPr id="110" name="TextBox 109">
          <a:extLst>
            <a:ext uri="{FF2B5EF4-FFF2-40B4-BE49-F238E27FC236}">
              <a16:creationId xmlns:a16="http://schemas.microsoft.com/office/drawing/2014/main" id="{00000000-0008-0000-0200-00006E000000}"/>
            </a:ext>
          </a:extLst>
        </xdr:cNvPr>
        <xdr:cNvSpPr txBox="1"/>
      </xdr:nvSpPr>
      <xdr:spPr>
        <a:xfrm>
          <a:off x="5139457" y="6265140"/>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chemeClr val="bg1"/>
              </a:solidFill>
            </a:rPr>
            <a:t>Quater 03</a:t>
          </a:r>
          <a:endParaRPr lang="en-NG" sz="1600">
            <a:solidFill>
              <a:schemeClr val="bg1"/>
            </a:solidFill>
          </a:endParaRPr>
        </a:p>
      </xdr:txBody>
    </xdr:sp>
    <xdr:clientData/>
  </xdr:twoCellAnchor>
  <xdr:twoCellAnchor>
    <xdr:from>
      <xdr:col>9</xdr:col>
      <xdr:colOff>413902</xdr:colOff>
      <xdr:row>33</xdr:row>
      <xdr:rowOff>53108</xdr:rowOff>
    </xdr:from>
    <xdr:to>
      <xdr:col>11</xdr:col>
      <xdr:colOff>154130</xdr:colOff>
      <xdr:row>35</xdr:row>
      <xdr:rowOff>24245</xdr:rowOff>
    </xdr:to>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6388675" y="6244358"/>
          <a:ext cx="106795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solidFill>
                <a:schemeClr val="bg1"/>
              </a:solidFill>
            </a:rPr>
            <a:t>Quater 04</a:t>
          </a:r>
          <a:endParaRPr lang="en-NG" sz="1600">
            <a:solidFill>
              <a:schemeClr val="bg1"/>
            </a:solidFill>
          </a:endParaRPr>
        </a:p>
      </xdr:txBody>
    </xdr:sp>
    <xdr:clientData/>
  </xdr:twoCellAnchor>
  <xdr:twoCellAnchor>
    <xdr:from>
      <xdr:col>4</xdr:col>
      <xdr:colOff>251835</xdr:colOff>
      <xdr:row>37</xdr:row>
      <xdr:rowOff>70566</xdr:rowOff>
    </xdr:from>
    <xdr:to>
      <xdr:col>6</xdr:col>
      <xdr:colOff>32029</xdr:colOff>
      <xdr:row>38</xdr:row>
      <xdr:rowOff>174444</xdr:rowOff>
    </xdr:to>
    <xdr:sp macro="" textlink="'Time-Series_Analysis'!AY7">
      <xdr:nvSpPr>
        <xdr:cNvPr id="112" name="TextBox 111">
          <a:extLst>
            <a:ext uri="{FF2B5EF4-FFF2-40B4-BE49-F238E27FC236}">
              <a16:creationId xmlns:a16="http://schemas.microsoft.com/office/drawing/2014/main" id="{00000000-0008-0000-0200-000070000000}"/>
            </a:ext>
          </a:extLst>
        </xdr:cNvPr>
        <xdr:cNvSpPr txBox="1"/>
      </xdr:nvSpPr>
      <xdr:spPr>
        <a:xfrm>
          <a:off x="2907290" y="7012271"/>
          <a:ext cx="1107921" cy="29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C3B7B3-49CD-42A1-B338-0F23110AA7C7}" type="TxLink">
            <a:rPr lang="en-US" sz="1400" b="1" i="0" u="none" strike="noStrike">
              <a:solidFill>
                <a:srgbClr val="000000"/>
              </a:solidFill>
              <a:latin typeface="Calibri"/>
              <a:cs typeface="Calibri"/>
            </a:rPr>
            <a:pPr algn="ctr"/>
            <a:t>45%</a:t>
          </a:fld>
          <a:endParaRPr lang="en-NG"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6</xdr:col>
      <xdr:colOff>231053</xdr:colOff>
      <xdr:row>37</xdr:row>
      <xdr:rowOff>64216</xdr:rowOff>
    </xdr:from>
    <xdr:to>
      <xdr:col>8</xdr:col>
      <xdr:colOff>11247</xdr:colOff>
      <xdr:row>38</xdr:row>
      <xdr:rowOff>168094</xdr:rowOff>
    </xdr:to>
    <xdr:sp macro="" textlink="'Time-Series_Analysis'!AY8">
      <xdr:nvSpPr>
        <xdr:cNvPr id="114" name="TextBox 113">
          <a:extLst>
            <a:ext uri="{FF2B5EF4-FFF2-40B4-BE49-F238E27FC236}">
              <a16:creationId xmlns:a16="http://schemas.microsoft.com/office/drawing/2014/main" id="{00000000-0008-0000-0200-000072000000}"/>
            </a:ext>
          </a:extLst>
        </xdr:cNvPr>
        <xdr:cNvSpPr txBox="1"/>
      </xdr:nvSpPr>
      <xdr:spPr>
        <a:xfrm>
          <a:off x="4214235" y="7005921"/>
          <a:ext cx="1107921" cy="29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E543A5-CEAB-46BA-81A5-BCB34840D691}" type="TxLink">
            <a:rPr lang="en-US" sz="1400" b="1" i="0" u="none" strike="noStrike">
              <a:solidFill>
                <a:srgbClr val="000000"/>
              </a:solidFill>
              <a:latin typeface="Calibri"/>
              <a:ea typeface="+mn-ea"/>
              <a:cs typeface="Calibri"/>
            </a:rPr>
            <a:pPr marL="0" indent="0" algn="ctr"/>
            <a:t>54%</a:t>
          </a:fld>
          <a:endParaRPr lang="en-NG" sz="1400" b="1" i="0" u="none" strike="noStrike">
            <a:solidFill>
              <a:srgbClr val="000000"/>
            </a:solidFill>
            <a:latin typeface="Calibri"/>
            <a:ea typeface="+mn-ea"/>
            <a:cs typeface="Calibri"/>
          </a:endParaRPr>
        </a:p>
      </xdr:txBody>
    </xdr:sp>
    <xdr:clientData/>
  </xdr:twoCellAnchor>
  <xdr:twoCellAnchor>
    <xdr:from>
      <xdr:col>8</xdr:col>
      <xdr:colOff>152545</xdr:colOff>
      <xdr:row>37</xdr:row>
      <xdr:rowOff>43434</xdr:rowOff>
    </xdr:from>
    <xdr:to>
      <xdr:col>9</xdr:col>
      <xdr:colOff>596602</xdr:colOff>
      <xdr:row>38</xdr:row>
      <xdr:rowOff>147312</xdr:rowOff>
    </xdr:to>
    <xdr:sp macro="" textlink="'Time-Series_Analysis'!AY9">
      <xdr:nvSpPr>
        <xdr:cNvPr id="115" name="TextBox 114">
          <a:extLst>
            <a:ext uri="{FF2B5EF4-FFF2-40B4-BE49-F238E27FC236}">
              <a16:creationId xmlns:a16="http://schemas.microsoft.com/office/drawing/2014/main" id="{00000000-0008-0000-0200-000073000000}"/>
            </a:ext>
          </a:extLst>
        </xdr:cNvPr>
        <xdr:cNvSpPr txBox="1"/>
      </xdr:nvSpPr>
      <xdr:spPr>
        <a:xfrm>
          <a:off x="5463454" y="6985139"/>
          <a:ext cx="1107921" cy="29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5C6029-CE32-4764-837F-B83BADEC4DA2}" type="TxLink">
            <a:rPr lang="en-US" sz="1400" b="1" i="0" u="none" strike="noStrike">
              <a:solidFill>
                <a:srgbClr val="000000"/>
              </a:solidFill>
              <a:latin typeface="Calibri"/>
              <a:ea typeface="+mn-ea"/>
              <a:cs typeface="Calibri"/>
            </a:rPr>
            <a:pPr marL="0" indent="0" algn="ctr"/>
            <a:t>0%</a:t>
          </a:fld>
          <a:endParaRPr lang="en-NG" sz="1400" b="1" i="0" u="none" strike="noStrike">
            <a:solidFill>
              <a:srgbClr val="000000"/>
            </a:solidFill>
            <a:latin typeface="Calibri"/>
            <a:ea typeface="+mn-ea"/>
            <a:cs typeface="Calibri"/>
          </a:endParaRPr>
        </a:p>
      </xdr:txBody>
    </xdr:sp>
    <xdr:clientData/>
  </xdr:twoCellAnchor>
  <xdr:twoCellAnchor>
    <xdr:from>
      <xdr:col>10</xdr:col>
      <xdr:colOff>102900</xdr:colOff>
      <xdr:row>37</xdr:row>
      <xdr:rowOff>51516</xdr:rowOff>
    </xdr:from>
    <xdr:to>
      <xdr:col>11</xdr:col>
      <xdr:colOff>546957</xdr:colOff>
      <xdr:row>38</xdr:row>
      <xdr:rowOff>155394</xdr:rowOff>
    </xdr:to>
    <xdr:sp macro="" textlink="'Time-Series_Analysis'!AY10">
      <xdr:nvSpPr>
        <xdr:cNvPr id="116" name="TextBox 115">
          <a:extLst>
            <a:ext uri="{FF2B5EF4-FFF2-40B4-BE49-F238E27FC236}">
              <a16:creationId xmlns:a16="http://schemas.microsoft.com/office/drawing/2014/main" id="{00000000-0008-0000-0200-000074000000}"/>
            </a:ext>
          </a:extLst>
        </xdr:cNvPr>
        <xdr:cNvSpPr txBox="1"/>
      </xdr:nvSpPr>
      <xdr:spPr>
        <a:xfrm>
          <a:off x="6741536" y="6993221"/>
          <a:ext cx="1107921" cy="29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C8C6C6-E189-4B9D-9E53-274E1EB850A2}" type="TxLink">
            <a:rPr lang="en-US" sz="1400" b="1" i="0" u="none" strike="noStrike">
              <a:solidFill>
                <a:srgbClr val="000000"/>
              </a:solidFill>
              <a:latin typeface="Calibri"/>
              <a:ea typeface="+mn-ea"/>
              <a:cs typeface="Calibri"/>
            </a:rPr>
            <a:pPr marL="0" indent="0" algn="ctr"/>
            <a:t>0%</a:t>
          </a:fld>
          <a:endParaRPr lang="en-NG" sz="1400" b="1" i="0" u="none" strike="noStrike">
            <a:solidFill>
              <a:srgbClr val="000000"/>
            </a:solidFill>
            <a:latin typeface="Calibri"/>
            <a:ea typeface="+mn-ea"/>
            <a:cs typeface="Calibri"/>
          </a:endParaRPr>
        </a:p>
      </xdr:txBody>
    </xdr:sp>
    <xdr:clientData/>
  </xdr:twoCellAnchor>
  <xdr:twoCellAnchor>
    <xdr:from>
      <xdr:col>3</xdr:col>
      <xdr:colOff>630019</xdr:colOff>
      <xdr:row>27</xdr:row>
      <xdr:rowOff>103620</xdr:rowOff>
    </xdr:from>
    <xdr:to>
      <xdr:col>6</xdr:col>
      <xdr:colOff>340178</xdr:colOff>
      <xdr:row>28</xdr:row>
      <xdr:rowOff>174625</xdr:rowOff>
    </xdr:to>
    <xdr:sp macro="" textlink="">
      <xdr:nvSpPr>
        <xdr:cNvPr id="117" name="TextBox 116">
          <a:extLst>
            <a:ext uri="{FF2B5EF4-FFF2-40B4-BE49-F238E27FC236}">
              <a16:creationId xmlns:a16="http://schemas.microsoft.com/office/drawing/2014/main" id="{00000000-0008-0000-0200-000075000000}"/>
            </a:ext>
          </a:extLst>
        </xdr:cNvPr>
        <xdr:cNvSpPr txBox="1"/>
      </xdr:nvSpPr>
      <xdr:spPr>
        <a:xfrm>
          <a:off x="2594550" y="5155272"/>
          <a:ext cx="1674691" cy="258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rgbClr val="000000"/>
              </a:solidFill>
              <a:latin typeface="Calibri"/>
              <a:cs typeface="Calibri"/>
            </a:rPr>
            <a:t>Quarterly</a:t>
          </a:r>
          <a:r>
            <a:rPr lang="en-US" sz="1200" b="0" i="0" u="none" strike="noStrike" baseline="0">
              <a:solidFill>
                <a:srgbClr val="000000"/>
              </a:solidFill>
              <a:latin typeface="Calibri"/>
              <a:cs typeface="Calibri"/>
            </a:rPr>
            <a:t> view by profit</a:t>
          </a:r>
          <a:endParaRPr lang="en-US" sz="1200" b="0" i="0" u="none" strike="noStrike">
            <a:solidFill>
              <a:srgbClr val="000000"/>
            </a:solidFill>
            <a:latin typeface="Calibri"/>
            <a:cs typeface="Calibri"/>
          </a:endParaRPr>
        </a:p>
      </xdr:txBody>
    </xdr:sp>
    <xdr:clientData/>
  </xdr:twoCellAnchor>
  <xdr:twoCellAnchor editAs="oneCell">
    <xdr:from>
      <xdr:col>11</xdr:col>
      <xdr:colOff>577273</xdr:colOff>
      <xdr:row>29</xdr:row>
      <xdr:rowOff>57728</xdr:rowOff>
    </xdr:from>
    <xdr:to>
      <xdr:col>15</xdr:col>
      <xdr:colOff>418521</xdr:colOff>
      <xdr:row>39</xdr:row>
      <xdr:rowOff>43295</xdr:rowOff>
    </xdr:to>
    <mc:AlternateContent xmlns:mc="http://schemas.openxmlformats.org/markup-compatibility/2006" xmlns:a14="http://schemas.microsoft.com/office/drawing/2010/main">
      <mc:Choice Requires="a14">
        <xdr:graphicFrame macro="">
          <xdr:nvGraphicFramePr>
            <xdr:cNvPr id="118" name="Country">
              <a:extLst>
                <a:ext uri="{FF2B5EF4-FFF2-40B4-BE49-F238E27FC236}">
                  <a16:creationId xmlns:a16="http://schemas.microsoft.com/office/drawing/2014/main" id="{00000000-0008-0000-0200-000076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746089" y="5388386"/>
              <a:ext cx="2448090" cy="18237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576044</xdr:colOff>
      <xdr:row>27</xdr:row>
      <xdr:rowOff>97270</xdr:rowOff>
    </xdr:from>
    <xdr:to>
      <xdr:col>14</xdr:col>
      <xdr:colOff>111125</xdr:colOff>
      <xdr:row>28</xdr:row>
      <xdr:rowOff>174625</xdr:rowOff>
    </xdr:to>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7735669" y="5240770"/>
          <a:ext cx="1487706" cy="267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rgbClr val="000000"/>
              </a:solidFill>
              <a:latin typeface="Calibri"/>
              <a:cs typeface="Calibri"/>
            </a:rPr>
            <a:t>Contries Slicer</a:t>
          </a:r>
        </a:p>
      </xdr:txBody>
    </xdr:sp>
    <xdr:clientData/>
  </xdr:twoCellAnchor>
  <xdr:twoCellAnchor>
    <xdr:from>
      <xdr:col>6</xdr:col>
      <xdr:colOff>537944</xdr:colOff>
      <xdr:row>15</xdr:row>
      <xdr:rowOff>106795</xdr:rowOff>
    </xdr:from>
    <xdr:to>
      <xdr:col>9</xdr:col>
      <xdr:colOff>73025</xdr:colOff>
      <xdr:row>16</xdr:row>
      <xdr:rowOff>184150</xdr:rowOff>
    </xdr:to>
    <xdr:sp macro="" textlink="">
      <xdr:nvSpPr>
        <xdr:cNvPr id="120" name="TextBox 119">
          <a:extLst>
            <a:ext uri="{FF2B5EF4-FFF2-40B4-BE49-F238E27FC236}">
              <a16:creationId xmlns:a16="http://schemas.microsoft.com/office/drawing/2014/main" id="{00000000-0008-0000-0200-000078000000}"/>
            </a:ext>
          </a:extLst>
        </xdr:cNvPr>
        <xdr:cNvSpPr txBox="1"/>
      </xdr:nvSpPr>
      <xdr:spPr>
        <a:xfrm>
          <a:off x="4443194" y="2964295"/>
          <a:ext cx="1487706" cy="267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rgbClr val="000000"/>
              </a:solidFill>
              <a:latin typeface="Calibri"/>
              <a:cs typeface="Calibri"/>
            </a:rPr>
            <a:t>Months Slicer</a:t>
          </a:r>
        </a:p>
      </xdr:txBody>
    </xdr:sp>
    <xdr:clientData/>
  </xdr:twoCellAnchor>
  <xdr:twoCellAnchor>
    <xdr:from>
      <xdr:col>0</xdr:col>
      <xdr:colOff>56612</xdr:colOff>
      <xdr:row>43</xdr:row>
      <xdr:rowOff>134327</xdr:rowOff>
    </xdr:from>
    <xdr:to>
      <xdr:col>6</xdr:col>
      <xdr:colOff>525097</xdr:colOff>
      <xdr:row>60</xdr:row>
      <xdr:rowOff>2570</xdr:rowOff>
    </xdr:to>
    <xdr:sp macro="" textlink="">
      <xdr:nvSpPr>
        <xdr:cNvPr id="121" name="Rectangle: Rounded Corners 120">
          <a:extLst>
            <a:ext uri="{FF2B5EF4-FFF2-40B4-BE49-F238E27FC236}">
              <a16:creationId xmlns:a16="http://schemas.microsoft.com/office/drawing/2014/main" id="{00000000-0008-0000-0200-000079000000}"/>
            </a:ext>
          </a:extLst>
        </xdr:cNvPr>
        <xdr:cNvSpPr/>
      </xdr:nvSpPr>
      <xdr:spPr>
        <a:xfrm>
          <a:off x="56612" y="8179550"/>
          <a:ext cx="4397548" cy="3048913"/>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600937</xdr:colOff>
      <xdr:row>43</xdr:row>
      <xdr:rowOff>121352</xdr:rowOff>
    </xdr:from>
    <xdr:to>
      <xdr:col>8</xdr:col>
      <xdr:colOff>635001</xdr:colOff>
      <xdr:row>59</xdr:row>
      <xdr:rowOff>173532</xdr:rowOff>
    </xdr:to>
    <xdr:sp macro="" textlink="">
      <xdr:nvSpPr>
        <xdr:cNvPr id="122" name="Rectangle: Rounded Corners 121">
          <a:extLst>
            <a:ext uri="{FF2B5EF4-FFF2-40B4-BE49-F238E27FC236}">
              <a16:creationId xmlns:a16="http://schemas.microsoft.com/office/drawing/2014/main" id="{00000000-0008-0000-0200-00007A000000}"/>
            </a:ext>
          </a:extLst>
        </xdr:cNvPr>
        <xdr:cNvSpPr/>
      </xdr:nvSpPr>
      <xdr:spPr>
        <a:xfrm>
          <a:off x="4530000" y="8166575"/>
          <a:ext cx="1343751" cy="3045752"/>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36634</xdr:colOff>
      <xdr:row>43</xdr:row>
      <xdr:rowOff>126571</xdr:rowOff>
    </xdr:from>
    <xdr:to>
      <xdr:col>11</xdr:col>
      <xdr:colOff>488461</xdr:colOff>
      <xdr:row>60</xdr:row>
      <xdr:rowOff>6358</xdr:rowOff>
    </xdr:to>
    <xdr:sp macro="" textlink="">
      <xdr:nvSpPr>
        <xdr:cNvPr id="123" name="Rectangle: Rounded Corners 122">
          <a:extLst>
            <a:ext uri="{FF2B5EF4-FFF2-40B4-BE49-F238E27FC236}">
              <a16:creationId xmlns:a16="http://schemas.microsoft.com/office/drawing/2014/main" id="{00000000-0008-0000-0200-00007B000000}"/>
            </a:ext>
          </a:extLst>
        </xdr:cNvPr>
        <xdr:cNvSpPr/>
      </xdr:nvSpPr>
      <xdr:spPr>
        <a:xfrm>
          <a:off x="5930228" y="8171794"/>
          <a:ext cx="1761514" cy="3060457"/>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573943</xdr:colOff>
      <xdr:row>43</xdr:row>
      <xdr:rowOff>104154</xdr:rowOff>
    </xdr:from>
    <xdr:to>
      <xdr:col>15</xdr:col>
      <xdr:colOff>590887</xdr:colOff>
      <xdr:row>59</xdr:row>
      <xdr:rowOff>169033</xdr:rowOff>
    </xdr:to>
    <xdr:sp macro="" textlink="">
      <xdr:nvSpPr>
        <xdr:cNvPr id="124" name="Rectangle: Rounded Corners 123">
          <a:extLst>
            <a:ext uri="{FF2B5EF4-FFF2-40B4-BE49-F238E27FC236}">
              <a16:creationId xmlns:a16="http://schemas.microsoft.com/office/drawing/2014/main" id="{00000000-0008-0000-0200-00007C000000}"/>
            </a:ext>
          </a:extLst>
        </xdr:cNvPr>
        <xdr:cNvSpPr/>
      </xdr:nvSpPr>
      <xdr:spPr>
        <a:xfrm>
          <a:off x="7777224" y="8149377"/>
          <a:ext cx="2636319" cy="3058451"/>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50132</xdr:colOff>
      <xdr:row>60</xdr:row>
      <xdr:rowOff>61452</xdr:rowOff>
    </xdr:from>
    <xdr:to>
      <xdr:col>6</xdr:col>
      <xdr:colOff>293078</xdr:colOff>
      <xdr:row>79</xdr:row>
      <xdr:rowOff>127976</xdr:rowOff>
    </xdr:to>
    <xdr:sp macro="" textlink="">
      <xdr:nvSpPr>
        <xdr:cNvPr id="125" name="Rectangle: Rounded Corners 124">
          <a:extLst>
            <a:ext uri="{FF2B5EF4-FFF2-40B4-BE49-F238E27FC236}">
              <a16:creationId xmlns:a16="http://schemas.microsoft.com/office/drawing/2014/main" id="{00000000-0008-0000-0200-00007D000000}"/>
            </a:ext>
          </a:extLst>
        </xdr:cNvPr>
        <xdr:cNvSpPr/>
      </xdr:nvSpPr>
      <xdr:spPr>
        <a:xfrm>
          <a:off x="50132" y="11737258"/>
          <a:ext cx="4175849" cy="3763863"/>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12</xdr:col>
      <xdr:colOff>117781</xdr:colOff>
      <xdr:row>60</xdr:row>
      <xdr:rowOff>42152</xdr:rowOff>
    </xdr:from>
    <xdr:to>
      <xdr:col>15</xdr:col>
      <xdr:colOff>567990</xdr:colOff>
      <xdr:row>79</xdr:row>
      <xdr:rowOff>51210</xdr:rowOff>
    </xdr:to>
    <xdr:sp macro="" textlink="">
      <xdr:nvSpPr>
        <xdr:cNvPr id="127" name="Rectangle: Rounded Corners 126">
          <a:extLst>
            <a:ext uri="{FF2B5EF4-FFF2-40B4-BE49-F238E27FC236}">
              <a16:creationId xmlns:a16="http://schemas.microsoft.com/office/drawing/2014/main" id="{00000000-0008-0000-0200-00007F000000}"/>
            </a:ext>
          </a:extLst>
        </xdr:cNvPr>
        <xdr:cNvSpPr/>
      </xdr:nvSpPr>
      <xdr:spPr>
        <a:xfrm>
          <a:off x="7975906" y="11268045"/>
          <a:ext cx="2414740" cy="3563924"/>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348226</xdr:colOff>
      <xdr:row>60</xdr:row>
      <xdr:rowOff>61452</xdr:rowOff>
    </xdr:from>
    <xdr:to>
      <xdr:col>12</xdr:col>
      <xdr:colOff>61453</xdr:colOff>
      <xdr:row>67</xdr:row>
      <xdr:rowOff>25557</xdr:rowOff>
    </xdr:to>
    <xdr:sp macro="" textlink="">
      <xdr:nvSpPr>
        <xdr:cNvPr id="129" name="Rectangle: Rounded Corners 128">
          <a:extLst>
            <a:ext uri="{FF2B5EF4-FFF2-40B4-BE49-F238E27FC236}">
              <a16:creationId xmlns:a16="http://schemas.microsoft.com/office/drawing/2014/main" id="{00000000-0008-0000-0200-000081000000}"/>
            </a:ext>
          </a:extLst>
        </xdr:cNvPr>
        <xdr:cNvSpPr/>
      </xdr:nvSpPr>
      <xdr:spPr>
        <a:xfrm>
          <a:off x="4277289" y="11287345"/>
          <a:ext cx="3642289" cy="1273792"/>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146538</xdr:colOff>
      <xdr:row>44</xdr:row>
      <xdr:rowOff>161319</xdr:rowOff>
    </xdr:from>
    <xdr:to>
      <xdr:col>6</xdr:col>
      <xdr:colOff>390770</xdr:colOff>
      <xdr:row>59</xdr:row>
      <xdr:rowOff>173532</xdr:rowOff>
    </xdr:to>
    <xdr:graphicFrame macro="">
      <xdr:nvGraphicFramePr>
        <xdr:cNvPr id="130" name="Chart 129">
          <a:extLst>
            <a:ext uri="{FF2B5EF4-FFF2-40B4-BE49-F238E27FC236}">
              <a16:creationId xmlns:a16="http://schemas.microsoft.com/office/drawing/2014/main" id="{00000000-0008-0000-02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112661</xdr:colOff>
      <xdr:row>50</xdr:row>
      <xdr:rowOff>153629</xdr:rowOff>
    </xdr:from>
    <xdr:to>
      <xdr:col>5</xdr:col>
      <xdr:colOff>348225</xdr:colOff>
      <xdr:row>59</xdr:row>
      <xdr:rowOff>0</xdr:rowOff>
    </xdr:to>
    <xdr:graphicFrame macro="">
      <xdr:nvGraphicFramePr>
        <xdr:cNvPr id="131" name="Chart 130">
          <a:extLst>
            <a:ext uri="{FF2B5EF4-FFF2-40B4-BE49-F238E27FC236}">
              <a16:creationId xmlns:a16="http://schemas.microsoft.com/office/drawing/2014/main" id="{00000000-0008-0000-02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204839</xdr:colOff>
      <xdr:row>44</xdr:row>
      <xdr:rowOff>20484</xdr:rowOff>
    </xdr:from>
    <xdr:to>
      <xdr:col>4</xdr:col>
      <xdr:colOff>266291</xdr:colOff>
      <xdr:row>45</xdr:row>
      <xdr:rowOff>51210</xdr:rowOff>
    </xdr:to>
    <xdr:sp macro="" textlink="'Time-Series_Analysis'!BI20">
      <xdr:nvSpPr>
        <xdr:cNvPr id="16" name="TextBox 15">
          <a:extLst>
            <a:ext uri="{FF2B5EF4-FFF2-40B4-BE49-F238E27FC236}">
              <a16:creationId xmlns:a16="http://schemas.microsoft.com/office/drawing/2014/main" id="{00000000-0008-0000-0200-000010000000}"/>
            </a:ext>
          </a:extLst>
        </xdr:cNvPr>
        <xdr:cNvSpPr txBox="1"/>
      </xdr:nvSpPr>
      <xdr:spPr>
        <a:xfrm>
          <a:off x="204839" y="8252805"/>
          <a:ext cx="2680827" cy="217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686111-004A-4006-8BE5-0846ABCBB1AA}" type="TxLink">
            <a:rPr lang="en-US" sz="1100" b="0" i="0" u="none" strike="noStrike">
              <a:solidFill>
                <a:srgbClr val="000000"/>
              </a:solidFill>
              <a:latin typeface="Calibri"/>
              <a:cs typeface="Calibri"/>
            </a:rPr>
            <a:pPr/>
            <a:t>TOP 5 Profitable Product for the year 2008</a:t>
          </a:fld>
          <a:endParaRPr lang="en-NG" sz="1100"/>
        </a:p>
      </xdr:txBody>
    </xdr:sp>
    <xdr:clientData/>
  </xdr:twoCellAnchor>
  <xdr:twoCellAnchor>
    <xdr:from>
      <xdr:col>4</xdr:col>
      <xdr:colOff>60223</xdr:colOff>
      <xdr:row>48</xdr:row>
      <xdr:rowOff>60223</xdr:rowOff>
    </xdr:from>
    <xdr:to>
      <xdr:col>6</xdr:col>
      <xdr:colOff>440403</xdr:colOff>
      <xdr:row>50</xdr:row>
      <xdr:rowOff>184354</xdr:rowOff>
    </xdr:to>
    <xdr:sp macro="" textlink="">
      <xdr:nvSpPr>
        <xdr:cNvPr id="132" name="TextBox 131">
          <a:extLst>
            <a:ext uri="{FF2B5EF4-FFF2-40B4-BE49-F238E27FC236}">
              <a16:creationId xmlns:a16="http://schemas.microsoft.com/office/drawing/2014/main" id="{00000000-0008-0000-0200-000084000000}"/>
            </a:ext>
          </a:extLst>
        </xdr:cNvPr>
        <xdr:cNvSpPr txBox="1"/>
      </xdr:nvSpPr>
      <xdr:spPr>
        <a:xfrm>
          <a:off x="2679598" y="9040937"/>
          <a:ext cx="1689868" cy="49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Profit</a:t>
          </a:r>
          <a:r>
            <a:rPr lang="en-US" sz="1100" b="0" i="0" u="none" strike="noStrike" baseline="0">
              <a:solidFill>
                <a:srgbClr val="000000"/>
              </a:solidFill>
              <a:latin typeface="Calibri"/>
              <a:cs typeface="Calibri"/>
            </a:rPr>
            <a:t> Shared by </a:t>
          </a:r>
          <a:r>
            <a:rPr lang="en-US" sz="1100" b="1" i="0" u="none" strike="noStrike" baseline="0">
              <a:solidFill>
                <a:srgbClr val="958BD9"/>
              </a:solidFill>
              <a:latin typeface="Calibri"/>
              <a:cs typeface="Calibri"/>
            </a:rPr>
            <a:t>TOP 5 </a:t>
          </a:r>
          <a:r>
            <a:rPr lang="en-US" sz="1100" b="0" i="0" u="none" strike="noStrike" baseline="0">
              <a:solidFill>
                <a:srgbClr val="000000"/>
              </a:solidFill>
              <a:latin typeface="Calibri"/>
              <a:cs typeface="Calibri"/>
            </a:rPr>
            <a:t>VS </a:t>
          </a:r>
          <a:r>
            <a:rPr lang="en-US" sz="1100" b="1" i="0" u="none" strike="noStrike" baseline="0">
              <a:solidFill>
                <a:schemeClr val="bg1">
                  <a:lumMod val="65000"/>
                </a:schemeClr>
              </a:solidFill>
              <a:latin typeface="Calibri"/>
              <a:cs typeface="Calibri"/>
            </a:rPr>
            <a:t>Others</a:t>
          </a:r>
          <a:r>
            <a:rPr lang="en-US" sz="1100" b="0" i="0" u="none" strike="noStrike" baseline="0">
              <a:solidFill>
                <a:schemeClr val="bg1">
                  <a:lumMod val="65000"/>
                </a:schemeClr>
              </a:solidFill>
              <a:latin typeface="Calibri"/>
              <a:cs typeface="Calibri"/>
            </a:rPr>
            <a:t> </a:t>
          </a:r>
          <a:r>
            <a:rPr lang="en-US" sz="1100" b="0" i="0" u="none" strike="noStrike" baseline="0">
              <a:solidFill>
                <a:srgbClr val="000000"/>
              </a:solidFill>
              <a:latin typeface="Calibri"/>
              <a:cs typeface="Calibri"/>
            </a:rPr>
            <a:t>Products</a:t>
          </a:r>
          <a:endParaRPr lang="en-US" sz="1100" b="0" i="0" u="none" strike="noStrike">
            <a:solidFill>
              <a:srgbClr val="000000"/>
            </a:solidFill>
            <a:latin typeface="Calibri"/>
            <a:cs typeface="Calibri"/>
          </a:endParaRPr>
        </a:p>
      </xdr:txBody>
    </xdr:sp>
    <xdr:clientData/>
  </xdr:twoCellAnchor>
  <xdr:twoCellAnchor>
    <xdr:from>
      <xdr:col>5</xdr:col>
      <xdr:colOff>366252</xdr:colOff>
      <xdr:row>51</xdr:row>
      <xdr:rowOff>58995</xdr:rowOff>
    </xdr:from>
    <xdr:to>
      <xdr:col>6</xdr:col>
      <xdr:colOff>266291</xdr:colOff>
      <xdr:row>52</xdr:row>
      <xdr:rowOff>133145</xdr:rowOff>
    </xdr:to>
    <xdr:sp macro="" textlink="">
      <xdr:nvSpPr>
        <xdr:cNvPr id="133" name="TextBox 132">
          <a:extLst>
            <a:ext uri="{FF2B5EF4-FFF2-40B4-BE49-F238E27FC236}">
              <a16:creationId xmlns:a16="http://schemas.microsoft.com/office/drawing/2014/main" id="{00000000-0008-0000-0200-000085000000}"/>
            </a:ext>
          </a:extLst>
        </xdr:cNvPr>
        <xdr:cNvSpPr txBox="1"/>
      </xdr:nvSpPr>
      <xdr:spPr>
        <a:xfrm>
          <a:off x="3640471" y="9601004"/>
          <a:ext cx="554883"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solidFill>
              <a:latin typeface="Calibri"/>
              <a:cs typeface="Calibri"/>
            </a:rPr>
            <a:t>TOP</a:t>
          </a:r>
          <a:r>
            <a:rPr lang="en-US" sz="1100" b="0" i="0" u="none" strike="noStrike" baseline="0">
              <a:solidFill>
                <a:schemeClr val="tx1"/>
              </a:solidFill>
              <a:latin typeface="Calibri"/>
              <a:cs typeface="Calibri"/>
            </a:rPr>
            <a:t> 5</a:t>
          </a:r>
          <a:endParaRPr lang="en-US" sz="1100" b="0" i="0" u="none" strike="noStrike">
            <a:solidFill>
              <a:schemeClr val="tx1"/>
            </a:solidFill>
            <a:latin typeface="Calibri"/>
            <a:cs typeface="Calibri"/>
          </a:endParaRPr>
        </a:p>
      </xdr:txBody>
    </xdr:sp>
    <xdr:clientData/>
  </xdr:twoCellAnchor>
  <xdr:twoCellAnchor>
    <xdr:from>
      <xdr:col>5</xdr:col>
      <xdr:colOff>375264</xdr:colOff>
      <xdr:row>54</xdr:row>
      <xdr:rowOff>47524</xdr:rowOff>
    </xdr:from>
    <xdr:to>
      <xdr:col>6</xdr:col>
      <xdr:colOff>378952</xdr:colOff>
      <xdr:row>55</xdr:row>
      <xdr:rowOff>121674</xdr:rowOff>
    </xdr:to>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3649483" y="10150828"/>
          <a:ext cx="658532"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solidFill>
              <a:latin typeface="Calibri"/>
              <a:cs typeface="Calibri"/>
            </a:rPr>
            <a:t>Others</a:t>
          </a:r>
        </a:p>
      </xdr:txBody>
    </xdr:sp>
    <xdr:clientData/>
  </xdr:twoCellAnchor>
  <xdr:twoCellAnchor>
    <xdr:from>
      <xdr:col>5</xdr:col>
      <xdr:colOff>389193</xdr:colOff>
      <xdr:row>52</xdr:row>
      <xdr:rowOff>6556</xdr:rowOff>
    </xdr:from>
    <xdr:to>
      <xdr:col>6</xdr:col>
      <xdr:colOff>481370</xdr:colOff>
      <xdr:row>53</xdr:row>
      <xdr:rowOff>80706</xdr:rowOff>
    </xdr:to>
    <xdr:sp macro="" textlink="'Time-Series_Analysis'!BJ15">
      <xdr:nvSpPr>
        <xdr:cNvPr id="135" name="TextBox 134">
          <a:extLst>
            <a:ext uri="{FF2B5EF4-FFF2-40B4-BE49-F238E27FC236}">
              <a16:creationId xmlns:a16="http://schemas.microsoft.com/office/drawing/2014/main" id="{00000000-0008-0000-0200-000087000000}"/>
            </a:ext>
          </a:extLst>
        </xdr:cNvPr>
        <xdr:cNvSpPr txBox="1"/>
      </xdr:nvSpPr>
      <xdr:spPr>
        <a:xfrm>
          <a:off x="3663412" y="9735663"/>
          <a:ext cx="747021"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C6A48C-A38C-4C22-BA78-4508EB9875DF}" type="TxLink">
            <a:rPr lang="en-US" sz="1400" b="1" i="0" u="none" strike="noStrike">
              <a:solidFill>
                <a:srgbClr val="958BD9"/>
              </a:solidFill>
              <a:latin typeface="Calibri"/>
              <a:cs typeface="Calibri"/>
            </a:rPr>
            <a:pPr/>
            <a:t>27.09%</a:t>
          </a:fld>
          <a:endParaRPr lang="en-US" sz="1400" b="1" i="0" u="none" strike="noStrike">
            <a:solidFill>
              <a:srgbClr val="958BD9"/>
            </a:solidFill>
            <a:latin typeface="Calibri"/>
            <a:cs typeface="Calibri"/>
          </a:endParaRPr>
        </a:p>
      </xdr:txBody>
    </xdr:sp>
    <xdr:clientData/>
  </xdr:twoCellAnchor>
  <xdr:twoCellAnchor>
    <xdr:from>
      <xdr:col>5</xdr:col>
      <xdr:colOff>377723</xdr:colOff>
      <xdr:row>55</xdr:row>
      <xdr:rowOff>25810</xdr:rowOff>
    </xdr:from>
    <xdr:to>
      <xdr:col>6</xdr:col>
      <xdr:colOff>471129</xdr:colOff>
      <xdr:row>56</xdr:row>
      <xdr:rowOff>99961</xdr:rowOff>
    </xdr:to>
    <xdr:sp macro="" textlink="'Time-Series_Analysis'!BJ16">
      <xdr:nvSpPr>
        <xdr:cNvPr id="136" name="TextBox 135">
          <a:extLst>
            <a:ext uri="{FF2B5EF4-FFF2-40B4-BE49-F238E27FC236}">
              <a16:creationId xmlns:a16="http://schemas.microsoft.com/office/drawing/2014/main" id="{00000000-0008-0000-0200-000088000000}"/>
            </a:ext>
          </a:extLst>
        </xdr:cNvPr>
        <xdr:cNvSpPr txBox="1"/>
      </xdr:nvSpPr>
      <xdr:spPr>
        <a:xfrm>
          <a:off x="3651942" y="10316212"/>
          <a:ext cx="748250" cy="261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C9A81-A44E-4359-A7B9-95A99D076007}" type="TxLink">
            <a:rPr lang="en-US" sz="1400" b="1" i="0" u="none" strike="noStrike">
              <a:solidFill>
                <a:schemeClr val="bg1">
                  <a:lumMod val="65000"/>
                </a:schemeClr>
              </a:solidFill>
              <a:latin typeface="Calibri"/>
              <a:cs typeface="Calibri"/>
            </a:rPr>
            <a:pPr/>
            <a:t>72.91%</a:t>
          </a:fld>
          <a:endParaRPr lang="en-US" sz="1600" b="1" i="0" u="none" strike="noStrike">
            <a:solidFill>
              <a:schemeClr val="bg1">
                <a:lumMod val="65000"/>
              </a:schemeClr>
            </a:solidFill>
            <a:latin typeface="Calibri"/>
            <a:cs typeface="Calibri"/>
          </a:endParaRPr>
        </a:p>
      </xdr:txBody>
    </xdr:sp>
    <xdr:clientData/>
  </xdr:twoCellAnchor>
  <xdr:twoCellAnchor>
    <xdr:from>
      <xdr:col>5</xdr:col>
      <xdr:colOff>389194</xdr:colOff>
      <xdr:row>51</xdr:row>
      <xdr:rowOff>102563</xdr:rowOff>
    </xdr:from>
    <xdr:to>
      <xdr:col>5</xdr:col>
      <xdr:colOff>399436</xdr:colOff>
      <xdr:row>53</xdr:row>
      <xdr:rowOff>61452</xdr:rowOff>
    </xdr:to>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3663413" y="9644572"/>
          <a:ext cx="10242" cy="333085"/>
        </a:xfrm>
        <a:prstGeom prst="line">
          <a:avLst/>
        </a:prstGeom>
        <a:ln w="15875">
          <a:solidFill>
            <a:srgbClr val="958BD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398207</xdr:colOff>
      <xdr:row>54</xdr:row>
      <xdr:rowOff>111575</xdr:rowOff>
    </xdr:from>
    <xdr:to>
      <xdr:col>5</xdr:col>
      <xdr:colOff>399436</xdr:colOff>
      <xdr:row>56</xdr:row>
      <xdr:rowOff>71694</xdr:rowOff>
    </xdr:to>
    <xdr:cxnSp macro="">
      <xdr:nvCxnSpPr>
        <xdr:cNvPr id="137" name="Straight Connector 136">
          <a:extLst>
            <a:ext uri="{FF2B5EF4-FFF2-40B4-BE49-F238E27FC236}">
              <a16:creationId xmlns:a16="http://schemas.microsoft.com/office/drawing/2014/main" id="{00000000-0008-0000-0200-000089000000}"/>
            </a:ext>
          </a:extLst>
        </xdr:cNvPr>
        <xdr:cNvCxnSpPr/>
      </xdr:nvCxnSpPr>
      <xdr:spPr>
        <a:xfrm>
          <a:off x="3672426" y="10214879"/>
          <a:ext cx="1229" cy="334315"/>
        </a:xfrm>
        <a:prstGeom prst="line">
          <a:avLst/>
        </a:prstGeom>
        <a:ln w="158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358468</xdr:colOff>
      <xdr:row>45</xdr:row>
      <xdr:rowOff>110204</xdr:rowOff>
    </xdr:from>
    <xdr:to>
      <xdr:col>8</xdr:col>
      <xdr:colOff>581335</xdr:colOff>
      <xdr:row>47</xdr:row>
      <xdr:rowOff>163871</xdr:rowOff>
    </xdr:to>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4942374" y="8529624"/>
          <a:ext cx="877711" cy="42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a:solidFill>
                <a:srgbClr val="000000"/>
              </a:solidFill>
              <a:latin typeface="Calibri"/>
              <a:cs typeface="Calibri"/>
            </a:rPr>
            <a:t>Available</a:t>
          </a:r>
          <a:r>
            <a:rPr lang="en-US" sz="1000" b="0" i="0" u="none" strike="noStrike" baseline="0">
              <a:solidFill>
                <a:srgbClr val="000000"/>
              </a:solidFill>
              <a:latin typeface="Calibri"/>
              <a:cs typeface="Calibri"/>
            </a:rPr>
            <a:t> </a:t>
          </a:r>
          <a:r>
            <a:rPr lang="en-US" sz="1000" b="1" i="0" u="none" strike="noStrike">
              <a:solidFill>
                <a:srgbClr val="000000"/>
              </a:solidFill>
              <a:latin typeface="Calibri"/>
              <a:cs typeface="Calibri"/>
            </a:rPr>
            <a:t>PRODUCT</a:t>
          </a:r>
        </a:p>
      </xdr:txBody>
    </xdr:sp>
    <xdr:clientData/>
  </xdr:twoCellAnchor>
  <xdr:twoCellAnchor>
    <xdr:from>
      <xdr:col>7</xdr:col>
      <xdr:colOff>337984</xdr:colOff>
      <xdr:row>50</xdr:row>
      <xdr:rowOff>16798</xdr:rowOff>
    </xdr:from>
    <xdr:to>
      <xdr:col>8</xdr:col>
      <xdr:colOff>581335</xdr:colOff>
      <xdr:row>52</xdr:row>
      <xdr:rowOff>70465</xdr:rowOff>
    </xdr:to>
    <xdr:sp macro="" textlink="">
      <xdr:nvSpPr>
        <xdr:cNvPr id="139" name="TextBox 138">
          <a:extLst>
            <a:ext uri="{FF2B5EF4-FFF2-40B4-BE49-F238E27FC236}">
              <a16:creationId xmlns:a16="http://schemas.microsoft.com/office/drawing/2014/main" id="{00000000-0008-0000-0200-00008B000000}"/>
            </a:ext>
          </a:extLst>
        </xdr:cNvPr>
        <xdr:cNvSpPr txBox="1"/>
      </xdr:nvSpPr>
      <xdr:spPr>
        <a:xfrm>
          <a:off x="4921890" y="9371709"/>
          <a:ext cx="898195" cy="42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baseline="0">
              <a:solidFill>
                <a:srgbClr val="000000"/>
              </a:solidFill>
              <a:latin typeface="Calibri"/>
              <a:cs typeface="Calibri"/>
            </a:rPr>
            <a:t>Sold </a:t>
          </a:r>
          <a:r>
            <a:rPr lang="en-US" sz="1000" b="1" i="0" u="none" strike="noStrike">
              <a:solidFill>
                <a:srgbClr val="000000"/>
              </a:solidFill>
              <a:latin typeface="Calibri"/>
              <a:cs typeface="Calibri"/>
            </a:rPr>
            <a:t>PRODUCT</a:t>
          </a:r>
        </a:p>
      </xdr:txBody>
    </xdr:sp>
    <xdr:clientData/>
  </xdr:twoCellAnchor>
  <xdr:twoCellAnchor>
    <xdr:from>
      <xdr:col>7</xdr:col>
      <xdr:colOff>399436</xdr:colOff>
      <xdr:row>54</xdr:row>
      <xdr:rowOff>117988</xdr:rowOff>
    </xdr:from>
    <xdr:to>
      <xdr:col>8</xdr:col>
      <xdr:colOff>581335</xdr:colOff>
      <xdr:row>56</xdr:row>
      <xdr:rowOff>171655</xdr:rowOff>
    </xdr:to>
    <xdr:sp macro="" textlink="">
      <xdr:nvSpPr>
        <xdr:cNvPr id="140" name="TextBox 139">
          <a:extLst>
            <a:ext uri="{FF2B5EF4-FFF2-40B4-BE49-F238E27FC236}">
              <a16:creationId xmlns:a16="http://schemas.microsoft.com/office/drawing/2014/main" id="{00000000-0008-0000-0200-00008C000000}"/>
            </a:ext>
          </a:extLst>
        </xdr:cNvPr>
        <xdr:cNvSpPr txBox="1"/>
      </xdr:nvSpPr>
      <xdr:spPr>
        <a:xfrm>
          <a:off x="4983342" y="10221292"/>
          <a:ext cx="836743" cy="42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0" i="0" u="none" strike="noStrike" baseline="0">
              <a:solidFill>
                <a:srgbClr val="000000"/>
              </a:solidFill>
              <a:latin typeface="Calibri"/>
              <a:cs typeface="Calibri"/>
            </a:rPr>
            <a:t>Unsold </a:t>
          </a:r>
          <a:r>
            <a:rPr lang="en-US" sz="1000" b="1" i="0" u="none" strike="noStrike">
              <a:solidFill>
                <a:srgbClr val="000000"/>
              </a:solidFill>
              <a:latin typeface="Calibri"/>
              <a:cs typeface="Calibri"/>
            </a:rPr>
            <a:t>PRODUCT</a:t>
          </a:r>
        </a:p>
      </xdr:txBody>
    </xdr:sp>
    <xdr:clientData/>
  </xdr:twoCellAnchor>
  <xdr:twoCellAnchor>
    <xdr:from>
      <xdr:col>7</xdr:col>
      <xdr:colOff>440403</xdr:colOff>
      <xdr:row>47</xdr:row>
      <xdr:rowOff>25812</xdr:rowOff>
    </xdr:from>
    <xdr:to>
      <xdr:col>8</xdr:col>
      <xdr:colOff>460888</xdr:colOff>
      <xdr:row>48</xdr:row>
      <xdr:rowOff>99962</xdr:rowOff>
    </xdr:to>
    <xdr:sp macro="" textlink="'Time-Series_Analysis'!BO6">
      <xdr:nvSpPr>
        <xdr:cNvPr id="141" name="TextBox 140">
          <a:extLst>
            <a:ext uri="{FF2B5EF4-FFF2-40B4-BE49-F238E27FC236}">
              <a16:creationId xmlns:a16="http://schemas.microsoft.com/office/drawing/2014/main" id="{00000000-0008-0000-0200-00008D000000}"/>
            </a:ext>
          </a:extLst>
        </xdr:cNvPr>
        <xdr:cNvSpPr txBox="1"/>
      </xdr:nvSpPr>
      <xdr:spPr>
        <a:xfrm>
          <a:off x="5024309" y="8819428"/>
          <a:ext cx="675329"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38CAD0-BA89-4D22-9233-856C0A50769B}" type="TxLink">
            <a:rPr lang="en-US" sz="1100" b="0" i="0" u="none" strike="noStrike">
              <a:solidFill>
                <a:srgbClr val="000000"/>
              </a:solidFill>
              <a:latin typeface="Calibri"/>
              <a:cs typeface="Calibri"/>
            </a:rPr>
            <a:pPr algn="ctr"/>
            <a:t>606</a:t>
          </a:fld>
          <a:endParaRPr lang="en-US" sz="1400" b="1" i="0" u="none" strike="noStrike">
            <a:solidFill>
              <a:srgbClr val="958BD9"/>
            </a:solidFill>
            <a:latin typeface="Calibri"/>
            <a:cs typeface="Calibri"/>
          </a:endParaRPr>
        </a:p>
      </xdr:txBody>
    </xdr:sp>
    <xdr:clientData/>
  </xdr:twoCellAnchor>
  <xdr:twoCellAnchor>
    <xdr:from>
      <xdr:col>7</xdr:col>
      <xdr:colOff>481372</xdr:colOff>
      <xdr:row>51</xdr:row>
      <xdr:rowOff>127003</xdr:rowOff>
    </xdr:from>
    <xdr:to>
      <xdr:col>8</xdr:col>
      <xdr:colOff>460888</xdr:colOff>
      <xdr:row>53</xdr:row>
      <xdr:rowOff>6556</xdr:rowOff>
    </xdr:to>
    <xdr:sp macro="" textlink="'Time-Series_Analysis'!BP6">
      <xdr:nvSpPr>
        <xdr:cNvPr id="142" name="TextBox 141">
          <a:extLst>
            <a:ext uri="{FF2B5EF4-FFF2-40B4-BE49-F238E27FC236}">
              <a16:creationId xmlns:a16="http://schemas.microsoft.com/office/drawing/2014/main" id="{00000000-0008-0000-0200-00008E000000}"/>
            </a:ext>
          </a:extLst>
        </xdr:cNvPr>
        <xdr:cNvSpPr txBox="1"/>
      </xdr:nvSpPr>
      <xdr:spPr>
        <a:xfrm>
          <a:off x="5065278" y="9669012"/>
          <a:ext cx="634360" cy="253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64C9B3-A5CD-4EB3-A3D3-3010C6E6C361}" type="TxLink">
            <a:rPr lang="en-US" sz="1400" b="1" i="0" u="none" strike="noStrike">
              <a:solidFill>
                <a:srgbClr val="958BD9"/>
              </a:solidFill>
              <a:latin typeface="Calibri"/>
              <a:ea typeface="+mn-ea"/>
              <a:cs typeface="Calibri"/>
            </a:rPr>
            <a:pPr marL="0" indent="0" algn="ctr"/>
            <a:t>102</a:t>
          </a:fld>
          <a:endParaRPr lang="en-US" sz="1400" b="1" i="0" u="none" strike="noStrike">
            <a:solidFill>
              <a:srgbClr val="958BD9"/>
            </a:solidFill>
            <a:latin typeface="Calibri"/>
            <a:ea typeface="+mn-ea"/>
            <a:cs typeface="Calibri"/>
          </a:endParaRPr>
        </a:p>
      </xdr:txBody>
    </xdr:sp>
    <xdr:clientData/>
  </xdr:twoCellAnchor>
  <xdr:twoCellAnchor>
    <xdr:from>
      <xdr:col>7</xdr:col>
      <xdr:colOff>501855</xdr:colOff>
      <xdr:row>56</xdr:row>
      <xdr:rowOff>13113</xdr:rowOff>
    </xdr:from>
    <xdr:to>
      <xdr:col>8</xdr:col>
      <xdr:colOff>501856</xdr:colOff>
      <xdr:row>57</xdr:row>
      <xdr:rowOff>87263</xdr:rowOff>
    </xdr:to>
    <xdr:sp macro="" textlink="'Time-Series_Analysis'!BQ6">
      <xdr:nvSpPr>
        <xdr:cNvPr id="143" name="TextBox 142">
          <a:extLst>
            <a:ext uri="{FF2B5EF4-FFF2-40B4-BE49-F238E27FC236}">
              <a16:creationId xmlns:a16="http://schemas.microsoft.com/office/drawing/2014/main" id="{00000000-0008-0000-0200-00008F000000}"/>
            </a:ext>
          </a:extLst>
        </xdr:cNvPr>
        <xdr:cNvSpPr txBox="1"/>
      </xdr:nvSpPr>
      <xdr:spPr>
        <a:xfrm>
          <a:off x="5085761" y="10490613"/>
          <a:ext cx="654845"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40DC467-ED51-4081-B8C3-9693E144F32D}" type="TxLink">
            <a:rPr lang="en-US" sz="1100" b="0" i="0" u="none" strike="noStrike">
              <a:solidFill>
                <a:srgbClr val="000000"/>
              </a:solidFill>
              <a:latin typeface="Calibri"/>
              <a:cs typeface="Calibri"/>
            </a:rPr>
            <a:pPr algn="ctr"/>
            <a:t>504</a:t>
          </a:fld>
          <a:endParaRPr lang="en-US" sz="1400" b="1" i="0" u="none" strike="noStrike">
            <a:solidFill>
              <a:srgbClr val="958BD9"/>
            </a:solidFill>
            <a:latin typeface="Calibri"/>
            <a:cs typeface="Calibri"/>
          </a:endParaRPr>
        </a:p>
      </xdr:txBody>
    </xdr:sp>
    <xdr:clientData/>
  </xdr:twoCellAnchor>
  <xdr:twoCellAnchor>
    <xdr:from>
      <xdr:col>7</xdr:col>
      <xdr:colOff>51210</xdr:colOff>
      <xdr:row>45</xdr:row>
      <xdr:rowOff>133145</xdr:rowOff>
    </xdr:from>
    <xdr:to>
      <xdr:col>7</xdr:col>
      <xdr:colOff>430162</xdr:colOff>
      <xdr:row>47</xdr:row>
      <xdr:rowOff>122904</xdr:rowOff>
    </xdr:to>
    <xdr:sp macro="" textlink="">
      <xdr:nvSpPr>
        <xdr:cNvPr id="58" name="Rectangle: Rounded Corners 57">
          <a:extLst>
            <a:ext uri="{FF2B5EF4-FFF2-40B4-BE49-F238E27FC236}">
              <a16:creationId xmlns:a16="http://schemas.microsoft.com/office/drawing/2014/main" id="{00000000-0008-0000-0200-00003A000000}"/>
            </a:ext>
          </a:extLst>
        </xdr:cNvPr>
        <xdr:cNvSpPr/>
      </xdr:nvSpPr>
      <xdr:spPr>
        <a:xfrm>
          <a:off x="4635116" y="8552565"/>
          <a:ext cx="378952" cy="363955"/>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51210</xdr:colOff>
      <xdr:row>50</xdr:row>
      <xdr:rowOff>101190</xdr:rowOff>
    </xdr:from>
    <xdr:to>
      <xdr:col>7</xdr:col>
      <xdr:colOff>430162</xdr:colOff>
      <xdr:row>52</xdr:row>
      <xdr:rowOff>90949</xdr:rowOff>
    </xdr:to>
    <xdr:sp macro="" textlink="">
      <xdr:nvSpPr>
        <xdr:cNvPr id="144" name="Rectangle: Rounded Corners 143">
          <a:extLst>
            <a:ext uri="{FF2B5EF4-FFF2-40B4-BE49-F238E27FC236}">
              <a16:creationId xmlns:a16="http://schemas.microsoft.com/office/drawing/2014/main" id="{00000000-0008-0000-0200-000090000000}"/>
            </a:ext>
          </a:extLst>
        </xdr:cNvPr>
        <xdr:cNvSpPr/>
      </xdr:nvSpPr>
      <xdr:spPr>
        <a:xfrm>
          <a:off x="4635116" y="9456101"/>
          <a:ext cx="378952" cy="363955"/>
        </a:xfrm>
        <a:prstGeom prst="roundRect">
          <a:avLst/>
        </a:prstGeom>
        <a:solidFill>
          <a:srgbClr val="958B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81936</xdr:colOff>
      <xdr:row>55</xdr:row>
      <xdr:rowOff>7783</xdr:rowOff>
    </xdr:from>
    <xdr:to>
      <xdr:col>7</xdr:col>
      <xdr:colOff>460888</xdr:colOff>
      <xdr:row>57</xdr:row>
      <xdr:rowOff>5041</xdr:rowOff>
    </xdr:to>
    <xdr:sp macro="" textlink="">
      <xdr:nvSpPr>
        <xdr:cNvPr id="145" name="Rectangle: Rounded Corners 144">
          <a:extLst>
            <a:ext uri="{FF2B5EF4-FFF2-40B4-BE49-F238E27FC236}">
              <a16:creationId xmlns:a16="http://schemas.microsoft.com/office/drawing/2014/main" id="{00000000-0008-0000-0200-000091000000}"/>
            </a:ext>
          </a:extLst>
        </xdr:cNvPr>
        <xdr:cNvSpPr/>
      </xdr:nvSpPr>
      <xdr:spPr>
        <a:xfrm>
          <a:off x="4665842" y="10298185"/>
          <a:ext cx="378952" cy="371454"/>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92177</xdr:colOff>
      <xdr:row>45</xdr:row>
      <xdr:rowOff>142807</xdr:rowOff>
    </xdr:from>
    <xdr:to>
      <xdr:col>11</xdr:col>
      <xdr:colOff>450645</xdr:colOff>
      <xdr:row>59</xdr:row>
      <xdr:rowOff>173532</xdr:rowOff>
    </xdr:to>
    <xdr:graphicFrame macro="">
      <xdr:nvGraphicFramePr>
        <xdr:cNvPr id="146" name="Chart 145">
          <a:extLst>
            <a:ext uri="{FF2B5EF4-FFF2-40B4-BE49-F238E27FC236}">
              <a16:creationId xmlns:a16="http://schemas.microsoft.com/office/drawing/2014/main" id="{00000000-0008-0000-0200-00009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20485</xdr:colOff>
      <xdr:row>47</xdr:row>
      <xdr:rowOff>40388</xdr:rowOff>
    </xdr:from>
    <xdr:to>
      <xdr:col>15</xdr:col>
      <xdr:colOff>532581</xdr:colOff>
      <xdr:row>59</xdr:row>
      <xdr:rowOff>173532</xdr:rowOff>
    </xdr:to>
    <xdr:graphicFrame macro="">
      <xdr:nvGraphicFramePr>
        <xdr:cNvPr id="147" name="Chart 146">
          <a:extLst>
            <a:ext uri="{FF2B5EF4-FFF2-40B4-BE49-F238E27FC236}">
              <a16:creationId xmlns:a16="http://schemas.microsoft.com/office/drawing/2014/main" id="{00000000-0008-0000-02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120446</xdr:colOff>
      <xdr:row>43</xdr:row>
      <xdr:rowOff>181897</xdr:rowOff>
    </xdr:from>
    <xdr:to>
      <xdr:col>11</xdr:col>
      <xdr:colOff>500626</xdr:colOff>
      <xdr:row>45</xdr:row>
      <xdr:rowOff>40968</xdr:rowOff>
    </xdr:to>
    <xdr:sp macro="" textlink="">
      <xdr:nvSpPr>
        <xdr:cNvPr id="148" name="TextBox 147">
          <a:extLst>
            <a:ext uri="{FF2B5EF4-FFF2-40B4-BE49-F238E27FC236}">
              <a16:creationId xmlns:a16="http://schemas.microsoft.com/office/drawing/2014/main" id="{00000000-0008-0000-0200-000094000000}"/>
            </a:ext>
          </a:extLst>
        </xdr:cNvPr>
        <xdr:cNvSpPr txBox="1"/>
      </xdr:nvSpPr>
      <xdr:spPr>
        <a:xfrm>
          <a:off x="6014040" y="8227120"/>
          <a:ext cx="1689867"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Profit</a:t>
          </a:r>
          <a:r>
            <a:rPr lang="en-US" sz="1100" b="0" i="0" u="none" strike="noStrike" baseline="0">
              <a:solidFill>
                <a:srgbClr val="000000"/>
              </a:solidFill>
              <a:latin typeface="Calibri"/>
              <a:cs typeface="Calibri"/>
            </a:rPr>
            <a:t> by Product </a:t>
          </a:r>
          <a:r>
            <a:rPr lang="en-US" sz="1100" b="1" i="0" u="none" strike="noStrike" baseline="0">
              <a:solidFill>
                <a:srgbClr val="000000"/>
              </a:solidFill>
              <a:latin typeface="Calibri"/>
              <a:cs typeface="Calibri"/>
            </a:rPr>
            <a:t>Colors</a:t>
          </a:r>
          <a:endParaRPr lang="en-US" sz="1100" b="1" i="0" u="none" strike="noStrike">
            <a:solidFill>
              <a:srgbClr val="000000"/>
            </a:solidFill>
            <a:latin typeface="Calibri"/>
            <a:cs typeface="Calibri"/>
          </a:endParaRPr>
        </a:p>
      </xdr:txBody>
    </xdr:sp>
    <xdr:clientData/>
  </xdr:twoCellAnchor>
  <xdr:twoCellAnchor>
    <xdr:from>
      <xdr:col>12</xdr:col>
      <xdr:colOff>6557</xdr:colOff>
      <xdr:row>43</xdr:row>
      <xdr:rowOff>170425</xdr:rowOff>
    </xdr:from>
    <xdr:to>
      <xdr:col>15</xdr:col>
      <xdr:colOff>174113</xdr:colOff>
      <xdr:row>45</xdr:row>
      <xdr:rowOff>29496</xdr:rowOff>
    </xdr:to>
    <xdr:sp macro="" textlink="">
      <xdr:nvSpPr>
        <xdr:cNvPr id="149" name="TextBox 148">
          <a:extLst>
            <a:ext uri="{FF2B5EF4-FFF2-40B4-BE49-F238E27FC236}">
              <a16:creationId xmlns:a16="http://schemas.microsoft.com/office/drawing/2014/main" id="{00000000-0008-0000-0200-000095000000}"/>
            </a:ext>
          </a:extLst>
        </xdr:cNvPr>
        <xdr:cNvSpPr txBox="1"/>
      </xdr:nvSpPr>
      <xdr:spPr>
        <a:xfrm>
          <a:off x="7864682" y="8215648"/>
          <a:ext cx="2132087"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Profit</a:t>
          </a:r>
          <a:r>
            <a:rPr lang="en-US" sz="1100" b="0" i="0" u="none" strike="noStrike" baseline="0">
              <a:solidFill>
                <a:srgbClr val="000000"/>
              </a:solidFill>
              <a:latin typeface="Calibri"/>
              <a:cs typeface="Calibri"/>
            </a:rPr>
            <a:t> by Product Pricing </a:t>
          </a:r>
          <a:r>
            <a:rPr lang="en-US" sz="1100" b="1" i="0" u="none" strike="noStrike" baseline="0">
              <a:solidFill>
                <a:srgbClr val="000000"/>
              </a:solidFill>
              <a:latin typeface="Calibri"/>
              <a:cs typeface="Calibri"/>
            </a:rPr>
            <a:t>Type</a:t>
          </a:r>
          <a:endParaRPr lang="en-US" sz="1100" b="1" i="0" u="none" strike="noStrike">
            <a:solidFill>
              <a:srgbClr val="000000"/>
            </a:solidFill>
            <a:latin typeface="Calibri"/>
            <a:cs typeface="Calibri"/>
          </a:endParaRPr>
        </a:p>
      </xdr:txBody>
    </xdr:sp>
    <xdr:clientData/>
  </xdr:twoCellAnchor>
  <xdr:twoCellAnchor>
    <xdr:from>
      <xdr:col>12</xdr:col>
      <xdr:colOff>71694</xdr:colOff>
      <xdr:row>46</xdr:row>
      <xdr:rowOff>169195</xdr:rowOff>
    </xdr:from>
    <xdr:to>
      <xdr:col>13</xdr:col>
      <xdr:colOff>512097</xdr:colOff>
      <xdr:row>48</xdr:row>
      <xdr:rowOff>28267</xdr:rowOff>
    </xdr:to>
    <xdr:sp macro="" textlink="">
      <xdr:nvSpPr>
        <xdr:cNvPr id="150" name="TextBox 149">
          <a:extLst>
            <a:ext uri="{FF2B5EF4-FFF2-40B4-BE49-F238E27FC236}">
              <a16:creationId xmlns:a16="http://schemas.microsoft.com/office/drawing/2014/main" id="{00000000-0008-0000-0200-000096000000}"/>
            </a:ext>
          </a:extLst>
        </xdr:cNvPr>
        <xdr:cNvSpPr txBox="1"/>
      </xdr:nvSpPr>
      <xdr:spPr>
        <a:xfrm>
          <a:off x="7929819" y="8775713"/>
          <a:ext cx="1095247"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Price</a:t>
          </a:r>
          <a:r>
            <a:rPr lang="en-US" sz="1100" b="0" i="0" u="none" strike="noStrike" baseline="0">
              <a:solidFill>
                <a:srgbClr val="000000"/>
              </a:solidFill>
              <a:latin typeface="Calibri"/>
              <a:cs typeface="Calibri"/>
            </a:rPr>
            <a:t> Abv </a:t>
          </a:r>
          <a:r>
            <a:rPr lang="en-US" sz="1100" b="1" i="0" u="none" strike="noStrike" baseline="0">
              <a:solidFill>
                <a:srgbClr val="958BD9"/>
              </a:solidFill>
              <a:latin typeface="Calibri"/>
              <a:cs typeface="Calibri"/>
            </a:rPr>
            <a:t>$150</a:t>
          </a:r>
          <a:endParaRPr lang="en-US" sz="1100" b="1" i="0" u="none" strike="noStrike">
            <a:solidFill>
              <a:srgbClr val="958BD9"/>
            </a:solidFill>
            <a:latin typeface="Calibri"/>
            <a:cs typeface="Calibri"/>
          </a:endParaRPr>
        </a:p>
      </xdr:txBody>
    </xdr:sp>
    <xdr:clientData/>
  </xdr:twoCellAnchor>
  <xdr:twoCellAnchor>
    <xdr:from>
      <xdr:col>14</xdr:col>
      <xdr:colOff>9014</xdr:colOff>
      <xdr:row>46</xdr:row>
      <xdr:rowOff>157724</xdr:rowOff>
    </xdr:from>
    <xdr:to>
      <xdr:col>15</xdr:col>
      <xdr:colOff>449417</xdr:colOff>
      <xdr:row>48</xdr:row>
      <xdr:rowOff>16796</xdr:rowOff>
    </xdr:to>
    <xdr:sp macro="" textlink="">
      <xdr:nvSpPr>
        <xdr:cNvPr id="151" name="TextBox 150">
          <a:extLst>
            <a:ext uri="{FF2B5EF4-FFF2-40B4-BE49-F238E27FC236}">
              <a16:creationId xmlns:a16="http://schemas.microsoft.com/office/drawing/2014/main" id="{00000000-0008-0000-0200-000097000000}"/>
            </a:ext>
          </a:extLst>
        </xdr:cNvPr>
        <xdr:cNvSpPr txBox="1"/>
      </xdr:nvSpPr>
      <xdr:spPr>
        <a:xfrm>
          <a:off x="9176827" y="8764242"/>
          <a:ext cx="1095246"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Price</a:t>
          </a:r>
          <a:r>
            <a:rPr lang="en-US" sz="1100" b="0" i="0" u="none" strike="noStrike" baseline="0">
              <a:solidFill>
                <a:srgbClr val="000000"/>
              </a:solidFill>
              <a:latin typeface="Calibri"/>
              <a:cs typeface="Calibri"/>
            </a:rPr>
            <a:t> Blw </a:t>
          </a:r>
          <a:r>
            <a:rPr lang="en-US" sz="1100" b="1" i="0" u="none" strike="noStrike" baseline="0">
              <a:solidFill>
                <a:schemeClr val="accent2">
                  <a:lumMod val="75000"/>
                </a:schemeClr>
              </a:solidFill>
              <a:latin typeface="Calibri"/>
              <a:cs typeface="Calibri"/>
            </a:rPr>
            <a:t>$150</a:t>
          </a:r>
          <a:endParaRPr lang="en-US" sz="1100" b="1" i="0" u="none" strike="noStrike">
            <a:solidFill>
              <a:schemeClr val="accent2">
                <a:lumMod val="75000"/>
              </a:schemeClr>
            </a:solidFill>
            <a:latin typeface="Calibri"/>
            <a:cs typeface="Calibri"/>
          </a:endParaRPr>
        </a:p>
      </xdr:txBody>
    </xdr:sp>
    <xdr:clientData/>
  </xdr:twoCellAnchor>
  <xdr:twoCellAnchor>
    <xdr:from>
      <xdr:col>12</xdr:col>
      <xdr:colOff>101191</xdr:colOff>
      <xdr:row>53</xdr:row>
      <xdr:rowOff>14337</xdr:rowOff>
    </xdr:from>
    <xdr:to>
      <xdr:col>13</xdr:col>
      <xdr:colOff>541594</xdr:colOff>
      <xdr:row>54</xdr:row>
      <xdr:rowOff>68005</xdr:rowOff>
    </xdr:to>
    <xdr:sp macro="" textlink="'Time-Series_Analysis'!CA11">
      <xdr:nvSpPr>
        <xdr:cNvPr id="152" name="TextBox 151">
          <a:extLst>
            <a:ext uri="{FF2B5EF4-FFF2-40B4-BE49-F238E27FC236}">
              <a16:creationId xmlns:a16="http://schemas.microsoft.com/office/drawing/2014/main" id="{00000000-0008-0000-0200-000098000000}"/>
            </a:ext>
          </a:extLst>
        </xdr:cNvPr>
        <xdr:cNvSpPr txBox="1"/>
      </xdr:nvSpPr>
      <xdr:spPr>
        <a:xfrm>
          <a:off x="7959316" y="9930542"/>
          <a:ext cx="1095247" cy="240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EAF0B8E-B0CC-4E90-B1D9-D5322E4B2071}" type="TxLink">
            <a:rPr lang="en-US" sz="1400" b="1" i="0" u="none" strike="noStrike">
              <a:solidFill>
                <a:srgbClr val="958BD9"/>
              </a:solidFill>
              <a:latin typeface="Calibri"/>
              <a:ea typeface="+mn-ea"/>
              <a:cs typeface="Calibri"/>
            </a:rPr>
            <a:pPr marL="0" indent="0" algn="ctr"/>
            <a:t>95%</a:t>
          </a:fld>
          <a:endParaRPr lang="en-US" sz="1400" b="1" i="0" u="none" strike="noStrike">
            <a:solidFill>
              <a:srgbClr val="958BD9"/>
            </a:solidFill>
            <a:latin typeface="Calibri"/>
            <a:ea typeface="+mn-ea"/>
            <a:cs typeface="Calibri"/>
          </a:endParaRPr>
        </a:p>
      </xdr:txBody>
    </xdr:sp>
    <xdr:clientData/>
  </xdr:twoCellAnchor>
  <xdr:twoCellAnchor>
    <xdr:from>
      <xdr:col>14</xdr:col>
      <xdr:colOff>28268</xdr:colOff>
      <xdr:row>53</xdr:row>
      <xdr:rowOff>123</xdr:rowOff>
    </xdr:from>
    <xdr:to>
      <xdr:col>15</xdr:col>
      <xdr:colOff>468671</xdr:colOff>
      <xdr:row>54</xdr:row>
      <xdr:rowOff>46292</xdr:rowOff>
    </xdr:to>
    <xdr:sp macro="" textlink="'Time-Series_Analysis'!CA12">
      <xdr:nvSpPr>
        <xdr:cNvPr id="153" name="TextBox 152">
          <a:extLst>
            <a:ext uri="{FF2B5EF4-FFF2-40B4-BE49-F238E27FC236}">
              <a16:creationId xmlns:a16="http://schemas.microsoft.com/office/drawing/2014/main" id="{00000000-0008-0000-0200-000099000000}"/>
            </a:ext>
          </a:extLst>
        </xdr:cNvPr>
        <xdr:cNvSpPr txBox="1"/>
      </xdr:nvSpPr>
      <xdr:spPr>
        <a:xfrm>
          <a:off x="9196081" y="9916328"/>
          <a:ext cx="1095246"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181203-34DF-4CBD-8846-FFD3F9752154}" type="TxLink">
            <a:rPr lang="en-US" sz="1400" b="1" i="0" u="none" strike="noStrike">
              <a:solidFill>
                <a:schemeClr val="accent2">
                  <a:lumMod val="75000"/>
                </a:schemeClr>
              </a:solidFill>
              <a:latin typeface="Calibri"/>
              <a:cs typeface="Calibri"/>
            </a:rPr>
            <a:pPr algn="ctr"/>
            <a:t>5%</a:t>
          </a:fld>
          <a:endParaRPr lang="en-US" sz="1400" b="1" i="0" u="none" strike="noStrike">
            <a:solidFill>
              <a:schemeClr val="accent2">
                <a:lumMod val="75000"/>
              </a:schemeClr>
            </a:solidFill>
            <a:latin typeface="Calibri"/>
            <a:cs typeface="Calibri"/>
          </a:endParaRPr>
        </a:p>
      </xdr:txBody>
    </xdr:sp>
    <xdr:clientData/>
  </xdr:twoCellAnchor>
  <xdr:twoCellAnchor>
    <xdr:from>
      <xdr:col>12</xdr:col>
      <xdr:colOff>131917</xdr:colOff>
      <xdr:row>54</xdr:row>
      <xdr:rowOff>157724</xdr:rowOff>
    </xdr:from>
    <xdr:to>
      <xdr:col>13</xdr:col>
      <xdr:colOff>572320</xdr:colOff>
      <xdr:row>56</xdr:row>
      <xdr:rowOff>16796</xdr:rowOff>
    </xdr:to>
    <xdr:sp macro="" textlink="'Time-Series_Analysis'!BY11">
      <xdr:nvSpPr>
        <xdr:cNvPr id="154" name="TextBox 153">
          <a:extLst>
            <a:ext uri="{FF2B5EF4-FFF2-40B4-BE49-F238E27FC236}">
              <a16:creationId xmlns:a16="http://schemas.microsoft.com/office/drawing/2014/main" id="{00000000-0008-0000-0200-00009A000000}"/>
            </a:ext>
          </a:extLst>
        </xdr:cNvPr>
        <xdr:cNvSpPr txBox="1"/>
      </xdr:nvSpPr>
      <xdr:spPr>
        <a:xfrm>
          <a:off x="7990042" y="10261028"/>
          <a:ext cx="1095247"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18C6CB-7FE6-4766-B97C-F868B6EF6507}" type="TxLink">
            <a:rPr lang="en-US" sz="1100" b="1" i="0" u="none" strike="noStrike">
              <a:solidFill>
                <a:srgbClr val="000000"/>
              </a:solidFill>
              <a:latin typeface="Calibri"/>
              <a:cs typeface="Calibri"/>
            </a:rPr>
            <a:pPr algn="ctr"/>
            <a:t>Expensive</a:t>
          </a:fld>
          <a:endParaRPr lang="en-US" sz="1100" b="1" i="0" u="none" strike="noStrike">
            <a:solidFill>
              <a:srgbClr val="958BD9"/>
            </a:solidFill>
            <a:latin typeface="Calibri"/>
            <a:cs typeface="Calibri"/>
          </a:endParaRPr>
        </a:p>
      </xdr:txBody>
    </xdr:sp>
    <xdr:clientData/>
  </xdr:twoCellAnchor>
  <xdr:twoCellAnchor>
    <xdr:from>
      <xdr:col>14</xdr:col>
      <xdr:colOff>58994</xdr:colOff>
      <xdr:row>54</xdr:row>
      <xdr:rowOff>136011</xdr:rowOff>
    </xdr:from>
    <xdr:to>
      <xdr:col>15</xdr:col>
      <xdr:colOff>499397</xdr:colOff>
      <xdr:row>56</xdr:row>
      <xdr:rowOff>2581</xdr:rowOff>
    </xdr:to>
    <xdr:sp macro="" textlink="'Time-Series_Analysis'!BY12">
      <xdr:nvSpPr>
        <xdr:cNvPr id="155" name="TextBox 154">
          <a:extLst>
            <a:ext uri="{FF2B5EF4-FFF2-40B4-BE49-F238E27FC236}">
              <a16:creationId xmlns:a16="http://schemas.microsoft.com/office/drawing/2014/main" id="{00000000-0008-0000-0200-00009B000000}"/>
            </a:ext>
          </a:extLst>
        </xdr:cNvPr>
        <xdr:cNvSpPr txBox="1"/>
      </xdr:nvSpPr>
      <xdr:spPr>
        <a:xfrm>
          <a:off x="9226807" y="10239315"/>
          <a:ext cx="1095246" cy="240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5F01BC-4BE5-4EA3-B0DC-DE2E6CE9B7D3}" type="TxLink">
            <a:rPr lang="en-US" sz="1100" b="1" i="0" u="none" strike="noStrike">
              <a:solidFill>
                <a:srgbClr val="000000"/>
              </a:solidFill>
              <a:latin typeface="Calibri"/>
              <a:cs typeface="Calibri"/>
            </a:rPr>
            <a:pPr/>
            <a:t>Less Expensive</a:t>
          </a:fld>
          <a:endParaRPr lang="en-US" sz="1100" b="1" i="0" u="none" strike="noStrike">
            <a:solidFill>
              <a:srgbClr val="958BD9"/>
            </a:solidFill>
            <a:latin typeface="Calibri"/>
            <a:cs typeface="Calibri"/>
          </a:endParaRPr>
        </a:p>
      </xdr:txBody>
    </xdr:sp>
    <xdr:clientData/>
  </xdr:twoCellAnchor>
  <xdr:twoCellAnchor>
    <xdr:from>
      <xdr:col>12</xdr:col>
      <xdr:colOff>152401</xdr:colOff>
      <xdr:row>56</xdr:row>
      <xdr:rowOff>45064</xdr:rowOff>
    </xdr:from>
    <xdr:to>
      <xdr:col>13</xdr:col>
      <xdr:colOff>592804</xdr:colOff>
      <xdr:row>57</xdr:row>
      <xdr:rowOff>98732</xdr:rowOff>
    </xdr:to>
    <xdr:sp macro="" textlink="'Time-Series_Analysis'!BZ11">
      <xdr:nvSpPr>
        <xdr:cNvPr id="156" name="TextBox 155">
          <a:extLst>
            <a:ext uri="{FF2B5EF4-FFF2-40B4-BE49-F238E27FC236}">
              <a16:creationId xmlns:a16="http://schemas.microsoft.com/office/drawing/2014/main" id="{00000000-0008-0000-0200-00009C000000}"/>
            </a:ext>
          </a:extLst>
        </xdr:cNvPr>
        <xdr:cNvSpPr txBox="1"/>
      </xdr:nvSpPr>
      <xdr:spPr>
        <a:xfrm>
          <a:off x="8010526" y="10522564"/>
          <a:ext cx="1095247" cy="240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929E7D-8E73-49FB-9C18-AD0E9E8BDCB2}" type="TxLink">
            <a:rPr lang="en-US" sz="1400" b="1" i="0" u="none" strike="noStrike">
              <a:solidFill>
                <a:srgbClr val="958BD9"/>
              </a:solidFill>
              <a:latin typeface="Calibri"/>
              <a:ea typeface="+mn-ea"/>
              <a:cs typeface="Calibri"/>
            </a:rPr>
            <a:pPr marL="0" indent="0" algn="ctr"/>
            <a:t>$1.88M</a:t>
          </a:fld>
          <a:endParaRPr lang="en-US" sz="1400" b="1" i="0" u="none" strike="noStrike">
            <a:solidFill>
              <a:srgbClr val="958BD9"/>
            </a:solidFill>
            <a:latin typeface="Calibri"/>
            <a:ea typeface="+mn-ea"/>
            <a:cs typeface="Calibri"/>
          </a:endParaRPr>
        </a:p>
      </xdr:txBody>
    </xdr:sp>
    <xdr:clientData/>
  </xdr:twoCellAnchor>
  <xdr:twoCellAnchor>
    <xdr:from>
      <xdr:col>14</xdr:col>
      <xdr:colOff>79478</xdr:colOff>
      <xdr:row>56</xdr:row>
      <xdr:rowOff>23351</xdr:rowOff>
    </xdr:from>
    <xdr:to>
      <xdr:col>15</xdr:col>
      <xdr:colOff>519881</xdr:colOff>
      <xdr:row>57</xdr:row>
      <xdr:rowOff>77019</xdr:rowOff>
    </xdr:to>
    <xdr:sp macro="" textlink="'Time-Series_Analysis'!BZ12">
      <xdr:nvSpPr>
        <xdr:cNvPr id="157" name="TextBox 156">
          <a:extLst>
            <a:ext uri="{FF2B5EF4-FFF2-40B4-BE49-F238E27FC236}">
              <a16:creationId xmlns:a16="http://schemas.microsoft.com/office/drawing/2014/main" id="{00000000-0008-0000-0200-00009D000000}"/>
            </a:ext>
          </a:extLst>
        </xdr:cNvPr>
        <xdr:cNvSpPr txBox="1"/>
      </xdr:nvSpPr>
      <xdr:spPr>
        <a:xfrm>
          <a:off x="9247291" y="10500851"/>
          <a:ext cx="1095246" cy="240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C4B5653-B458-4F94-82AF-BBB0DC2A3470}" type="TxLink">
            <a:rPr lang="en-US" sz="1400" b="1" i="0" u="none" strike="noStrike">
              <a:solidFill>
                <a:schemeClr val="accent2">
                  <a:lumMod val="75000"/>
                </a:schemeClr>
              </a:solidFill>
              <a:latin typeface="Calibri"/>
              <a:ea typeface="+mn-ea"/>
              <a:cs typeface="Calibri"/>
            </a:rPr>
            <a:pPr marL="0" indent="0" algn="ctr"/>
            <a:t>$108.48K</a:t>
          </a:fld>
          <a:endParaRPr lang="en-US" sz="1400" b="1" i="0" u="none" strike="noStrike">
            <a:solidFill>
              <a:schemeClr val="accent2">
                <a:lumMod val="75000"/>
              </a:schemeClr>
            </a:solidFill>
            <a:latin typeface="Calibri"/>
            <a:ea typeface="+mn-ea"/>
            <a:cs typeface="Calibri"/>
          </a:endParaRPr>
        </a:p>
      </xdr:txBody>
    </xdr:sp>
    <xdr:clientData/>
  </xdr:twoCellAnchor>
  <xdr:twoCellAnchor>
    <xdr:from>
      <xdr:col>0</xdr:col>
      <xdr:colOff>101342</xdr:colOff>
      <xdr:row>61</xdr:row>
      <xdr:rowOff>184354</xdr:rowOff>
    </xdr:from>
    <xdr:to>
      <xdr:col>6</xdr:col>
      <xdr:colOff>153629</xdr:colOff>
      <xdr:row>78</xdr:row>
      <xdr:rowOff>163870</xdr:rowOff>
    </xdr:to>
    <xdr:graphicFrame macro="">
      <xdr:nvGraphicFramePr>
        <xdr:cNvPr id="162" name="Chart 161">
          <a:extLst>
            <a:ext uri="{FF2B5EF4-FFF2-40B4-BE49-F238E27FC236}">
              <a16:creationId xmlns:a16="http://schemas.microsoft.com/office/drawing/2014/main" id="{00000000-0008-0000-0200-0000A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143386</xdr:colOff>
      <xdr:row>70</xdr:row>
      <xdr:rowOff>51210</xdr:rowOff>
    </xdr:from>
    <xdr:to>
      <xdr:col>5</xdr:col>
      <xdr:colOff>594031</xdr:colOff>
      <xdr:row>77</xdr:row>
      <xdr:rowOff>94043</xdr:rowOff>
    </xdr:to>
    <xdr:graphicFrame macro="">
      <xdr:nvGraphicFramePr>
        <xdr:cNvPr id="165" name="Chart 164">
          <a:extLst>
            <a:ext uri="{FF2B5EF4-FFF2-40B4-BE49-F238E27FC236}">
              <a16:creationId xmlns:a16="http://schemas.microsoft.com/office/drawing/2014/main" id="{00000000-0008-0000-02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562077</xdr:colOff>
      <xdr:row>68</xdr:row>
      <xdr:rowOff>60222</xdr:rowOff>
    </xdr:from>
    <xdr:to>
      <xdr:col>6</xdr:col>
      <xdr:colOff>286774</xdr:colOff>
      <xdr:row>70</xdr:row>
      <xdr:rowOff>184354</xdr:rowOff>
    </xdr:to>
    <xdr:sp macro="" textlink="">
      <xdr:nvSpPr>
        <xdr:cNvPr id="166" name="TextBox 165">
          <a:extLst>
            <a:ext uri="{FF2B5EF4-FFF2-40B4-BE49-F238E27FC236}">
              <a16:creationId xmlns:a16="http://schemas.microsoft.com/office/drawing/2014/main" id="{00000000-0008-0000-0200-0000A6000000}"/>
            </a:ext>
          </a:extLst>
        </xdr:cNvPr>
        <xdr:cNvSpPr txBox="1"/>
      </xdr:nvSpPr>
      <xdr:spPr>
        <a:xfrm>
          <a:off x="2526608" y="12782901"/>
          <a:ext cx="1689229" cy="49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Profit</a:t>
          </a:r>
          <a:r>
            <a:rPr lang="en-US" sz="1100" b="0" i="0" u="none" strike="noStrike" baseline="0">
              <a:solidFill>
                <a:srgbClr val="000000"/>
              </a:solidFill>
              <a:latin typeface="Calibri"/>
              <a:cs typeface="Calibri"/>
            </a:rPr>
            <a:t> Shared by </a:t>
          </a:r>
          <a:r>
            <a:rPr lang="en-US" sz="1100" b="1" i="0" u="none" strike="noStrike" baseline="0">
              <a:solidFill>
                <a:srgbClr val="958BD9"/>
              </a:solidFill>
              <a:latin typeface="Calibri"/>
              <a:cs typeface="Calibri"/>
            </a:rPr>
            <a:t>TOP 5 </a:t>
          </a:r>
          <a:r>
            <a:rPr lang="en-US" sz="1100" b="0" i="0" u="none" strike="noStrike" baseline="0">
              <a:solidFill>
                <a:srgbClr val="000000"/>
              </a:solidFill>
              <a:latin typeface="Calibri"/>
              <a:cs typeface="Calibri"/>
            </a:rPr>
            <a:t>VS </a:t>
          </a:r>
          <a:r>
            <a:rPr lang="en-US" sz="1100" b="1" i="0" u="none" strike="noStrike" baseline="0">
              <a:solidFill>
                <a:schemeClr val="bg1">
                  <a:lumMod val="65000"/>
                </a:schemeClr>
              </a:solidFill>
              <a:latin typeface="Calibri"/>
              <a:cs typeface="Calibri"/>
            </a:rPr>
            <a:t>Others</a:t>
          </a:r>
          <a:r>
            <a:rPr lang="en-US" sz="1100" b="0" i="0" u="none" strike="noStrike" baseline="0">
              <a:solidFill>
                <a:schemeClr val="bg1">
                  <a:lumMod val="65000"/>
                </a:schemeClr>
              </a:solidFill>
              <a:latin typeface="Calibri"/>
              <a:cs typeface="Calibri"/>
            </a:rPr>
            <a:t> </a:t>
          </a:r>
          <a:r>
            <a:rPr lang="en-US" sz="1100" b="0" i="0" u="none" strike="noStrike" baseline="0">
              <a:solidFill>
                <a:srgbClr val="000000"/>
              </a:solidFill>
              <a:latin typeface="Calibri"/>
              <a:cs typeface="Calibri"/>
            </a:rPr>
            <a:t>Customers</a:t>
          </a:r>
          <a:endParaRPr lang="en-US" sz="1100" b="0" i="0" u="none" strike="noStrike">
            <a:solidFill>
              <a:srgbClr val="000000"/>
            </a:solidFill>
            <a:latin typeface="Calibri"/>
            <a:cs typeface="Calibri"/>
          </a:endParaRPr>
        </a:p>
      </xdr:txBody>
    </xdr:sp>
    <xdr:clientData/>
  </xdr:twoCellAnchor>
  <xdr:twoCellAnchor>
    <xdr:from>
      <xdr:col>5</xdr:col>
      <xdr:colOff>212623</xdr:colOff>
      <xdr:row>71</xdr:row>
      <xdr:rowOff>58994</xdr:rowOff>
    </xdr:from>
    <xdr:to>
      <xdr:col>6</xdr:col>
      <xdr:colOff>112662</xdr:colOff>
      <xdr:row>72</xdr:row>
      <xdr:rowOff>133144</xdr:rowOff>
    </xdr:to>
    <xdr:sp macro="" textlink="">
      <xdr:nvSpPr>
        <xdr:cNvPr id="167" name="TextBox 166">
          <a:extLst>
            <a:ext uri="{FF2B5EF4-FFF2-40B4-BE49-F238E27FC236}">
              <a16:creationId xmlns:a16="http://schemas.microsoft.com/office/drawing/2014/main" id="{00000000-0008-0000-0200-0000A7000000}"/>
            </a:ext>
          </a:extLst>
        </xdr:cNvPr>
        <xdr:cNvSpPr txBox="1"/>
      </xdr:nvSpPr>
      <xdr:spPr>
        <a:xfrm>
          <a:off x="3486842" y="13342967"/>
          <a:ext cx="554883"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solidFill>
              <a:latin typeface="Calibri"/>
              <a:cs typeface="Calibri"/>
            </a:rPr>
            <a:t>TOP</a:t>
          </a:r>
          <a:r>
            <a:rPr lang="en-US" sz="1100" b="0" i="0" u="none" strike="noStrike" baseline="0">
              <a:solidFill>
                <a:schemeClr val="tx1"/>
              </a:solidFill>
              <a:latin typeface="Calibri"/>
              <a:cs typeface="Calibri"/>
            </a:rPr>
            <a:t> 5</a:t>
          </a:r>
          <a:endParaRPr lang="en-US" sz="1100" b="0" i="0" u="none" strike="noStrike">
            <a:solidFill>
              <a:schemeClr val="tx1"/>
            </a:solidFill>
            <a:latin typeface="Calibri"/>
            <a:cs typeface="Calibri"/>
          </a:endParaRPr>
        </a:p>
      </xdr:txBody>
    </xdr:sp>
    <xdr:clientData/>
  </xdr:twoCellAnchor>
  <xdr:twoCellAnchor>
    <xdr:from>
      <xdr:col>5</xdr:col>
      <xdr:colOff>221635</xdr:colOff>
      <xdr:row>74</xdr:row>
      <xdr:rowOff>47524</xdr:rowOff>
    </xdr:from>
    <xdr:to>
      <xdr:col>6</xdr:col>
      <xdr:colOff>225323</xdr:colOff>
      <xdr:row>75</xdr:row>
      <xdr:rowOff>121674</xdr:rowOff>
    </xdr:to>
    <xdr:sp macro="" textlink="">
      <xdr:nvSpPr>
        <xdr:cNvPr id="168" name="TextBox 167">
          <a:extLst>
            <a:ext uri="{FF2B5EF4-FFF2-40B4-BE49-F238E27FC236}">
              <a16:creationId xmlns:a16="http://schemas.microsoft.com/office/drawing/2014/main" id="{00000000-0008-0000-0200-0000A8000000}"/>
            </a:ext>
          </a:extLst>
        </xdr:cNvPr>
        <xdr:cNvSpPr txBox="1"/>
      </xdr:nvSpPr>
      <xdr:spPr>
        <a:xfrm>
          <a:off x="3495854" y="13892792"/>
          <a:ext cx="658532"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solidFill>
              <a:latin typeface="Calibri"/>
              <a:cs typeface="Calibri"/>
            </a:rPr>
            <a:t>Others</a:t>
          </a:r>
        </a:p>
      </xdr:txBody>
    </xdr:sp>
    <xdr:clientData/>
  </xdr:twoCellAnchor>
  <xdr:twoCellAnchor>
    <xdr:from>
      <xdr:col>5</xdr:col>
      <xdr:colOff>235564</xdr:colOff>
      <xdr:row>72</xdr:row>
      <xdr:rowOff>6555</xdr:rowOff>
    </xdr:from>
    <xdr:to>
      <xdr:col>6</xdr:col>
      <xdr:colOff>327741</xdr:colOff>
      <xdr:row>73</xdr:row>
      <xdr:rowOff>80705</xdr:rowOff>
    </xdr:to>
    <xdr:sp macro="" textlink="'Time-Series_Analysis'!CP6">
      <xdr:nvSpPr>
        <xdr:cNvPr id="169" name="TextBox 168">
          <a:extLst>
            <a:ext uri="{FF2B5EF4-FFF2-40B4-BE49-F238E27FC236}">
              <a16:creationId xmlns:a16="http://schemas.microsoft.com/office/drawing/2014/main" id="{00000000-0008-0000-0200-0000A9000000}"/>
            </a:ext>
          </a:extLst>
        </xdr:cNvPr>
        <xdr:cNvSpPr txBox="1"/>
      </xdr:nvSpPr>
      <xdr:spPr>
        <a:xfrm>
          <a:off x="3509783" y="13477626"/>
          <a:ext cx="747021" cy="261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F6026C-1D93-4305-8E8B-39F5237A1AD8}" type="TxLink">
            <a:rPr lang="en-US" sz="1400" b="1" i="0" u="none" strike="noStrike">
              <a:solidFill>
                <a:srgbClr val="958BD9"/>
              </a:solidFill>
              <a:latin typeface="Calibri"/>
              <a:ea typeface="+mn-ea"/>
              <a:cs typeface="Calibri"/>
            </a:rPr>
            <a:pPr marL="0" indent="0"/>
            <a:t>5.28%</a:t>
          </a:fld>
          <a:endParaRPr lang="en-US" sz="1400" b="1" i="0" u="none" strike="noStrike">
            <a:solidFill>
              <a:srgbClr val="958BD9"/>
            </a:solidFill>
            <a:latin typeface="Calibri"/>
            <a:ea typeface="+mn-ea"/>
            <a:cs typeface="Calibri"/>
          </a:endParaRPr>
        </a:p>
      </xdr:txBody>
    </xdr:sp>
    <xdr:clientData/>
  </xdr:twoCellAnchor>
  <xdr:twoCellAnchor>
    <xdr:from>
      <xdr:col>5</xdr:col>
      <xdr:colOff>224094</xdr:colOff>
      <xdr:row>75</xdr:row>
      <xdr:rowOff>25810</xdr:rowOff>
    </xdr:from>
    <xdr:to>
      <xdr:col>6</xdr:col>
      <xdr:colOff>317500</xdr:colOff>
      <xdr:row>76</xdr:row>
      <xdr:rowOff>99960</xdr:rowOff>
    </xdr:to>
    <xdr:sp macro="" textlink="'Time-Series_Analysis'!CP7">
      <xdr:nvSpPr>
        <xdr:cNvPr id="170" name="TextBox 169">
          <a:extLst>
            <a:ext uri="{FF2B5EF4-FFF2-40B4-BE49-F238E27FC236}">
              <a16:creationId xmlns:a16="http://schemas.microsoft.com/office/drawing/2014/main" id="{00000000-0008-0000-0200-0000AA000000}"/>
            </a:ext>
          </a:extLst>
        </xdr:cNvPr>
        <xdr:cNvSpPr txBox="1"/>
      </xdr:nvSpPr>
      <xdr:spPr>
        <a:xfrm>
          <a:off x="3498313" y="14058176"/>
          <a:ext cx="748250"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87B7887-FCEE-4933-B7B8-046693A6D741}" type="TxLink">
            <a:rPr lang="en-US" sz="1400" b="1" i="0" u="none" strike="noStrike">
              <a:solidFill>
                <a:schemeClr val="bg1">
                  <a:lumMod val="65000"/>
                </a:schemeClr>
              </a:solidFill>
              <a:latin typeface="Calibri"/>
              <a:ea typeface="+mn-ea"/>
              <a:cs typeface="Calibri"/>
            </a:rPr>
            <a:pPr marL="0" indent="0"/>
            <a:t>94.72%</a:t>
          </a:fld>
          <a:endParaRPr lang="en-US" sz="1400" b="1" i="0" u="none" strike="noStrike">
            <a:solidFill>
              <a:schemeClr val="bg1">
                <a:lumMod val="65000"/>
              </a:schemeClr>
            </a:solidFill>
            <a:latin typeface="Calibri"/>
            <a:ea typeface="+mn-ea"/>
            <a:cs typeface="Calibri"/>
          </a:endParaRPr>
        </a:p>
      </xdr:txBody>
    </xdr:sp>
    <xdr:clientData/>
  </xdr:twoCellAnchor>
  <xdr:twoCellAnchor>
    <xdr:from>
      <xdr:col>5</xdr:col>
      <xdr:colOff>235565</xdr:colOff>
      <xdr:row>71</xdr:row>
      <xdr:rowOff>102562</xdr:rowOff>
    </xdr:from>
    <xdr:to>
      <xdr:col>5</xdr:col>
      <xdr:colOff>245807</xdr:colOff>
      <xdr:row>73</xdr:row>
      <xdr:rowOff>61451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a:xfrm>
          <a:off x="3509784" y="13386535"/>
          <a:ext cx="10242" cy="333086"/>
        </a:xfrm>
        <a:prstGeom prst="line">
          <a:avLst/>
        </a:prstGeom>
        <a:ln w="15875">
          <a:solidFill>
            <a:srgbClr val="958BD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244578</xdr:colOff>
      <xdr:row>74</xdr:row>
      <xdr:rowOff>111575</xdr:rowOff>
    </xdr:from>
    <xdr:to>
      <xdr:col>5</xdr:col>
      <xdr:colOff>245807</xdr:colOff>
      <xdr:row>76</xdr:row>
      <xdr:rowOff>71693</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a:xfrm>
          <a:off x="3518797" y="13956843"/>
          <a:ext cx="1229" cy="334314"/>
        </a:xfrm>
        <a:prstGeom prst="line">
          <a:avLst/>
        </a:prstGeom>
        <a:ln w="158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224094</xdr:colOff>
      <xdr:row>60</xdr:row>
      <xdr:rowOff>142158</xdr:rowOff>
    </xdr:from>
    <xdr:to>
      <xdr:col>4</xdr:col>
      <xdr:colOff>594033</xdr:colOff>
      <xdr:row>61</xdr:row>
      <xdr:rowOff>184355</xdr:rowOff>
    </xdr:to>
    <xdr:sp macro="" textlink="'Time-Series_Analysis'!CO20">
      <xdr:nvSpPr>
        <xdr:cNvPr id="180" name="TextBox 179">
          <a:extLst>
            <a:ext uri="{FF2B5EF4-FFF2-40B4-BE49-F238E27FC236}">
              <a16:creationId xmlns:a16="http://schemas.microsoft.com/office/drawing/2014/main" id="{00000000-0008-0000-0200-0000B4000000}"/>
            </a:ext>
          </a:extLst>
        </xdr:cNvPr>
        <xdr:cNvSpPr txBox="1"/>
      </xdr:nvSpPr>
      <xdr:spPr>
        <a:xfrm>
          <a:off x="224094" y="11368051"/>
          <a:ext cx="2989314" cy="229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238178-84CE-4328-89C1-3AA2075B6468}" type="TxLink">
            <a:rPr lang="en-US" sz="1100" b="0" i="0" u="none" strike="noStrike">
              <a:solidFill>
                <a:srgbClr val="000000"/>
              </a:solidFill>
              <a:latin typeface="Calibri"/>
              <a:cs typeface="Calibri"/>
            </a:rPr>
            <a:pPr/>
            <a:t>TOP 5 Profitable Customers for the year 2008</a:t>
          </a:fld>
          <a:endParaRPr lang="en-NG" sz="1100"/>
        </a:p>
      </xdr:txBody>
    </xdr:sp>
    <xdr:clientData/>
  </xdr:twoCellAnchor>
  <xdr:twoCellAnchor>
    <xdr:from>
      <xdr:col>7</xdr:col>
      <xdr:colOff>122902</xdr:colOff>
      <xdr:row>74</xdr:row>
      <xdr:rowOff>30725</xdr:rowOff>
    </xdr:from>
    <xdr:to>
      <xdr:col>8</xdr:col>
      <xdr:colOff>30726</xdr:colOff>
      <xdr:row>76</xdr:row>
      <xdr:rowOff>122902</xdr:rowOff>
    </xdr:to>
    <xdr:sp macro="" textlink="">
      <xdr:nvSpPr>
        <xdr:cNvPr id="182" name="TextBox 181">
          <a:extLst>
            <a:ext uri="{FF2B5EF4-FFF2-40B4-BE49-F238E27FC236}">
              <a16:creationId xmlns:a16="http://schemas.microsoft.com/office/drawing/2014/main" id="{00000000-0008-0000-0200-0000B6000000}"/>
            </a:ext>
          </a:extLst>
        </xdr:cNvPr>
        <xdr:cNvSpPr txBox="1"/>
      </xdr:nvSpPr>
      <xdr:spPr>
        <a:xfrm>
          <a:off x="4706808" y="13875993"/>
          <a:ext cx="562668" cy="466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000000"/>
              </a:solidFill>
              <a:latin typeface="Calibri"/>
              <a:cs typeface="Calibri"/>
            </a:rPr>
            <a:t>Total</a:t>
          </a:r>
          <a:r>
            <a:rPr lang="en-US" sz="900" b="1" i="0" u="none" strike="noStrike" baseline="0">
              <a:solidFill>
                <a:srgbClr val="000000"/>
              </a:solidFill>
              <a:latin typeface="Calibri"/>
              <a:cs typeface="Calibri"/>
            </a:rPr>
            <a:t> </a:t>
          </a:r>
        </a:p>
        <a:p>
          <a:pPr algn="ctr"/>
          <a:r>
            <a:rPr lang="en-US" sz="900" b="1" i="0" u="none" strike="noStrike" baseline="0">
              <a:solidFill>
                <a:srgbClr val="000000"/>
              </a:solidFill>
              <a:latin typeface="Calibri"/>
              <a:cs typeface="Calibri"/>
            </a:rPr>
            <a:t>N0</a:t>
          </a:r>
          <a:endParaRPr lang="en-US" sz="900" b="1" i="0" u="none" strike="noStrike">
            <a:solidFill>
              <a:srgbClr val="000000"/>
            </a:solidFill>
            <a:latin typeface="Calibri"/>
            <a:cs typeface="Calibri"/>
          </a:endParaRPr>
        </a:p>
      </xdr:txBody>
    </xdr:sp>
    <xdr:clientData/>
  </xdr:twoCellAnchor>
  <xdr:twoCellAnchor>
    <xdr:from>
      <xdr:col>6</xdr:col>
      <xdr:colOff>459659</xdr:colOff>
      <xdr:row>74</xdr:row>
      <xdr:rowOff>28268</xdr:rowOff>
    </xdr:from>
    <xdr:to>
      <xdr:col>7</xdr:col>
      <xdr:colOff>194598</xdr:colOff>
      <xdr:row>76</xdr:row>
      <xdr:rowOff>61452</xdr:rowOff>
    </xdr:to>
    <xdr:sp macro="" textlink="">
      <xdr:nvSpPr>
        <xdr:cNvPr id="183" name="Rectangle: Rounded Corners 182">
          <a:extLst>
            <a:ext uri="{FF2B5EF4-FFF2-40B4-BE49-F238E27FC236}">
              <a16:creationId xmlns:a16="http://schemas.microsoft.com/office/drawing/2014/main" id="{00000000-0008-0000-0200-0000B7000000}"/>
            </a:ext>
          </a:extLst>
        </xdr:cNvPr>
        <xdr:cNvSpPr/>
      </xdr:nvSpPr>
      <xdr:spPr>
        <a:xfrm>
          <a:off x="4388722" y="13873536"/>
          <a:ext cx="389782" cy="407380"/>
        </a:xfrm>
        <a:prstGeom prst="roundRect">
          <a:avLst/>
        </a:prstGeom>
        <a:solidFill>
          <a:srgbClr val="958B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614517</xdr:colOff>
      <xdr:row>75</xdr:row>
      <xdr:rowOff>174523</xdr:rowOff>
    </xdr:from>
    <xdr:to>
      <xdr:col>8</xdr:col>
      <xdr:colOff>148714</xdr:colOff>
      <xdr:row>77</xdr:row>
      <xdr:rowOff>33594</xdr:rowOff>
    </xdr:to>
    <xdr:sp macro="" textlink="'Time-Series_Analysis'!CW6">
      <xdr:nvSpPr>
        <xdr:cNvPr id="186" name="TextBox 185">
          <a:extLst>
            <a:ext uri="{FF2B5EF4-FFF2-40B4-BE49-F238E27FC236}">
              <a16:creationId xmlns:a16="http://schemas.microsoft.com/office/drawing/2014/main" id="{00000000-0008-0000-0200-0000BA000000}"/>
            </a:ext>
          </a:extLst>
        </xdr:cNvPr>
        <xdr:cNvSpPr txBox="1"/>
      </xdr:nvSpPr>
      <xdr:spPr>
        <a:xfrm>
          <a:off x="4543580" y="14206889"/>
          <a:ext cx="843884" cy="233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6C3C6CC-D627-4289-BFBC-F8A213364620}" type="TxLink">
            <a:rPr lang="en-US" sz="1400" b="1" i="0" u="none" strike="noStrike">
              <a:solidFill>
                <a:srgbClr val="958BD9"/>
              </a:solidFill>
              <a:latin typeface="Calibri"/>
              <a:ea typeface="+mn-ea"/>
              <a:cs typeface="Calibri"/>
            </a:rPr>
            <a:pPr marL="0" indent="0" algn="ctr"/>
            <a:t>3582</a:t>
          </a:fld>
          <a:endParaRPr lang="en-US" sz="1400" b="1" i="0" u="none" strike="noStrike">
            <a:solidFill>
              <a:srgbClr val="958BD9"/>
            </a:solidFill>
            <a:latin typeface="Calibri"/>
            <a:ea typeface="+mn-ea"/>
            <a:cs typeface="Calibri"/>
          </a:endParaRPr>
        </a:p>
      </xdr:txBody>
    </xdr:sp>
    <xdr:clientData/>
  </xdr:twoCellAnchor>
  <xdr:twoCellAnchor>
    <xdr:from>
      <xdr:col>8</xdr:col>
      <xdr:colOff>19696</xdr:colOff>
      <xdr:row>67</xdr:row>
      <xdr:rowOff>92177</xdr:rowOff>
    </xdr:from>
    <xdr:to>
      <xdr:col>12</xdr:col>
      <xdr:colOff>71694</xdr:colOff>
      <xdr:row>79</xdr:row>
      <xdr:rowOff>92178</xdr:rowOff>
    </xdr:to>
    <xdr:sp macro="" textlink="">
      <xdr:nvSpPr>
        <xdr:cNvPr id="196" name="Rectangle: Rounded Corners 195">
          <a:extLst>
            <a:ext uri="{FF2B5EF4-FFF2-40B4-BE49-F238E27FC236}">
              <a16:creationId xmlns:a16="http://schemas.microsoft.com/office/drawing/2014/main" id="{00000000-0008-0000-0200-0000C4000000}"/>
            </a:ext>
          </a:extLst>
        </xdr:cNvPr>
        <xdr:cNvSpPr/>
      </xdr:nvSpPr>
      <xdr:spPr>
        <a:xfrm>
          <a:off x="5258446" y="12627757"/>
          <a:ext cx="2671373" cy="2245180"/>
        </a:xfrm>
        <a:prstGeom prst="roundRect">
          <a:avLst>
            <a:gd name="adj" fmla="val 5976"/>
          </a:avLst>
        </a:prstGeom>
        <a:solidFill>
          <a:schemeClr val="bg1">
            <a:lumMod val="95000"/>
            <a:alpha val="88000"/>
          </a:schemeClr>
        </a:solidFill>
        <a:ln>
          <a:noFill/>
        </a:ln>
        <a:effectLst>
          <a:softEdge rad="254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143387</xdr:colOff>
      <xdr:row>70</xdr:row>
      <xdr:rowOff>81936</xdr:rowOff>
    </xdr:from>
    <xdr:to>
      <xdr:col>12</xdr:col>
      <xdr:colOff>92179</xdr:colOff>
      <xdr:row>79</xdr:row>
      <xdr:rowOff>61452</xdr:rowOff>
    </xdr:to>
    <xdr:graphicFrame macro="">
      <xdr:nvGraphicFramePr>
        <xdr:cNvPr id="197" name="Chart 196">
          <a:extLst>
            <a:ext uri="{FF2B5EF4-FFF2-40B4-BE49-F238E27FC236}">
              <a16:creationId xmlns:a16="http://schemas.microsoft.com/office/drawing/2014/main" id="{00000000-0008-0000-02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553066</xdr:colOff>
      <xdr:row>72</xdr:row>
      <xdr:rowOff>81937</xdr:rowOff>
    </xdr:from>
    <xdr:to>
      <xdr:col>11</xdr:col>
      <xdr:colOff>112662</xdr:colOff>
      <xdr:row>73</xdr:row>
      <xdr:rowOff>61453</xdr:rowOff>
    </xdr:to>
    <xdr:sp macro="" textlink="'Time-Series_Analysis'!CX16">
      <xdr:nvSpPr>
        <xdr:cNvPr id="198" name="TextBox 197">
          <a:extLst>
            <a:ext uri="{FF2B5EF4-FFF2-40B4-BE49-F238E27FC236}">
              <a16:creationId xmlns:a16="http://schemas.microsoft.com/office/drawing/2014/main" id="{00000000-0008-0000-0200-0000C6000000}"/>
            </a:ext>
          </a:extLst>
        </xdr:cNvPr>
        <xdr:cNvSpPr txBox="1"/>
      </xdr:nvSpPr>
      <xdr:spPr>
        <a:xfrm>
          <a:off x="5791816" y="13553008"/>
          <a:ext cx="1524127" cy="166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50014B-B464-4384-AE62-70BD2E30F493}" type="TxLink">
            <a:rPr lang="en-US" sz="1100" b="0" i="0" u="none" strike="noStrike">
              <a:solidFill>
                <a:srgbClr val="000000"/>
              </a:solidFill>
              <a:latin typeface="Calibri"/>
              <a:cs typeface="Calibri"/>
            </a:rPr>
            <a:pPr algn="ctr"/>
            <a:t>Number of Customer</a:t>
          </a:fld>
          <a:endParaRPr lang="en-NG" sz="1100" b="0"/>
        </a:p>
      </xdr:txBody>
    </xdr:sp>
    <xdr:clientData/>
  </xdr:twoCellAnchor>
  <xdr:twoCellAnchor>
    <xdr:from>
      <xdr:col>8</xdr:col>
      <xdr:colOff>572321</xdr:colOff>
      <xdr:row>75</xdr:row>
      <xdr:rowOff>60223</xdr:rowOff>
    </xdr:from>
    <xdr:to>
      <xdr:col>11</xdr:col>
      <xdr:colOff>131917</xdr:colOff>
      <xdr:row>76</xdr:row>
      <xdr:rowOff>39739</xdr:rowOff>
    </xdr:to>
    <xdr:sp macro="" textlink="'Time-Series_Analysis'!CY16">
      <xdr:nvSpPr>
        <xdr:cNvPr id="199" name="TextBox 198">
          <a:extLst>
            <a:ext uri="{FF2B5EF4-FFF2-40B4-BE49-F238E27FC236}">
              <a16:creationId xmlns:a16="http://schemas.microsoft.com/office/drawing/2014/main" id="{00000000-0008-0000-0200-0000C7000000}"/>
            </a:ext>
          </a:extLst>
        </xdr:cNvPr>
        <xdr:cNvSpPr txBox="1"/>
      </xdr:nvSpPr>
      <xdr:spPr>
        <a:xfrm>
          <a:off x="5811071" y="14092589"/>
          <a:ext cx="1524127" cy="166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E51DE9-3093-4F4E-83B5-ABEB8DCE17C1}" type="TxLink">
            <a:rPr lang="en-US" sz="1100" b="0" i="0" u="none" strike="noStrike">
              <a:solidFill>
                <a:srgbClr val="000000"/>
              </a:solidFill>
              <a:latin typeface="Calibri"/>
              <a:cs typeface="Calibri"/>
            </a:rPr>
            <a:pPr algn="ctr"/>
            <a:t> Total Profit</a:t>
          </a:fld>
          <a:endParaRPr lang="en-NG" sz="1100" b="0"/>
        </a:p>
      </xdr:txBody>
    </xdr:sp>
    <xdr:clientData/>
  </xdr:twoCellAnchor>
  <xdr:twoCellAnchor>
    <xdr:from>
      <xdr:col>8</xdr:col>
      <xdr:colOff>632543</xdr:colOff>
      <xdr:row>71</xdr:row>
      <xdr:rowOff>5042</xdr:rowOff>
    </xdr:from>
    <xdr:to>
      <xdr:col>9</xdr:col>
      <xdr:colOff>614518</xdr:colOff>
      <xdr:row>72</xdr:row>
      <xdr:rowOff>51212</xdr:rowOff>
    </xdr:to>
    <xdr:sp macro="" textlink="">
      <xdr:nvSpPr>
        <xdr:cNvPr id="200" name="TextBox 199">
          <a:extLst>
            <a:ext uri="{FF2B5EF4-FFF2-40B4-BE49-F238E27FC236}">
              <a16:creationId xmlns:a16="http://schemas.microsoft.com/office/drawing/2014/main" id="{00000000-0008-0000-0200-0000C8000000}"/>
            </a:ext>
          </a:extLst>
        </xdr:cNvPr>
        <xdr:cNvSpPr txBox="1"/>
      </xdr:nvSpPr>
      <xdr:spPr>
        <a:xfrm>
          <a:off x="5871293" y="13289015"/>
          <a:ext cx="636819" cy="233268"/>
        </a:xfrm>
        <a:prstGeom prst="rect">
          <a:avLst/>
        </a:prstGeom>
        <a:solidFill>
          <a:srgbClr val="D98BA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solidFill>
              <a:latin typeface="Calibri"/>
              <a:cs typeface="Calibri"/>
            </a:rPr>
            <a:t>Female</a:t>
          </a:r>
        </a:p>
      </xdr:txBody>
    </xdr:sp>
    <xdr:clientData/>
  </xdr:twoCellAnchor>
  <xdr:twoCellAnchor>
    <xdr:from>
      <xdr:col>8</xdr:col>
      <xdr:colOff>101191</xdr:colOff>
      <xdr:row>71</xdr:row>
      <xdr:rowOff>5328</xdr:rowOff>
    </xdr:from>
    <xdr:to>
      <xdr:col>9</xdr:col>
      <xdr:colOff>30726</xdr:colOff>
      <xdr:row>72</xdr:row>
      <xdr:rowOff>79478</xdr:rowOff>
    </xdr:to>
    <xdr:sp macro="" textlink="'Time-Series_Analysis'!CZ17">
      <xdr:nvSpPr>
        <xdr:cNvPr id="202" name="TextBox 201">
          <a:extLst>
            <a:ext uri="{FF2B5EF4-FFF2-40B4-BE49-F238E27FC236}">
              <a16:creationId xmlns:a16="http://schemas.microsoft.com/office/drawing/2014/main" id="{00000000-0008-0000-0200-0000CA000000}"/>
            </a:ext>
          </a:extLst>
        </xdr:cNvPr>
        <xdr:cNvSpPr txBox="1"/>
      </xdr:nvSpPr>
      <xdr:spPr>
        <a:xfrm>
          <a:off x="5339941" y="13289301"/>
          <a:ext cx="584379" cy="26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C6AF451-9912-4ECC-A7AE-CCB1B810A4A0}" type="TxLink">
            <a:rPr lang="en-US" sz="1200" b="1" i="0" u="none" strike="noStrike">
              <a:solidFill>
                <a:srgbClr val="D98BA7"/>
              </a:solidFill>
              <a:latin typeface="Calibri"/>
              <a:ea typeface="+mn-ea"/>
              <a:cs typeface="Calibri"/>
            </a:rPr>
            <a:pPr marL="0" indent="0" algn="l"/>
            <a:t>51.9%</a:t>
          </a:fld>
          <a:endParaRPr lang="en-US" sz="1600" b="1" i="0" u="none" strike="noStrike">
            <a:solidFill>
              <a:srgbClr val="D98BA7"/>
            </a:solidFill>
            <a:latin typeface="Calibri"/>
            <a:ea typeface="+mn-ea"/>
            <a:cs typeface="Calibri"/>
          </a:endParaRPr>
        </a:p>
      </xdr:txBody>
    </xdr:sp>
    <xdr:clientData/>
  </xdr:twoCellAnchor>
  <xdr:twoCellAnchor>
    <xdr:from>
      <xdr:col>10</xdr:col>
      <xdr:colOff>180671</xdr:colOff>
      <xdr:row>71</xdr:row>
      <xdr:rowOff>3811</xdr:rowOff>
    </xdr:from>
    <xdr:to>
      <xdr:col>11</xdr:col>
      <xdr:colOff>81938</xdr:colOff>
      <xdr:row>72</xdr:row>
      <xdr:rowOff>49981</xdr:rowOff>
    </xdr:to>
    <xdr:sp macro="" textlink="">
      <xdr:nvSpPr>
        <xdr:cNvPr id="203" name="TextBox 202">
          <a:extLst>
            <a:ext uri="{FF2B5EF4-FFF2-40B4-BE49-F238E27FC236}">
              <a16:creationId xmlns:a16="http://schemas.microsoft.com/office/drawing/2014/main" id="{00000000-0008-0000-0200-0000CB000000}"/>
            </a:ext>
          </a:extLst>
        </xdr:cNvPr>
        <xdr:cNvSpPr txBox="1"/>
      </xdr:nvSpPr>
      <xdr:spPr>
        <a:xfrm>
          <a:off x="6729109" y="13287784"/>
          <a:ext cx="556110" cy="233268"/>
        </a:xfrm>
        <a:prstGeom prst="rect">
          <a:avLst/>
        </a:prstGeom>
        <a:solidFill>
          <a:schemeClr val="accent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0" i="0" u="none" strike="noStrike">
              <a:solidFill>
                <a:schemeClr val="bg1"/>
              </a:solidFill>
              <a:latin typeface="Calibri"/>
              <a:cs typeface="Calibri"/>
            </a:rPr>
            <a:t>Male</a:t>
          </a:r>
        </a:p>
      </xdr:txBody>
    </xdr:sp>
    <xdr:clientData/>
  </xdr:twoCellAnchor>
  <xdr:twoCellAnchor>
    <xdr:from>
      <xdr:col>11</xdr:col>
      <xdr:colOff>18026</xdr:colOff>
      <xdr:row>70</xdr:row>
      <xdr:rowOff>178210</xdr:rowOff>
    </xdr:from>
    <xdr:to>
      <xdr:col>11</xdr:col>
      <xdr:colOff>603045</xdr:colOff>
      <xdr:row>72</xdr:row>
      <xdr:rowOff>57763</xdr:rowOff>
    </xdr:to>
    <xdr:sp macro="" textlink="'Time-Series_Analysis'!CZ18">
      <xdr:nvSpPr>
        <xdr:cNvPr id="205" name="TextBox 204">
          <a:extLst>
            <a:ext uri="{FF2B5EF4-FFF2-40B4-BE49-F238E27FC236}">
              <a16:creationId xmlns:a16="http://schemas.microsoft.com/office/drawing/2014/main" id="{00000000-0008-0000-0200-0000CD000000}"/>
            </a:ext>
          </a:extLst>
        </xdr:cNvPr>
        <xdr:cNvSpPr txBox="1"/>
      </xdr:nvSpPr>
      <xdr:spPr>
        <a:xfrm>
          <a:off x="7221307" y="13275085"/>
          <a:ext cx="585019" cy="253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AB0B7F5-7536-4917-81AD-44A1918A2D73}" type="TxLink">
            <a:rPr lang="en-US" sz="1200" b="1" i="0" u="none" strike="noStrike">
              <a:solidFill>
                <a:schemeClr val="accent2">
                  <a:lumMod val="75000"/>
                </a:schemeClr>
              </a:solidFill>
              <a:latin typeface="Calibri"/>
              <a:ea typeface="+mn-ea"/>
              <a:cs typeface="Calibri"/>
            </a:rPr>
            <a:pPr marL="0" indent="0" algn="l"/>
            <a:t>48.1%</a:t>
          </a:fld>
          <a:endParaRPr lang="en-US" sz="1800" b="1" i="0" u="none" strike="noStrike">
            <a:solidFill>
              <a:schemeClr val="accent2">
                <a:lumMod val="75000"/>
              </a:schemeClr>
            </a:solidFill>
            <a:latin typeface="Calibri"/>
            <a:ea typeface="+mn-ea"/>
            <a:cs typeface="Calibri"/>
          </a:endParaRPr>
        </a:p>
      </xdr:txBody>
    </xdr:sp>
    <xdr:clientData/>
  </xdr:twoCellAnchor>
  <xdr:twoCellAnchor>
    <xdr:from>
      <xdr:col>8</xdr:col>
      <xdr:colOff>204839</xdr:colOff>
      <xdr:row>68</xdr:row>
      <xdr:rowOff>133145</xdr:rowOff>
    </xdr:from>
    <xdr:to>
      <xdr:col>11</xdr:col>
      <xdr:colOff>512096</xdr:colOff>
      <xdr:row>71</xdr:row>
      <xdr:rowOff>0</xdr:rowOff>
    </xdr:to>
    <xdr:sp macro="" textlink="">
      <xdr:nvSpPr>
        <xdr:cNvPr id="206" name="TextBox 205">
          <a:extLst>
            <a:ext uri="{FF2B5EF4-FFF2-40B4-BE49-F238E27FC236}">
              <a16:creationId xmlns:a16="http://schemas.microsoft.com/office/drawing/2014/main" id="{00000000-0008-0000-0200-0000CE000000}"/>
            </a:ext>
          </a:extLst>
        </xdr:cNvPr>
        <xdr:cNvSpPr txBox="1"/>
      </xdr:nvSpPr>
      <xdr:spPr>
        <a:xfrm>
          <a:off x="5443589" y="12855824"/>
          <a:ext cx="2271788" cy="428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0" i="0" u="none" strike="noStrike">
              <a:solidFill>
                <a:srgbClr val="000000"/>
              </a:solidFill>
              <a:latin typeface="Calibri"/>
              <a:cs typeface="Calibri"/>
            </a:rPr>
            <a:t>Percentage</a:t>
          </a:r>
          <a:r>
            <a:rPr lang="en-US" sz="1050" b="0" i="0" u="none" strike="noStrike" baseline="0">
              <a:solidFill>
                <a:srgbClr val="000000"/>
              </a:solidFill>
              <a:latin typeface="Calibri"/>
              <a:cs typeface="Calibri"/>
            </a:rPr>
            <a:t> Total Profit Generated</a:t>
          </a:r>
        </a:p>
        <a:p>
          <a:pPr algn="ctr"/>
          <a:r>
            <a:rPr lang="en-US" sz="1050" b="0" i="0" u="none" strike="noStrike" baseline="0">
              <a:solidFill>
                <a:srgbClr val="000000"/>
              </a:solidFill>
              <a:latin typeface="Calibri"/>
              <a:cs typeface="Calibri"/>
            </a:rPr>
            <a:t> by:</a:t>
          </a:r>
          <a:endParaRPr lang="en-US" sz="1050" b="0" i="0" u="none" strike="noStrike">
            <a:solidFill>
              <a:srgbClr val="000000"/>
            </a:solidFill>
            <a:latin typeface="Calibri"/>
            <a:cs typeface="Calibri"/>
          </a:endParaRPr>
        </a:p>
      </xdr:txBody>
    </xdr:sp>
    <xdr:clientData/>
  </xdr:twoCellAnchor>
  <xdr:twoCellAnchor>
    <xdr:from>
      <xdr:col>7</xdr:col>
      <xdr:colOff>102420</xdr:colOff>
      <xdr:row>68</xdr:row>
      <xdr:rowOff>130687</xdr:rowOff>
    </xdr:from>
    <xdr:to>
      <xdr:col>7</xdr:col>
      <xdr:colOff>614518</xdr:colOff>
      <xdr:row>71</xdr:row>
      <xdr:rowOff>61453</xdr:rowOff>
    </xdr:to>
    <xdr:sp macro="" textlink="">
      <xdr:nvSpPr>
        <xdr:cNvPr id="212" name="TextBox 211">
          <a:extLst>
            <a:ext uri="{FF2B5EF4-FFF2-40B4-BE49-F238E27FC236}">
              <a16:creationId xmlns:a16="http://schemas.microsoft.com/office/drawing/2014/main" id="{00000000-0008-0000-0200-0000D4000000}"/>
            </a:ext>
          </a:extLst>
        </xdr:cNvPr>
        <xdr:cNvSpPr txBox="1"/>
      </xdr:nvSpPr>
      <xdr:spPr>
        <a:xfrm>
          <a:off x="4686326" y="12853366"/>
          <a:ext cx="512098" cy="492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rgbClr val="000000"/>
              </a:solidFill>
              <a:latin typeface="Calibri"/>
              <a:cs typeface="Calibri"/>
            </a:rPr>
            <a:t>Avg</a:t>
          </a:r>
        </a:p>
        <a:p>
          <a:pPr algn="ctr"/>
          <a:r>
            <a:rPr lang="en-US" sz="1200" b="0" i="0" u="none" strike="noStrike">
              <a:solidFill>
                <a:srgbClr val="000000"/>
              </a:solidFill>
              <a:latin typeface="Calibri"/>
              <a:cs typeface="Calibri"/>
            </a:rPr>
            <a:t>Age</a:t>
          </a:r>
        </a:p>
      </xdr:txBody>
    </xdr:sp>
    <xdr:clientData/>
  </xdr:twoCellAnchor>
  <xdr:twoCellAnchor>
    <xdr:from>
      <xdr:col>6</xdr:col>
      <xdr:colOff>449418</xdr:colOff>
      <xdr:row>68</xdr:row>
      <xdr:rowOff>153630</xdr:rowOff>
    </xdr:from>
    <xdr:to>
      <xdr:col>7</xdr:col>
      <xdr:colOff>174114</xdr:colOff>
      <xdr:row>70</xdr:row>
      <xdr:rowOff>184355</xdr:rowOff>
    </xdr:to>
    <xdr:sp macro="" textlink="">
      <xdr:nvSpPr>
        <xdr:cNvPr id="213" name="Rectangle: Rounded Corners 212">
          <a:extLst>
            <a:ext uri="{FF2B5EF4-FFF2-40B4-BE49-F238E27FC236}">
              <a16:creationId xmlns:a16="http://schemas.microsoft.com/office/drawing/2014/main" id="{00000000-0008-0000-0200-0000D5000000}"/>
            </a:ext>
          </a:extLst>
        </xdr:cNvPr>
        <xdr:cNvSpPr/>
      </xdr:nvSpPr>
      <xdr:spPr>
        <a:xfrm>
          <a:off x="4378481" y="12876309"/>
          <a:ext cx="379539" cy="404921"/>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143388</xdr:colOff>
      <xdr:row>70</xdr:row>
      <xdr:rowOff>145027</xdr:rowOff>
    </xdr:from>
    <xdr:to>
      <xdr:col>7</xdr:col>
      <xdr:colOff>539137</xdr:colOff>
      <xdr:row>72</xdr:row>
      <xdr:rowOff>51210</xdr:rowOff>
    </xdr:to>
    <xdr:sp macro="" textlink="'Time-Series_Analysis'!CX6">
      <xdr:nvSpPr>
        <xdr:cNvPr id="214" name="TextBox 213">
          <a:extLst>
            <a:ext uri="{FF2B5EF4-FFF2-40B4-BE49-F238E27FC236}">
              <a16:creationId xmlns:a16="http://schemas.microsoft.com/office/drawing/2014/main" id="{00000000-0008-0000-0200-0000D6000000}"/>
            </a:ext>
          </a:extLst>
        </xdr:cNvPr>
        <xdr:cNvSpPr txBox="1"/>
      </xdr:nvSpPr>
      <xdr:spPr>
        <a:xfrm>
          <a:off x="4727294" y="13241902"/>
          <a:ext cx="395749" cy="280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EE31376-8472-4566-B972-1B6945FE548B}" type="TxLink">
            <a:rPr lang="en-US" sz="1400" b="1" i="0" u="none" strike="noStrike">
              <a:solidFill>
                <a:schemeClr val="tx1">
                  <a:lumMod val="85000"/>
                  <a:lumOff val="15000"/>
                </a:schemeClr>
              </a:solidFill>
              <a:latin typeface="Calibri"/>
              <a:ea typeface="+mn-ea"/>
              <a:cs typeface="Calibri"/>
            </a:rPr>
            <a:pPr marL="0" indent="0" algn="ctr"/>
            <a:t>45</a:t>
          </a:fld>
          <a:endParaRPr lang="en-US" sz="1800" b="1" i="0" u="none" strike="noStrike">
            <a:solidFill>
              <a:schemeClr val="tx1">
                <a:lumMod val="85000"/>
                <a:lumOff val="15000"/>
              </a:schemeClr>
            </a:solidFill>
            <a:latin typeface="Calibri"/>
            <a:ea typeface="+mn-ea"/>
            <a:cs typeface="Calibri"/>
          </a:endParaRPr>
        </a:p>
      </xdr:txBody>
    </xdr:sp>
    <xdr:clientData/>
  </xdr:twoCellAnchor>
  <xdr:twoCellAnchor>
    <xdr:from>
      <xdr:col>6</xdr:col>
      <xdr:colOff>450646</xdr:colOff>
      <xdr:row>61</xdr:row>
      <xdr:rowOff>40970</xdr:rowOff>
    </xdr:from>
    <xdr:to>
      <xdr:col>11</xdr:col>
      <xdr:colOff>624758</xdr:colOff>
      <xdr:row>67</xdr:row>
      <xdr:rowOff>20485</xdr:rowOff>
    </xdr:to>
    <xdr:graphicFrame macro="">
      <xdr:nvGraphicFramePr>
        <xdr:cNvPr id="222" name="Chart 221">
          <a:extLst>
            <a:ext uri="{FF2B5EF4-FFF2-40B4-BE49-F238E27FC236}">
              <a16:creationId xmlns:a16="http://schemas.microsoft.com/office/drawing/2014/main" id="{00000000-0008-0000-02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356010</xdr:colOff>
      <xdr:row>60</xdr:row>
      <xdr:rowOff>161413</xdr:rowOff>
    </xdr:from>
    <xdr:to>
      <xdr:col>11</xdr:col>
      <xdr:colOff>378952</xdr:colOff>
      <xdr:row>61</xdr:row>
      <xdr:rowOff>184355</xdr:rowOff>
    </xdr:to>
    <xdr:sp macro="" textlink="'Time-Series_Analysis'!DE20">
      <xdr:nvSpPr>
        <xdr:cNvPr id="223" name="TextBox 222">
          <a:extLst>
            <a:ext uri="{FF2B5EF4-FFF2-40B4-BE49-F238E27FC236}">
              <a16:creationId xmlns:a16="http://schemas.microsoft.com/office/drawing/2014/main" id="{00000000-0008-0000-0200-0000DF000000}"/>
            </a:ext>
          </a:extLst>
        </xdr:cNvPr>
        <xdr:cNvSpPr txBox="1"/>
      </xdr:nvSpPr>
      <xdr:spPr>
        <a:xfrm>
          <a:off x="4285073" y="11387306"/>
          <a:ext cx="3297160" cy="21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4619AC-0B38-4E8A-8F32-9A52F6CA08A5}" type="TxLink">
            <a:rPr lang="en-US" sz="1100" b="0" i="0" u="none" strike="noStrike">
              <a:solidFill>
                <a:srgbClr val="000000"/>
              </a:solidFill>
              <a:latin typeface="Calibri"/>
              <a:cs typeface="Calibri"/>
            </a:rPr>
            <a:pPr/>
            <a:t>Age Grp 55-64 Contributed                 of the Total Profit</a:t>
          </a:fld>
          <a:endParaRPr lang="en-NG" sz="1100"/>
        </a:p>
      </xdr:txBody>
    </xdr:sp>
    <xdr:clientData/>
  </xdr:twoCellAnchor>
  <xdr:twoCellAnchor>
    <xdr:from>
      <xdr:col>8</xdr:col>
      <xdr:colOff>614516</xdr:colOff>
      <xdr:row>60</xdr:row>
      <xdr:rowOff>133556</xdr:rowOff>
    </xdr:from>
    <xdr:to>
      <xdr:col>9</xdr:col>
      <xdr:colOff>624758</xdr:colOff>
      <xdr:row>62</xdr:row>
      <xdr:rowOff>39739</xdr:rowOff>
    </xdr:to>
    <xdr:sp macro="" textlink="'Time-Series_Analysis'!DG14">
      <xdr:nvSpPr>
        <xdr:cNvPr id="224" name="TextBox 223">
          <a:extLst>
            <a:ext uri="{FF2B5EF4-FFF2-40B4-BE49-F238E27FC236}">
              <a16:creationId xmlns:a16="http://schemas.microsoft.com/office/drawing/2014/main" id="{00000000-0008-0000-0200-0000E0000000}"/>
            </a:ext>
          </a:extLst>
        </xdr:cNvPr>
        <xdr:cNvSpPr txBox="1"/>
      </xdr:nvSpPr>
      <xdr:spPr>
        <a:xfrm>
          <a:off x="5853266" y="11359449"/>
          <a:ext cx="665086" cy="280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706D93-19A7-4430-AA24-48B4D51DC948}" type="TxLink">
            <a:rPr lang="en-US" sz="1400" b="1" i="0" u="none" strike="noStrike">
              <a:solidFill>
                <a:srgbClr val="958BD9"/>
              </a:solidFill>
              <a:latin typeface="Calibri"/>
              <a:ea typeface="+mn-ea"/>
              <a:cs typeface="Calibri"/>
            </a:rPr>
            <a:pPr marL="0" indent="0" algn="ctr"/>
            <a:t>26.5%</a:t>
          </a:fld>
          <a:endParaRPr lang="en-US" sz="1400" b="1" i="0" u="none" strike="noStrike">
            <a:solidFill>
              <a:srgbClr val="958BD9"/>
            </a:solidFill>
            <a:latin typeface="Calibri"/>
            <a:ea typeface="+mn-ea"/>
            <a:cs typeface="Calibri"/>
          </a:endParaRPr>
        </a:p>
      </xdr:txBody>
    </xdr:sp>
    <xdr:clientData/>
  </xdr:twoCellAnchor>
  <xdr:twoCellAnchor editAs="absolute">
    <xdr:from>
      <xdr:col>12</xdr:col>
      <xdr:colOff>184355</xdr:colOff>
      <xdr:row>63</xdr:row>
      <xdr:rowOff>163871</xdr:rowOff>
    </xdr:from>
    <xdr:to>
      <xdr:col>15</xdr:col>
      <xdr:colOff>471129</xdr:colOff>
      <xdr:row>78</xdr:row>
      <xdr:rowOff>122902</xdr:rowOff>
    </xdr:to>
    <xdr:graphicFrame macro="">
      <xdr:nvGraphicFramePr>
        <xdr:cNvPr id="226" name="Chart 225">
          <a:extLst>
            <a:ext uri="{FF2B5EF4-FFF2-40B4-BE49-F238E27FC236}">
              <a16:creationId xmlns:a16="http://schemas.microsoft.com/office/drawing/2014/main" id="{00000000-0008-0000-0200-0000E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108975</xdr:colOff>
      <xdr:row>60</xdr:row>
      <xdr:rowOff>47521</xdr:rowOff>
    </xdr:from>
    <xdr:to>
      <xdr:col>15</xdr:col>
      <xdr:colOff>440403</xdr:colOff>
      <xdr:row>63</xdr:row>
      <xdr:rowOff>81935</xdr:rowOff>
    </xdr:to>
    <xdr:sp macro="" textlink="'Time-Series_Analysis'!DT8">
      <xdr:nvSpPr>
        <xdr:cNvPr id="227" name="TextBox 226">
          <a:extLst>
            <a:ext uri="{FF2B5EF4-FFF2-40B4-BE49-F238E27FC236}">
              <a16:creationId xmlns:a16="http://schemas.microsoft.com/office/drawing/2014/main" id="{00000000-0008-0000-0200-0000E3000000}"/>
            </a:ext>
          </a:extLst>
        </xdr:cNvPr>
        <xdr:cNvSpPr txBox="1"/>
      </xdr:nvSpPr>
      <xdr:spPr>
        <a:xfrm>
          <a:off x="7967100" y="11273414"/>
          <a:ext cx="2295959" cy="595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414437-23A0-4777-9F03-D93C0F84C914}" type="TxLink">
            <a:rPr lang="en-US" sz="1100" b="0" i="0" u="none" strike="noStrike">
              <a:solidFill>
                <a:srgbClr val="000000"/>
              </a:solidFill>
              <a:latin typeface="Calibri"/>
              <a:cs typeface="Calibri"/>
            </a:rPr>
            <a:pPr/>
            <a:t>United States and Australia Contributed                 to the Total Profit</a:t>
          </a:fld>
          <a:endParaRPr lang="en-NG" sz="1100"/>
        </a:p>
      </xdr:txBody>
    </xdr:sp>
    <xdr:clientData/>
  </xdr:twoCellAnchor>
  <xdr:twoCellAnchor>
    <xdr:from>
      <xdr:col>13</xdr:col>
      <xdr:colOff>172884</xdr:colOff>
      <xdr:row>61</xdr:row>
      <xdr:rowOff>6680</xdr:rowOff>
    </xdr:from>
    <xdr:to>
      <xdr:col>14</xdr:col>
      <xdr:colOff>183126</xdr:colOff>
      <xdr:row>62</xdr:row>
      <xdr:rowOff>99961</xdr:rowOff>
    </xdr:to>
    <xdr:sp macro="" textlink="'Time-Series_Analysis'!DT4">
      <xdr:nvSpPr>
        <xdr:cNvPr id="228" name="TextBox 227">
          <a:extLst>
            <a:ext uri="{FF2B5EF4-FFF2-40B4-BE49-F238E27FC236}">
              <a16:creationId xmlns:a16="http://schemas.microsoft.com/office/drawing/2014/main" id="{00000000-0008-0000-0200-0000E4000000}"/>
            </a:ext>
          </a:extLst>
        </xdr:cNvPr>
        <xdr:cNvSpPr txBox="1"/>
      </xdr:nvSpPr>
      <xdr:spPr>
        <a:xfrm>
          <a:off x="8685853" y="11419671"/>
          <a:ext cx="665086" cy="280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C07DA0-12A7-4C52-A11F-0BEA3B5ABDAE}" type="TxLink">
            <a:rPr lang="en-US" sz="1400" b="1" i="0" u="none" strike="noStrike">
              <a:solidFill>
                <a:srgbClr val="958BD9"/>
              </a:solidFill>
              <a:latin typeface="Calibri"/>
              <a:ea typeface="+mn-ea"/>
              <a:cs typeface="Calibri"/>
            </a:rPr>
            <a:pPr marL="0" indent="0" algn="ctr"/>
            <a:t>60.1%</a:t>
          </a:fld>
          <a:endParaRPr lang="en-US" sz="1400" b="1" i="0" u="none" strike="noStrike">
            <a:solidFill>
              <a:srgbClr val="958BD9"/>
            </a:solidFill>
            <a:latin typeface="Calibri"/>
            <a:ea typeface="+mn-ea"/>
            <a:cs typeface="Calibri"/>
          </a:endParaRPr>
        </a:p>
      </xdr:txBody>
    </xdr:sp>
    <xdr:clientData/>
  </xdr:twoCellAnchor>
  <xdr:twoCellAnchor>
    <xdr:from>
      <xdr:col>0</xdr:col>
      <xdr:colOff>32843</xdr:colOff>
      <xdr:row>0</xdr:row>
      <xdr:rowOff>52230</xdr:rowOff>
    </xdr:from>
    <xdr:to>
      <xdr:col>5</xdr:col>
      <xdr:colOff>432954</xdr:colOff>
      <xdr:row>1</xdr:row>
      <xdr:rowOff>51027</xdr:rowOff>
    </xdr:to>
    <xdr:sp macro="" textlink="">
      <xdr:nvSpPr>
        <xdr:cNvPr id="174" name="TextBox 173">
          <a:extLst>
            <a:ext uri="{FF2B5EF4-FFF2-40B4-BE49-F238E27FC236}">
              <a16:creationId xmlns:a16="http://schemas.microsoft.com/office/drawing/2014/main" id="{00000000-0008-0000-0200-0000AE000000}"/>
            </a:ext>
          </a:extLst>
        </xdr:cNvPr>
        <xdr:cNvSpPr txBox="1"/>
      </xdr:nvSpPr>
      <xdr:spPr>
        <a:xfrm>
          <a:off x="32843" y="52230"/>
          <a:ext cx="3674330" cy="185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solidFill>
                <a:srgbClr val="958BD9"/>
              </a:solidFill>
              <a:latin typeface="Calibri"/>
              <a:cs typeface="Calibri"/>
            </a:rPr>
            <a:t>Adventure</a:t>
          </a:r>
          <a:r>
            <a:rPr lang="en-US" sz="1200" b="0" i="0" u="none" strike="noStrike" baseline="0">
              <a:solidFill>
                <a:srgbClr val="000000"/>
              </a:solidFill>
              <a:latin typeface="Calibri"/>
              <a:cs typeface="Calibri"/>
            </a:rPr>
            <a:t> Company Sales Report Dashboard</a:t>
          </a:r>
          <a:endParaRPr lang="en-US" sz="1200" b="0" i="0" u="none" strike="noStrike">
            <a:solidFill>
              <a:srgbClr val="000000"/>
            </a:solidFill>
            <a:latin typeface="Calibri"/>
            <a:cs typeface="Calibri"/>
          </a:endParaRPr>
        </a:p>
      </xdr:txBody>
    </xdr:sp>
    <xdr:clientData/>
  </xdr:twoCellAnchor>
  <xdr:twoCellAnchor>
    <xdr:from>
      <xdr:col>0</xdr:col>
      <xdr:colOff>51027</xdr:colOff>
      <xdr:row>40</xdr:row>
      <xdr:rowOff>153602</xdr:rowOff>
    </xdr:from>
    <xdr:to>
      <xdr:col>5</xdr:col>
      <xdr:colOff>451138</xdr:colOff>
      <xdr:row>42</xdr:row>
      <xdr:rowOff>101373</xdr:rowOff>
    </xdr:to>
    <xdr:sp macro="" textlink="">
      <xdr:nvSpPr>
        <xdr:cNvPr id="175" name="TextBox 174">
          <a:extLst>
            <a:ext uri="{FF2B5EF4-FFF2-40B4-BE49-F238E27FC236}">
              <a16:creationId xmlns:a16="http://schemas.microsoft.com/office/drawing/2014/main" id="{00000000-0008-0000-0200-0000AF000000}"/>
            </a:ext>
          </a:extLst>
        </xdr:cNvPr>
        <xdr:cNvSpPr txBox="1"/>
      </xdr:nvSpPr>
      <xdr:spPr>
        <a:xfrm>
          <a:off x="51027" y="7637531"/>
          <a:ext cx="3674330" cy="321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i="0" u="none" strike="noStrike">
              <a:solidFill>
                <a:srgbClr val="958BD9"/>
              </a:solidFill>
              <a:latin typeface="Calibri"/>
              <a:cs typeface="Calibri"/>
            </a:rPr>
            <a:t>Adventure</a:t>
          </a:r>
          <a:r>
            <a:rPr lang="en-US" sz="1200" b="0" i="0" u="none" strike="noStrike" baseline="0">
              <a:solidFill>
                <a:srgbClr val="000000"/>
              </a:solidFill>
              <a:latin typeface="Calibri"/>
              <a:cs typeface="Calibri"/>
            </a:rPr>
            <a:t> Company Sales Report Dashboard</a:t>
          </a:r>
          <a:endParaRPr lang="en-US" sz="1200" b="0" i="0" u="none" strike="noStrike">
            <a:solidFill>
              <a:srgbClr val="000000"/>
            </a:solidFill>
            <a:latin typeface="Calibri"/>
            <a:cs typeface="Calibri"/>
          </a:endParaRPr>
        </a:p>
      </xdr:txBody>
    </xdr:sp>
    <xdr:clientData/>
  </xdr:twoCellAnchor>
  <xdr:twoCellAnchor>
    <xdr:from>
      <xdr:col>7</xdr:col>
      <xdr:colOff>450738</xdr:colOff>
      <xdr:row>0</xdr:row>
      <xdr:rowOff>51027</xdr:rowOff>
    </xdr:from>
    <xdr:to>
      <xdr:col>9</xdr:col>
      <xdr:colOff>467747</xdr:colOff>
      <xdr:row>1</xdr:row>
      <xdr:rowOff>144576</xdr:rowOff>
    </xdr:to>
    <xdr:sp macro="[0]!Module2.Clear_Filter" textlink="">
      <xdr:nvSpPr>
        <xdr:cNvPr id="34" name="Rectangle: Rounded Corners 33">
          <a:extLst>
            <a:ext uri="{FF2B5EF4-FFF2-40B4-BE49-F238E27FC236}">
              <a16:creationId xmlns:a16="http://schemas.microsoft.com/office/drawing/2014/main" id="{00000000-0008-0000-0200-000022000000}"/>
            </a:ext>
          </a:extLst>
        </xdr:cNvPr>
        <xdr:cNvSpPr/>
      </xdr:nvSpPr>
      <xdr:spPr>
        <a:xfrm>
          <a:off x="5034644" y="51027"/>
          <a:ext cx="1326697" cy="280647"/>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CLEAR</a:t>
          </a:r>
          <a:r>
            <a:rPr lang="en-US" sz="1100" b="1" baseline="0"/>
            <a:t> ALL FILTERS</a:t>
          </a:r>
          <a:endParaRPr lang="en-NG" sz="1100" b="1"/>
        </a:p>
      </xdr:txBody>
    </xdr:sp>
    <xdr:clientData/>
  </xdr:twoCellAnchor>
  <xdr:twoCellAnchor>
    <xdr:from>
      <xdr:col>11</xdr:col>
      <xdr:colOff>535101</xdr:colOff>
      <xdr:row>40</xdr:row>
      <xdr:rowOff>101895</xdr:rowOff>
    </xdr:from>
    <xdr:to>
      <xdr:col>15</xdr:col>
      <xdr:colOff>535781</xdr:colOff>
      <xdr:row>42</xdr:row>
      <xdr:rowOff>49666</xdr:rowOff>
    </xdr:to>
    <xdr:sp macro="" textlink="">
      <xdr:nvSpPr>
        <xdr:cNvPr id="181" name="TextBox 180">
          <a:extLst>
            <a:ext uri="{FF2B5EF4-FFF2-40B4-BE49-F238E27FC236}">
              <a16:creationId xmlns:a16="http://schemas.microsoft.com/office/drawing/2014/main" id="{F3DF469B-18EF-4B1F-9FF1-01178757A820}"/>
            </a:ext>
          </a:extLst>
        </xdr:cNvPr>
        <xdr:cNvSpPr txBox="1"/>
      </xdr:nvSpPr>
      <xdr:spPr>
        <a:xfrm>
          <a:off x="7738382" y="7585824"/>
          <a:ext cx="2620055" cy="321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i="0" u="sng" strike="noStrike">
              <a:solidFill>
                <a:schemeClr val="tx1"/>
              </a:solidFill>
              <a:latin typeface="Calibri"/>
              <a:cs typeface="Calibri"/>
            </a:rPr>
            <a:t>Product</a:t>
          </a:r>
          <a:r>
            <a:rPr lang="en-US" sz="1200" b="1" i="0" u="sng" strike="noStrike" baseline="0">
              <a:solidFill>
                <a:schemeClr val="tx1"/>
              </a:solidFill>
              <a:latin typeface="Calibri"/>
              <a:cs typeface="Calibri"/>
            </a:rPr>
            <a:t>s and Customers Analysis Page</a:t>
          </a:r>
          <a:endParaRPr lang="en-US" sz="1100" b="1" i="0" u="sng" strike="noStrike">
            <a:solidFill>
              <a:schemeClr val="tx1"/>
            </a:solidFill>
            <a:latin typeface="Calibri"/>
            <a:cs typeface="Calibri"/>
          </a:endParaRPr>
        </a:p>
      </xdr:txBody>
    </xdr:sp>
    <xdr:clientData/>
  </xdr:twoCellAnchor>
  <xdr:twoCellAnchor>
    <xdr:from>
      <xdr:col>13</xdr:col>
      <xdr:colOff>380846</xdr:colOff>
      <xdr:row>0</xdr:row>
      <xdr:rowOff>34541</xdr:rowOff>
    </xdr:from>
    <xdr:to>
      <xdr:col>15</xdr:col>
      <xdr:colOff>544286</xdr:colOff>
      <xdr:row>1</xdr:row>
      <xdr:rowOff>102054</xdr:rowOff>
    </xdr:to>
    <xdr:sp macro="" textlink="">
      <xdr:nvSpPr>
        <xdr:cNvPr id="184" name="TextBox 183">
          <a:extLst>
            <a:ext uri="{FF2B5EF4-FFF2-40B4-BE49-F238E27FC236}">
              <a16:creationId xmlns:a16="http://schemas.microsoft.com/office/drawing/2014/main" id="{0D54F181-CF12-4EFB-9E10-0FF36E47A3A1}"/>
            </a:ext>
          </a:extLst>
        </xdr:cNvPr>
        <xdr:cNvSpPr txBox="1"/>
      </xdr:nvSpPr>
      <xdr:spPr>
        <a:xfrm>
          <a:off x="8893815" y="34541"/>
          <a:ext cx="1473127" cy="254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sng" strike="noStrike">
              <a:solidFill>
                <a:srgbClr val="000000"/>
              </a:solidFill>
              <a:latin typeface="Calibri"/>
              <a:cs typeface="Calibri"/>
            </a:rPr>
            <a:t>kPI'S</a:t>
          </a:r>
          <a:r>
            <a:rPr lang="en-US" sz="1200" b="1" i="0" u="sng" strike="noStrike" baseline="0">
              <a:solidFill>
                <a:srgbClr val="000000"/>
              </a:solidFill>
              <a:latin typeface="Calibri"/>
              <a:cs typeface="Calibri"/>
            </a:rPr>
            <a:t> Analysis Page</a:t>
          </a:r>
          <a:endParaRPr lang="en-US" sz="1200" b="1" i="0" u="sng" strike="noStrike">
            <a:solidFill>
              <a:srgbClr val="000000"/>
            </a:solidFill>
            <a:latin typeface="Calibri"/>
            <a:cs typeface="Calibri"/>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7.606867824077" backgroundQuery="1" createdVersion="7" refreshedVersion="7" minRefreshableVersion="3" recordCount="0" supportSubquery="1" supportAdvancedDrill="1" xr:uid="{F4DAB7FC-3966-4BAC-8A48-942FB9A44920}">
  <cacheSource type="external" connectionId="9"/>
  <cacheFields count="2">
    <cacheField name="[DimProduct].[Color].[Color]" caption="Color" numFmtId="0" hierarchy="22" level="1">
      <sharedItems count="8">
        <s v="Black"/>
        <s v="Blue"/>
        <s v="Multi"/>
        <s v="Red"/>
        <s v="Silver"/>
        <s v="Unspecified"/>
        <s v="White"/>
        <s v="Yellow"/>
      </sharedItems>
    </cacheField>
    <cacheField name="[Measures].[Sum of Total Profit]" caption="Sum of Total Profit" numFmtId="0" hierarchy="64" level="32767"/>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668016087962" backgroundQuery="1" createdVersion="7" refreshedVersion="7" minRefreshableVersion="3" recordCount="0" supportSubquery="1" supportAdvancedDrill="1" xr:uid="{E91AE567-BB52-40C6-8F74-002DE39C0BE1}">
  <cacheSource type="external" connectionId="9"/>
  <cacheFields count="1">
    <cacheField name="[DimDate].[Year].[Year]" caption="Year" numFmtId="0" hierarchy="9"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668030208333" backgroundQuery="1" createdVersion="7" refreshedVersion="7" minRefreshableVersion="3" recordCount="0" supportSubquery="1" supportAdvancedDrill="1" xr:uid="{5A94F89D-722F-42FC-AF96-E84771686721}">
  <cacheSource type="external" connectionId="9"/>
  <cacheFields count="3">
    <cacheField name="[Measures].[Sum of Total Profit]" caption="Sum of Total Profit" numFmtId="0" hierarchy="64" level="32767"/>
    <cacheField name="[DimGeography].[Country].[Country]" caption="Country" numFmtId="0" hierarchy="18" level="1">
      <sharedItems count="6">
        <s v="Australia"/>
        <s v="Canada"/>
        <s v="France"/>
        <s v="Germany"/>
        <s v="United Kingdom"/>
        <s v="United States"/>
      </sharedItems>
    </cacheField>
    <cacheField name="[DimDate].[Year].[Year]" caption="Year" numFmtId="0" hierarchy="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82986114" backgroundQuery="1" createdVersion="7" refreshedVersion="7" minRefreshableVersion="3" recordCount="0" supportSubquery="1" supportAdvancedDrill="1" xr:uid="{7821D80C-3F71-4C55-8F86-25D8CAC8EC4E}">
  <cacheSource type="external" connectionId="9"/>
  <cacheFields count="6">
    <cacheField name="[Measures].[Sum of Total Profit]" caption="Sum of Total Profit" numFmtId="0" hierarchy="64" level="32767"/>
    <cacheField name="[DimDate].[Week Type].[Week Type]" caption="Week Type" numFmtId="0" hierarchy="13" level="1">
      <sharedItems count="2">
        <s v="Weekday"/>
        <s v="Weekend"/>
      </sharedItems>
    </cacheField>
    <cacheField name="[DimDate].[Quarter].[Quarter]" caption="Quarter" numFmtId="0" hierarchy="14" level="1">
      <sharedItems count="4">
        <s v="Qtr-1"/>
        <s v="Qtr-2"/>
        <s v="Qtr-3"/>
        <s v="Qtr-4"/>
      </sharedItems>
    </cacheField>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 name="Dummy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y uniqueName="Dummy0" caption="All Measures" measure="1" count="0">
      <extLst>
        <ext xmlns:x14="http://schemas.microsoft.com/office/spreadsheetml/2009/9/main" uri="{8CF416AD-EC4C-4aba-99F5-12A058AE0983}">
          <x14:cacheHierarchy ignore="1"/>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84259261" backgroundQuery="1" createdVersion="7" refreshedVersion="7" minRefreshableVersion="3" recordCount="0" supportSubquery="1" supportAdvancedDrill="1" xr:uid="{1B3B54F5-E283-4DDF-995E-AE113394418F}">
  <cacheSource type="external" connectionId="9"/>
  <cacheFields count="4">
    <cacheField name="[Measures].[Sum of Total Profit]" caption="Sum of Total Profit" numFmtId="0" hierarchy="64" level="32767"/>
    <cacheField name="[DimDate].[Week Type].[Week Type]" caption="Week Type" numFmtId="0" hierarchy="13" level="1">
      <sharedItems count="2">
        <s v="Weekday"/>
        <s v="Weekend"/>
      </sharedItems>
    </cacheField>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85879631" backgroundQuery="1" createdVersion="7" refreshedVersion="7" minRefreshableVersion="3" recordCount="0" supportSubquery="1" supportAdvancedDrill="1" xr:uid="{3FC0AC57-78A5-4E6E-AA22-53263E900D3F}">
  <cacheSource type="external" connectionId="9"/>
  <cacheFields count="4">
    <cacheField name="[Measures].[Sum of Total Profit]" caption="Sum of Total Profit" numFmtId="0" hierarchy="64" level="32767"/>
    <cacheField name="[DimDate].[Month Name].[Month Name]" caption="Month Name" numFmtId="0" hierarchy="11" level="1">
      <sharedItems count="7">
        <s v="Jan"/>
        <s v="Feb"/>
        <s v="Mar"/>
        <s v="Apr"/>
        <s v="May"/>
        <s v="Jun"/>
        <s v="Jul"/>
      </sharedItems>
    </cacheField>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87500002" backgroundQuery="1" createdVersion="7" refreshedVersion="7" minRefreshableVersion="3" recordCount="0" supportSubquery="1" supportAdvancedDrill="1" xr:uid="{BD130429-4804-44F5-BEEB-371ED9326732}">
  <cacheSource type="external" connectionId="9"/>
  <cacheFields count="5">
    <cacheField name="[Measures].[Sum of Total Profit]" caption="Sum of Total Profit" numFmtId="0" hierarchy="64" level="32767"/>
    <cacheField name="[DimDate].[Day Name].[Day Name]" caption="Day Name" numFmtId="0" hierarchy="12" level="1">
      <sharedItems count="7">
        <s v="Mon"/>
        <s v="Tue"/>
        <s v="Wed"/>
        <s v="Thu"/>
        <s v="Fri"/>
        <s v="Sat"/>
        <s v="Sun"/>
      </sharedItems>
    </cacheField>
    <cacheField name="[Measures].[#Transactions]" caption="#Transactions" numFmtId="0" hierarchy="45" level="32767"/>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oneField="1">
      <fieldsUsage count="1">
        <fieldUsage x="2"/>
      </fieldsUsage>
    </cacheHierarchy>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90046296" backgroundQuery="1" createdVersion="7" refreshedVersion="7" minRefreshableVersion="3" recordCount="0" supportSubquery="1" supportAdvancedDrill="1" xr:uid="{C98BE6D3-367E-4CE2-8EEE-AEDE80017C82}">
  <cacheSource type="external" connectionId="9"/>
  <cacheFields count="9">
    <cacheField name="[Measures].[#Transactions]" caption="#Transactions" numFmtId="0" hierarchy="45" level="32767"/>
    <cacheField name="[Measures].[Sum of OrderQuantity]" caption="Sum of OrderQuantity" numFmtId="0" hierarchy="61" level="32767"/>
    <cacheField name="[Measures].[Sum of Total Revenue]" caption="Sum of Total Revenue" numFmtId="0" hierarchy="62" level="32767"/>
    <cacheField name="[Measures].[Sum of COGS]" caption="Sum of COGS" numFmtId="0" hierarchy="63" level="32767"/>
    <cacheField name="[Measures].[Sum of Total Profit]" caption="Sum of Total Profit" numFmtId="0" hierarchy="64" level="32767"/>
    <cacheField name="[Measures].[%_Profit-Margin]" caption="%_Profit-Margin" numFmtId="0" hierarchy="49" level="32767"/>
    <cacheField name="[DimDate].[Year].[Year]" caption="Year" numFmtId="0" hierarchy="9" level="1">
      <sharedItems containsSemiMixedTypes="0" containsString="0" containsNumber="1" containsInteger="1" minValue="2006" maxValue="2008" count="3">
        <n v="2006"/>
        <n v="2007"/>
        <n v="2008"/>
      </sharedItems>
      <extLst>
        <ext xmlns:x15="http://schemas.microsoft.com/office/spreadsheetml/2010/11/main" uri="{4F2E5C28-24EA-4eb8-9CBF-B6C8F9C3D259}">
          <x15:cachedUniqueNames>
            <x15:cachedUniqueName index="0" name="[DimDate].[Year].&amp;[2006]"/>
            <x15:cachedUniqueName index="1" name="[DimDate].[Year].&amp;[2007]"/>
            <x15:cachedUniqueName index="2" name="[DimDate].[Year].&amp;[2008]"/>
          </x15:cachedUniqueNames>
        </ext>
      </extLst>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oneField="1">
      <fieldsUsage count="1">
        <fieldUsage x="0"/>
      </fieldsUsage>
    </cacheHierarchy>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oneField="1">
      <fieldsUsage count="1">
        <fieldUsage x="5"/>
      </fieldsUsage>
    </cacheHierarchy>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4"/>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92245374" backgroundQuery="1" createdVersion="7" refreshedVersion="7" minRefreshableVersion="3" recordCount="0" supportSubquery="1" supportAdvancedDrill="1" xr:uid="{F5B7785D-EABA-4590-9426-AEA982618289}">
  <cacheSource type="external" connectionId="9"/>
  <cacheFields count="11">
    <cacheField name="[Measures].[#Transactions]" caption="#Transactions" numFmtId="0" hierarchy="45" level="32767"/>
    <cacheField name="[Measures].[Sum of OrderQuantity]" caption="Sum of OrderQuantity" numFmtId="0" hierarchy="61" level="32767"/>
    <cacheField name="[Measures].[Sum of Total Revenue]" caption="Sum of Total Revenue" numFmtId="0" hierarchy="62" level="32767"/>
    <cacheField name="[Measures].[Sum of COGS]" caption="Sum of COGS" numFmtId="0" hierarchy="63" level="32767"/>
    <cacheField name="[Measures].[Sum of Total Profit]" caption="Sum of Total Profit" numFmtId="0" hierarchy="64" level="32767"/>
    <cacheField name="[Measures].[Total Product]" caption="Total Product" numFmtId="0" hierarchy="46" level="32767"/>
    <cacheField name="[Measures].[Sold Products]" caption="Sold Products" numFmtId="0" hierarchy="47" level="32767"/>
    <cacheField name="[Measures].[Unsold Product]" caption="Unsold Product" numFmtId="0" hierarchy="48" level="32767"/>
    <cacheField name="[Measures].[%_Profit-Margin]" caption="%_Profit-Margin" numFmtId="0" hierarchy="49" level="32767"/>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oneField="1">
      <fieldsUsage count="1">
        <fieldUsage x="0"/>
      </fieldsUsage>
    </cacheHierarchy>
    <cacheHierarchy uniqueName="[Measures].[Total Product]" caption="Total Product"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_Profit-Margin]" caption="%_Profit-Margin" measure="1" displayFolder="" measureGroup="All Measures" count="0" oneField="1">
      <fieldsUsage count="1">
        <fieldUsage x="8"/>
      </fieldsUsage>
    </cacheHierarchy>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oneField="1" hidden="1">
      <fieldsUsage count="1">
        <fieldUsage x="3"/>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4"/>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97685185" backgroundQuery="1" createdVersion="7" refreshedVersion="7" minRefreshableVersion="3" recordCount="0" supportSubquery="1" supportAdvancedDrill="1" xr:uid="{4B943491-E3B1-4EB1-9630-EBB1A7A67C17}">
  <cacheSource type="external" connectionId="9"/>
  <cacheFields count="5">
    <cacheField name="[Measures].[Sum of Total Profit]" caption="Sum of Total Profit" numFmtId="0" hierarchy="64" level="32767"/>
    <cacheField name="[DimProduct].[Product Name].[Product Name]" caption="Product Name" numFmtId="0" hierarchy="21"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98726855" backgroundQuery="1" createdVersion="7" refreshedVersion="7" minRefreshableVersion="3" recordCount="0" supportSubquery="1" supportAdvancedDrill="1" xr:uid="{829803CB-E2A2-49B0-BA0A-A0A49F49A3EA}">
  <cacheSource type="external" connectionId="9"/>
  <cacheFields count="5">
    <cacheField name="[Measures].[Sold Products]" caption="Sold Products" numFmtId="0" hierarchy="47" level="32767"/>
    <cacheField name="[Measures].[Unsold Product]" caption="Unsold Product" numFmtId="0" hierarchy="48" level="32767"/>
    <cacheField name="[Measures].[Total Product]" caption="Total Product" numFmtId="0" hierarchy="46" level="32767"/>
    <cacheField name="[DimDate].[Year].[Year]" caption="Year" numFmtId="0" hierarchy="9"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oneField="1">
      <fieldsUsage count="1">
        <fieldUsage x="2"/>
      </fieldsUsage>
    </cacheHierarchy>
    <cacheHierarchy uniqueName="[Measures].[Sold Products]" caption="Sold Products" measure="1" displayFolder="" measureGroup="All Measures" count="0" oneField="1">
      <fieldsUsage count="1">
        <fieldUsage x="0"/>
      </fieldsUsage>
    </cacheHierarchy>
    <cacheHierarchy uniqueName="[Measures].[Unsold Product]" caption="Unsold Product" measure="1" displayFolder="" measureGroup="All Measures" count="0" oneField="1">
      <fieldsUsage count="1">
        <fieldUsage x="1"/>
      </fieldsUsage>
    </cacheHierarchy>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800000002" backgroundQuery="1" createdVersion="7" refreshedVersion="7" minRefreshableVersion="3" recordCount="0" supportSubquery="1" supportAdvancedDrill="1" xr:uid="{2850D493-38DE-454E-9372-FE89772AEEA9}">
  <cacheSource type="external" connectionId="9"/>
  <cacheFields count="5">
    <cacheField name="[Measures].[Sum of Total Profit]" caption="Sum of Total Profit" numFmtId="0" hierarchy="64" level="32767"/>
    <cacheField name="[FactInternetSales].[Product Price Type].[Product Price Type]" caption="Product Price Type" numFmtId="0" hierarchy="41" level="1">
      <sharedItems count="2">
        <s v="Expensive"/>
        <s v="Less Expensive"/>
      </sharedItems>
    </cacheField>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1"/>
      </fieldsUsage>
    </cacheHierarchy>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802662035" backgroundQuery="1" createdVersion="7" refreshedVersion="7" minRefreshableVersion="3" recordCount="0" supportSubquery="1" supportAdvancedDrill="1" xr:uid="{56F6C4E3-124E-46C5-950E-A3F72F95BF0D}">
  <cacheSource type="external" connectionId="9"/>
  <cacheFields count="5">
    <cacheField name="[Measures].[Sum of Total Profit]" caption="Sum of Total Profit" numFmtId="0" hierarchy="64" level="32767"/>
    <cacheField name="[DimCustomer].[Full Name].[Full Name]" caption="Full Name" numFmtId="0" hierarchy="3" level="1">
      <sharedItems count="459">
        <s v="Adam Flores"/>
        <s v="Aidan Foster"/>
        <s v="Alan Wang"/>
        <s v="Alan Yang"/>
        <s v="Alan Zheng"/>
        <s v="Alan Zhu"/>
        <s v="Alberto Ruiz"/>
        <s v="Alberto Serrano"/>
        <s v="Alejandro Goel"/>
        <s v="Alejandro Hu"/>
        <s v="Alexandra Flores"/>
        <s v="Alexia Henderson"/>
        <s v="Alexis Hayes"/>
        <s v="Alexis Williams"/>
        <s v="Alfredo Carlson"/>
        <s v="Alicia Lal"/>
        <s v="Alicia Xie"/>
        <s v="Alisha Shen"/>
        <s v="Alisha Xu"/>
        <s v="Alisha Zhao"/>
        <s v="Alison Shen"/>
        <s v="Allen Perez"/>
        <s v="Alvin Li"/>
        <s v="Alvin Zeng"/>
        <s v="Amy Gao"/>
        <s v="Andy Dominguez"/>
        <s v="Angel Cox"/>
        <s v="Angela Jenkins"/>
        <s v="Ann Madan"/>
        <s v="April Tang"/>
        <s v="Armando Hernandez"/>
        <s v="Arturo Xu"/>
        <s v="Ashley Taylor"/>
        <s v="Autumn Guo"/>
        <s v="Autumn Wang"/>
        <s v="Barbara Ashe"/>
        <s v="Barbara Huang"/>
        <s v="Barbara Li"/>
        <s v="Barbara Shen"/>
        <s v="Barry Sai"/>
        <s v="Barry Suri"/>
        <s v="Beth Srini"/>
        <s v="Bethany Kumar"/>
        <s v="Bethany Luo"/>
        <s v="Bethany Raheem"/>
        <s v="Bethany Yuan"/>
        <s v="Bianca Gao"/>
        <s v="Billy Alonso"/>
        <s v="Billy Carlson"/>
        <s v="Bobby Rodriguez"/>
        <s v="Bradley Goel"/>
        <s v="Brandi Jiménez"/>
        <s v="Brandy Prasad"/>
        <s v="Brenda Stone"/>
        <s v="Brendan Raji"/>
        <s v="Brendan Xie"/>
        <s v="Brent Guo"/>
        <s v="Brent He"/>
        <s v="Briana Carlson"/>
        <s v="Briana Diaz"/>
        <s v="Briana Martin"/>
        <s v="Briana Suarez"/>
        <s v="Bridget Kumar"/>
        <s v="Brittney Liang"/>
        <s v="Brittney Ma"/>
        <s v="Bruce Martinez"/>
        <s v="Bruce Sai"/>
        <s v="Bryant Patel"/>
        <s v="Bryant Sanchez"/>
        <s v="Calvin Andersen"/>
        <s v="Calvin Nara"/>
        <s v="Calvin Rai"/>
        <s v="Calvin Yuan"/>
        <s v="Candace Srini"/>
        <s v="Candice Zimmerman"/>
        <s v="Cara Li"/>
        <s v="Carly Anand"/>
        <s v="Carmen Perez"/>
        <s v="Carmen Sara"/>
        <s v="Carolyn Ramos"/>
        <s v="Casey Raje"/>
        <s v="Casey Vazquez"/>
        <s v="Cassandra Suri"/>
        <s v="Cassie Chander"/>
        <s v="Catherine Cox"/>
        <s v="Cesar Perez"/>
        <s v="Chad Goel"/>
        <s v="Christian Smith"/>
        <s v="Christine She"/>
        <s v="Christine Yuan"/>
        <s v="Christy Gao"/>
        <s v="Christy Ma"/>
        <s v="Cindy Raman"/>
        <s v="Cindy Ramos"/>
        <s v="Clarence Chander"/>
        <s v="Clarence Wu"/>
        <s v="Claudia Zhang"/>
        <s v="Clayton Chavez"/>
        <s v="Cole Ramirez"/>
        <s v="Colin Shan"/>
        <s v="Colin Yuan"/>
        <s v="Colleen Deng"/>
        <s v="Colleen West"/>
        <s v="Connor Flores"/>
        <s v="Craig Ramos"/>
        <s v="Cristina Kumar"/>
        <s v="Crystal Xu"/>
        <s v="Crystal Zhao"/>
        <s v="Cynthia Chandra"/>
        <s v="Cynthia Malhotra"/>
        <s v="Dale Pal"/>
        <s v="Dale Raji"/>
        <s v="Dalton Miller"/>
        <s v="Damien Ye"/>
        <s v="Dana Diaz"/>
        <s v="Dana Ramos"/>
        <s v="Danny Schmidt"/>
        <s v="Danny Serrano"/>
        <s v="Danny Travers"/>
        <s v="Darren Gutierrez"/>
        <s v="Dawn He"/>
        <s v="Dawn Zheng"/>
        <s v="Deanna Martin"/>
        <s v="Deanna Schmidt"/>
        <s v="Denise Madan"/>
        <s v="Denise Mehta"/>
        <s v="Denise Prasad"/>
        <s v="Denise Stone"/>
        <s v="Dennis Xu"/>
        <s v="Dennis Zeng"/>
        <s v="Desiree Alvarez"/>
        <s v="Devin Green"/>
        <s v="Devon Kennedy"/>
        <s v="Devon Raji"/>
        <s v="Diana Gill"/>
        <s v="Diana Hernandez"/>
        <s v="Diane Alonso"/>
        <s v="Diane Romero"/>
        <s v="Diane Vazquez"/>
        <s v="Douglas Patel"/>
        <s v="Dustin Lal"/>
        <s v="Dustin Shen"/>
        <s v="Dwayne Serrano"/>
        <s v="Dylan Rodriguez"/>
        <s v="Ebony Gonzalez"/>
        <s v="Ebony Munoz"/>
        <s v="Ebony Prasad"/>
        <s v="Eddie Torres"/>
        <s v="Edgar Gonzalez"/>
        <s v="Edgar Martinez"/>
        <s v="Edwin Bhat"/>
        <s v="Edwin Ferrier"/>
        <s v="Edwin Gao"/>
        <s v="Edwin Ye"/>
        <s v="Edwin Zhang"/>
        <s v="Elijah Shan"/>
        <s v="Elizabeth Alexander"/>
        <s v="Emma Kelly"/>
        <s v="Emmanuel Malhotra"/>
        <s v="Eric Gonzalez"/>
        <s v="Erika Gill"/>
        <s v="Erika Suarez"/>
        <s v="Ernest Guo"/>
        <s v="Ethan Jai"/>
        <s v="Evan James"/>
        <s v="Evelyn Rodriguez"/>
        <s v="Faith Barnes"/>
        <s v="Francis Ruiz"/>
        <s v="Francisco Madan"/>
        <s v="Frederick Rodriguez"/>
        <s v="Gary Romero"/>
        <s v="George Prasad"/>
        <s v="Gerald Arun"/>
        <s v="Gerald Suri"/>
        <s v="Gilbert Deng"/>
        <s v="Gilbert Zhu"/>
        <s v="Glenn Liang"/>
        <s v="Glenn Xu"/>
        <s v="Grant Shen"/>
        <s v="Gregory Becker"/>
        <s v="Gregory Jai"/>
        <s v="Haley Wright"/>
        <s v="Hannah Butler"/>
        <s v="Hector Gutierrez"/>
        <s v="Hector Suarez"/>
        <s v="Henry Prasad"/>
        <s v="Ian Martinez"/>
        <s v="Isaac Cox"/>
        <s v="Isaac Morris"/>
        <s v="Isabella Adams"/>
        <s v="Isabella Henderson"/>
        <s v="Ivan Fernandez"/>
        <s v="Jackson Evans"/>
        <s v="Jaclyn Ferrier"/>
        <s v="Jaclyn Guo"/>
        <s v="Jaclyn Lin"/>
        <s v="Jaclyn Lu"/>
        <s v="Jacqueline Wood"/>
        <s v="Jada Rivera"/>
        <s v="Jaime Deng"/>
        <s v="Jaime Gill"/>
        <s v="Jaime Nath"/>
        <s v="Jaime Ramos"/>
        <s v="Jamie Zhao"/>
        <s v="Jamie Zhou"/>
        <s v="Janet Vazquez"/>
        <s v="Jason Campbell"/>
        <s v="Javier Gill"/>
        <s v="Javier Hernandez"/>
        <s v="Jay Kapoor"/>
        <s v="Jay Raman"/>
        <s v="Jenny Ferrier"/>
        <s v="Jenny Pal"/>
        <s v="Jenny She"/>
        <s v="Jeremy Powell"/>
        <s v="Jerome Alonso"/>
        <s v="Jerry Chande"/>
        <s v="Jessica Bell"/>
        <s v="Jessie Zhu"/>
        <s v="Jésus Sanz"/>
        <s v="Jimmy Alonso"/>
        <s v="Jimmy Dominguez"/>
        <s v="Jimmy Moreno"/>
        <s v="Joan Jenkins"/>
        <s v="Joanna Gill"/>
        <s v="Jodi Andersen"/>
        <s v="Jodi Jai"/>
        <s v="Joe Srini"/>
        <s v="Joel Malhotra"/>
        <s v="Johnathan Madan"/>
        <s v="Johnny Rai"/>
        <s v="Jon Yuan"/>
        <s v="Jorge Cai"/>
        <s v="Joy Gutierrez"/>
        <s v="Joy Ramos"/>
        <s v="Juan Peterson"/>
        <s v="Julia Barnes"/>
        <s v="Julie Chander"/>
        <s v="Julie Sharma"/>
        <s v="Justin Li"/>
        <s v="Kaitlin Kapoor"/>
        <s v="Kari Gutierrez"/>
        <s v="Kari Subram"/>
        <s v="Karl Nara"/>
        <s v="Karla Yuan"/>
        <s v="Kate Deng"/>
        <s v="Kathleen Gomez"/>
        <s v="Kathryn She"/>
        <s v="Kathryn Shen"/>
        <s v="Katrina Jai"/>
        <s v="Katrina Shen"/>
        <s v="Kaylee Hill"/>
        <s v="Keith Sharma"/>
        <s v="Kelli Lin"/>
        <s v="Kelli Raji"/>
        <s v="Kellie Hernandez"/>
        <s v="Kellie Torres"/>
        <s v="Kelsey Xu"/>
        <s v="Kendra Ramos"/>
        <s v="Kenneth Luo"/>
        <s v="Kimberly Reed"/>
        <s v="Krista Ruiz"/>
        <s v="Kristen Xu"/>
        <s v="Kristen Zheng"/>
        <s v="Kristi Chapman"/>
        <s v="Kristin Carson"/>
        <s v="Kristopher Malhotra"/>
        <s v="Kristy Ramos"/>
        <s v="Kristy Suarez"/>
        <s v="Krystal Zimmerman"/>
        <s v="Lacey Huang"/>
        <s v="Lacey Jai"/>
        <s v="Lacey Liang"/>
        <s v="Larry Gutierrez"/>
        <s v="Larry Townsend"/>
        <s v="Latasha Gill"/>
        <s v="Latoya Deng"/>
        <s v="Latoya Tang"/>
        <s v="Lee Oliver"/>
        <s v="Leonard Lal"/>
        <s v="Leonard Nara"/>
        <s v="Leonard Smith"/>
        <s v="Leslie Navarro"/>
        <s v="Leslie Ramos"/>
        <s v="Leslie Serrano"/>
        <s v="Levi Mehta"/>
        <s v="Levi Prasad"/>
        <s v="Linda Ferrier"/>
        <s v="Linda Suarez"/>
        <s v="Lindsay Nara"/>
        <s v="Lisa Guo"/>
        <s v="Logan Allen"/>
        <s v="Louis Guo"/>
        <s v="Louis Kumar"/>
        <s v="Louis Raje"/>
        <s v="Louis Zhu"/>
        <s v="Lucas Moore"/>
        <s v="Lydia Suri"/>
        <s v="Mackenzie Morgan"/>
        <s v="Mallory Blanco"/>
        <s v="Mallory Diaz"/>
        <s v="Marc Martin"/>
        <s v="Marco Patel"/>
        <s v="Marco Vance"/>
        <s v="Margaret Li"/>
        <s v="Marie Carlson"/>
        <s v="Mario Luo"/>
        <s v="Mario Sharma"/>
        <s v="Marshall Andersen"/>
        <s v="Marshall Chander"/>
        <s v="Marshall Hu"/>
        <s v="Marshall Zhao"/>
        <s v="Marvin Gutierrez"/>
        <s v="Marvin Munoz"/>
        <s v="Marvin Serrano"/>
        <s v="Mary Nelson"/>
        <s v="Maurice Raji"/>
        <s v="Max Martin"/>
        <s v="Mayra Kovar"/>
        <s v="Mayra Suri"/>
        <s v="Meghan Ortega"/>
        <s v="Melody Moreno"/>
        <s v="Melvin Luo"/>
        <s v="Melvin Nara"/>
        <s v="Meredith Malhotra"/>
        <s v="Meredith Subram"/>
        <s v="Micah Wang"/>
        <s v="Michael Thompson"/>
        <s v="Michele Black"/>
        <s v="Michele Chande"/>
        <s v="Michele Deng"/>
        <s v="Michele Shen"/>
        <s v="Misty Sharma"/>
        <s v="Misty Shen"/>
        <s v="Mitchell Stone"/>
        <s v="Molly Perez"/>
        <s v="Monique Rubio"/>
        <s v="Nancy Rana"/>
        <s v="Natalie Morgan"/>
        <s v="Natasha Blanco"/>
        <s v="Natasha Rubio"/>
        <s v="Natasha Ruiz"/>
        <s v="Nathan Jones"/>
        <s v="Nelson Rubio"/>
        <s v="Nichole Luo"/>
        <s v="Nicolas Raji"/>
        <s v="Nina Xie"/>
        <s v="Omar Nath"/>
        <s v="Orlando Hernandez"/>
        <s v="Orlando Sanz"/>
        <s v="Orlando Suarez"/>
        <s v="Pamela Lopez"/>
        <s v="Paul Shakespear"/>
        <s v="Pedro Gutierrez"/>
        <s v="Pedro Suri"/>
        <s v="Rachael Patel"/>
        <s v="Rachael Sai"/>
        <s v="Rafael Black"/>
        <s v="Rafael Kumar"/>
        <s v="Ramon Ye"/>
        <s v="Ramon Zhang"/>
        <s v="Randall Serrano"/>
        <s v="Rebekah Ramos"/>
        <s v="Rebekah Vazquez"/>
        <s v="Regina Mehta"/>
        <s v="Reginald Ortega"/>
        <s v="Reginald Sanz"/>
        <s v="Renee Navarro"/>
        <s v="Ricardo Anand"/>
        <s v="Richard Wood"/>
        <s v="Ricky Diaz"/>
        <s v="Ricky Gill"/>
        <s v="Ricky Martin"/>
        <s v="Robyn Ramos"/>
        <s v="Rodney Romero"/>
        <s v="Roger Cai"/>
        <s v="Roger She"/>
        <s v="Roger Zhu"/>
        <s v="Ronald Perez"/>
        <s v="Ross Fernandez"/>
        <s v="Ross Sai"/>
        <s v="Ross Sanchez"/>
        <s v="Ross Sara"/>
        <s v="Ross Vazquez"/>
        <s v="Roy Gonzalez"/>
        <s v="Ruben Rodriguez"/>
        <s v="Ruben Saunders"/>
        <s v="Russell Deng"/>
        <s v="Ruth Arun"/>
        <s v="Ryan Davis"/>
        <s v="Sandra Zhu"/>
        <s v="Sarah Moore"/>
        <s v="Savannah Gonzalez"/>
        <s v="Savannah Lopez"/>
        <s v="Sergio Lopez"/>
        <s v="Shannon Ortega"/>
        <s v="Shannon Zhao"/>
        <s v="Sharon Tang"/>
        <s v="Shaun Carson"/>
        <s v="Shawna Xu"/>
        <s v="Stacy Alvarez"/>
        <s v="Stacy Gill"/>
        <s v="Stefanie Subram"/>
        <s v="Steve Liang"/>
        <s v="Steve Schmidt"/>
        <s v="Steve Zhou"/>
        <s v="Summer Patel"/>
        <s v="Summer Sai"/>
        <s v="Susan Lu"/>
        <s v="Susan Zhang"/>
        <s v="Susan Zhao"/>
        <s v="Tabitha Prasad"/>
        <s v="Tabitha Sara"/>
        <s v="Terrance Malhotra"/>
        <s v="Terrance Martinez"/>
        <s v="Terrence Carson"/>
        <s v="Terrence Pal"/>
        <s v="Terry Xu"/>
        <s v="Theodore Dominguez"/>
        <s v="Theodore Sanz"/>
        <s v="Theresa Ramos"/>
        <s v="Tiffany Cai"/>
        <s v="Tiffany Guo"/>
        <s v="Tiffany Zhu"/>
        <s v="Tommy Goel"/>
        <s v="Toni Garcia"/>
        <s v="Toni Lopez"/>
        <s v="Tracy Chande"/>
        <s v="Trevor Price"/>
        <s v="Trisha Cai"/>
        <s v="Tyrone Diaz"/>
        <s v="Valerie Liang"/>
        <s v="Veronica Chandra"/>
        <s v="Veronica Malhotra"/>
        <s v="Victor Hernandez"/>
        <s v="Victor Sanz"/>
        <s v="Victoria Anderson"/>
        <s v="Vincent Cai"/>
        <s v="Vincent Ye"/>
        <s v="Virginia Chandra"/>
        <s v="Virginia Perez"/>
        <s v="Walter Hernandez"/>
        <s v="Walter Sanz"/>
        <s v="Warren Jai"/>
        <s v="Warren Lal"/>
        <s v="Warren Lu"/>
        <s v="Warren Raji"/>
        <s v="Wayne Tang"/>
        <s v="Wendy Blanco"/>
        <s v="Wendy Dominguez"/>
        <s v="Whitney Kovár"/>
        <s v="Whitney Patel"/>
        <s v="Whitney Suri"/>
        <s v="Willie Rai"/>
        <s v="Willie Shen"/>
        <s v="Willie Tang"/>
        <s v="Willie Xu"/>
        <s v="Yolanda Goel"/>
        <s v="Zoe Kelly"/>
      </sharedItems>
    </cacheField>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1"/>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804166667" backgroundQuery="1" createdVersion="7" refreshedVersion="7" minRefreshableVersion="3" recordCount="0" supportSubquery="1" supportAdvancedDrill="1" xr:uid="{B6B633C3-4809-4D5F-9C83-CE64360DC0A6}">
  <cacheSource type="external" connectionId="9"/>
  <cacheFields count="5">
    <cacheField name="[Measures].[Number of Customer]" caption="Number of Customer" numFmtId="0" hierarchy="50" level="32767"/>
    <cacheField name="[Measures].[Avg Customer Age]" caption="Avg Customer Age" numFmtId="0" hierarchy="51" level="32767"/>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oneField="1">
      <fieldsUsage count="1">
        <fieldUsage x="0"/>
      </fieldsUsage>
    </cacheHierarchy>
    <cacheHierarchy uniqueName="[Measures].[Avg Customer Age]" caption="Avg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805555552" backgroundQuery="1" createdVersion="7" refreshedVersion="7" minRefreshableVersion="3" recordCount="0" supportSubquery="1" supportAdvancedDrill="1" xr:uid="{1827D101-2494-4F59-9A00-4583A07635AB}">
  <cacheSource type="external" connectionId="9"/>
  <cacheFields count="5">
    <cacheField name="[Measures].[Sum of Total Profit]" caption="Sum of Total Profit" numFmtId="0" hierarchy="64" level="32767"/>
    <cacheField name="[DimCustomer].[Age Categories].[Age Categories]" caption="Age Categories" numFmtId="0" hierarchy="7" level="1">
      <sharedItems count="5">
        <s v="25-34"/>
        <s v="35-44"/>
        <s v="45-54"/>
        <s v="55-64"/>
        <s v="Others"/>
      </sharedItems>
    </cacheField>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806712961" backgroundQuery="1" createdVersion="7" refreshedVersion="7" minRefreshableVersion="3" recordCount="0" supportSubquery="1" supportAdvancedDrill="1" xr:uid="{A165CD40-C63C-4E45-A927-CA45663E5E29}">
  <cacheSource type="external" connectionId="9"/>
  <cacheFields count="6">
    <cacheField name="[DimCustomer].[Gender].[Gender]" caption="Gender" numFmtId="0" hierarchy="5" level="1">
      <sharedItems count="2">
        <s v="F"/>
        <s v="M"/>
      </sharedItems>
    </cacheField>
    <cacheField name="[Measures].[Number of Customer]" caption="Number of Customer" numFmtId="0" hierarchy="50" level="32767"/>
    <cacheField name="[Measures].[Sum of Total Profit]" caption="Sum of Total Profit" numFmtId="0" hierarchy="64" level="32767"/>
    <cacheField name="[DimDate].[Year].[Year]" caption="Year" numFmtId="0" hierarchy="9" level="1">
      <sharedItems containsSemiMixedTypes="0" containsNonDate="0" containsString="0"/>
    </cacheField>
    <cacheField name="[DimDate].[Month Name].[Month Name]" caption="Month Name" numFmtId="0" hierarchy="11" level="1">
      <sharedItems containsSemiMixedTypes="0" containsNonDate="0" containsString="0"/>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oneField="1">
      <fieldsUsage count="1">
        <fieldUsage x="1"/>
      </fieldsUsage>
    </cacheHierarchy>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8.73579525463" backgroundQuery="1" createdVersion="7" refreshedVersion="7" minRefreshableVersion="3" recordCount="0" supportSubquery="1" supportAdvancedDrill="1" xr:uid="{E698A1A4-B115-47CA-A9AF-8902529390F4}">
  <cacheSource type="external" connectionId="9"/>
  <cacheFields count="5">
    <cacheField name="[Measures].[#Transactions]" caption="#Transactions" numFmtId="0" hierarchy="45" level="32767"/>
    <cacheField name="[Measures].[Sum of Total Revenue]" caption="Sum of Total Revenue" numFmtId="0" hierarchy="62" level="32767"/>
    <cacheField name="[Measures].[Sum of Total Profit]" caption="Sum of Total Profit" numFmtId="0" hierarchy="64" level="32767"/>
    <cacheField name="[DimDate].[Year].[Year]" caption="Year" numFmtId="0" hierarchy="9"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8"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oneField="1">
      <fieldsUsage count="1">
        <fieldUsage x="0"/>
      </fieldsUsage>
    </cacheHierarchy>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dimensions count="9">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Table1" uniqueName="[Table1]" caption="Table1"/>
  </dimensions>
  <measureGroups count="8">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Table1" caption="Table1"/>
  </measureGroups>
  <maps count="17">
    <map measureGroup="0" dimension="0"/>
    <map measureGroup="1" dimension="1"/>
    <map measureGroup="1" dimension="3"/>
    <map measureGroup="1" dimension="8"/>
    <map measureGroup="2" dimension="2"/>
    <map measureGroup="3" dimension="3"/>
    <map measureGroup="3" dimension="8"/>
    <map measureGroup="4" dimension="4"/>
    <map measureGroup="5" dimension="5"/>
    <map measureGroup="6" dimension="1"/>
    <map measureGroup="6" dimension="2"/>
    <map measureGroup="6" dimension="3"/>
    <map measureGroup="6" dimension="4"/>
    <map measureGroup="6" dimension="5"/>
    <map measureGroup="6" dimension="6"/>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lajide FemVrich" refreshedDate="45687.60671122685" backgroundQuery="1" createdVersion="3" refreshedVersion="7" minRefreshableVersion="3" recordCount="0" supportSubquery="1" supportAdvancedDrill="1" xr:uid="{C2503C8C-C638-470E-9F8A-D1E7D6E1FE85}">
  <cacheSource type="external" connectionId="9">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tegories]" caption="Age Categories" attribute="1" defaultMemberUniqueName="[DimCustomer].[Age Categories].[All]" allUniqueName="[DimCustomer].[Age Categories].[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Latitude]" caption="Latitude" attribute="1" defaultMemberUniqueName="[Table1].[Latitude].[All]" allUniqueName="[Table1].[Latitude].[All]" dimensionUniqueName="[Table1]" displayFolder="" count="0" memberValueDatatype="5" unbalanced="0"/>
    <cacheHierarchy uniqueName="[Table1].[Longitude]" caption="Longitude" attribute="1" defaultMemberUniqueName="[Table1].[Longitude].[All]" allUniqueName="[Table1].[Longitude].[All]" dimensionUniqueName="[Table1]" displayFolder="" count="0" memberValueDatatype="5" unbalanced="0"/>
    <cacheHierarchy uniqueName="[Measures].[#Transactions]" caption="#Transactions" measure="1" displayFolder="" measureGroup="All Measures" count="0"/>
    <cacheHierarchy uniqueName="[Measures].[Total Product]" caption="Total Product"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_Profit-Margin]" caption="%_Profit-Margin" measure="1" displayFolder="" measureGroup="All Measures" count="0"/>
    <cacheHierarchy uniqueName="[Measures].[Number of Customer]" caption="Number of Customer" measure="1" displayFolder="" measureGroup="All Measures" count="0"/>
    <cacheHierarchy uniqueName="[Measures].[Avg Customer Age]" caption="Avg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9491440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81A63D-ED5F-4938-92B9-3700A2D5B13E}" name="PivotTable3" cacheId="905" applyNumberFormats="0" applyBorderFormats="0" applyFontFormats="0" applyPatternFormats="0" applyAlignmentFormats="0" applyWidthHeightFormats="1" dataCaption="Values" tag="a98eb4ed-4194-43fd-a058-62b9a4f60a45" updatedVersion="7" minRefreshableVersion="3" useAutoFormatting="1" subtotalHiddenItems="1" rowGrandTotals="0" colGrandTotals="0" itemPrintTitles="1" createdVersion="7" indent="0" compact="0" compactData="0" multipleFieldFilters="0" chartFormat="10">
  <location ref="AA25:AC32"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Fields count="1">
    <field x="-2"/>
  </colFields>
  <colItems count="2">
    <i>
      <x/>
    </i>
    <i i="1">
      <x v="1"/>
    </i>
  </colItems>
  <dataFields count="2">
    <dataField name="  Profit" fld="0" baseField="0" baseItem="0" numFmtId="167"/>
    <dataField fld="2" subtotal="count" baseField="0" baseItem="0"/>
  </dataFields>
  <formats count="4">
    <format dxfId="18">
      <pivotArea outline="0" collapsedLevelsAreSubtotals="1" fieldPosition="0">
        <references count="1">
          <reference field="4294967294" count="1" selected="0">
            <x v="0"/>
          </reference>
        </references>
      </pivotArea>
    </format>
    <format dxfId="19">
      <pivotArea type="all" dataOnly="0" outline="0" fieldPosition="0"/>
    </format>
    <format dxfId="20">
      <pivotArea outline="0" collapsedLevelsAreSubtotals="1" fieldPosition="0"/>
    </format>
    <format dxfId="21">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039D58-B2DD-4C54-BA3C-475C15935F44}" name="PivotTable17" cacheId="918" applyNumberFormats="0" applyBorderFormats="0" applyFontFormats="0" applyPatternFormats="0" applyAlignmentFormats="0" applyWidthHeightFormats="1" dataCaption="Values" tag="2d9be4ee-78ff-4962-893b-d2ad456ee5b1" updatedVersion="7" minRefreshableVersion="3" useAutoFormatting="1" subtotalHiddenItems="1" rowGrandTotals="0" colGrandTotals="0" itemPrintTitles="1" createdVersion="7" indent="0" showEmptyRow="1" showEmptyCol="1" compact="0" compactData="0" multipleFieldFilters="0">
  <location ref="BY5:BZ7" firstHeaderRow="1" firstDataRow="1" firstDataCol="1"/>
  <pivotFields count="5">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Total Profit"/>
    <pivotHierarchy dragToData="1"/>
  </pivotHierarchies>
  <pivotTableStyleInfo name="PivotStyleLight16" showRowHeaders="1" showColHeaders="1" showRowStripes="0" showColStripes="0" showLastColumn="1"/>
  <rowHierarchiesUsage count="1">
    <rowHierarchyUsage hierarchyUsage="4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44D9FA-491E-42AE-9790-F71F867BEC71}" name="PivotTable18" cacheId="920" applyNumberFormats="0" applyBorderFormats="0" applyFontFormats="0" applyPatternFormats="0" applyAlignmentFormats="0" applyWidthHeightFormats="1" dataCaption="Values" tag="a9258306-a69c-4eef-962f-92aad006ead0" updatedVersion="7" minRefreshableVersion="3" useAutoFormatting="1" subtotalHiddenItems="1" rowGrandTotals="0" colGrandTotals="0" itemPrintTitles="1" createdVersion="7" indent="0" compact="0" compactData="0" multipleFieldFilters="0">
  <location ref="CJ5:CK464" firstHeaderRow="1" firstDataRow="1" firstDataCol="1"/>
  <pivotFields count="5">
    <pivotField dataField="1" compact="0" outline="0" subtotalTop="0" showAll="0" defaultSubtotal="0"/>
    <pivotField axis="axisRow" compact="0" allDrilled="1" outline="0" subtotalTop="0" showAll="0" sortType="descending" defaultSubtotal="0" defaultAttributeDrillState="1">
      <items count="4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459">
    <i>
      <x v="404"/>
    </i>
    <i>
      <x v="11"/>
    </i>
    <i>
      <x v="166"/>
    </i>
    <i>
      <x v="363"/>
    </i>
    <i>
      <x v="367"/>
    </i>
    <i>
      <x v="428"/>
    </i>
    <i>
      <x v="151"/>
    </i>
    <i>
      <x v="89"/>
    </i>
    <i>
      <x v="2"/>
    </i>
    <i>
      <x v="179"/>
    </i>
    <i>
      <x v="34"/>
    </i>
    <i>
      <x v="230"/>
    </i>
    <i>
      <x v="234"/>
    </i>
    <i>
      <x v="156"/>
    </i>
    <i>
      <x v="261"/>
    </i>
    <i>
      <x v="108"/>
    </i>
    <i>
      <x v="49"/>
    </i>
    <i>
      <x v="81"/>
    </i>
    <i>
      <x v="390"/>
    </i>
    <i>
      <x v="145"/>
    </i>
    <i>
      <x v="102"/>
    </i>
    <i>
      <x v="400"/>
    </i>
    <i>
      <x v="283"/>
    </i>
    <i>
      <x v="112"/>
    </i>
    <i>
      <x v="248"/>
    </i>
    <i>
      <x v="129"/>
    </i>
    <i>
      <x v="196"/>
    </i>
    <i>
      <x v="244"/>
    </i>
    <i>
      <x v="356"/>
    </i>
    <i>
      <x v="245"/>
    </i>
    <i>
      <x v="341"/>
    </i>
    <i>
      <x v="27"/>
    </i>
    <i>
      <x v="92"/>
    </i>
    <i>
      <x v="246"/>
    </i>
    <i>
      <x v="208"/>
    </i>
    <i>
      <x v="122"/>
    </i>
    <i>
      <x v="95"/>
    </i>
    <i>
      <x v="31"/>
    </i>
    <i>
      <x v="251"/>
    </i>
    <i>
      <x v="418"/>
    </i>
    <i>
      <x v="66"/>
    </i>
    <i>
      <x v="103"/>
    </i>
    <i>
      <x v="132"/>
    </i>
    <i>
      <x v="221"/>
    </i>
    <i>
      <x v="68"/>
    </i>
    <i>
      <x v="84"/>
    </i>
    <i>
      <x v="348"/>
    </i>
    <i>
      <x v="330"/>
    </i>
    <i>
      <x v="436"/>
    </i>
    <i>
      <x v="194"/>
    </i>
    <i>
      <x v="380"/>
    </i>
    <i>
      <x v="30"/>
    </i>
    <i>
      <x v="254"/>
    </i>
    <i>
      <x v="165"/>
    </i>
    <i>
      <x v="206"/>
    </i>
    <i>
      <x v="210"/>
    </i>
    <i>
      <x v="456"/>
    </i>
    <i>
      <x v="376"/>
    </i>
    <i>
      <x v="322"/>
    </i>
    <i>
      <x v="24"/>
    </i>
    <i>
      <x v="299"/>
    </i>
    <i>
      <x/>
    </i>
    <i>
      <x v="199"/>
    </i>
    <i>
      <x v="282"/>
    </i>
    <i>
      <x v="311"/>
    </i>
    <i>
      <x v="232"/>
    </i>
    <i>
      <x v="425"/>
    </i>
    <i>
      <x v="185"/>
    </i>
    <i>
      <x v="229"/>
    </i>
    <i>
      <x v="96"/>
    </i>
    <i>
      <x v="424"/>
    </i>
    <i>
      <x v="382"/>
    </i>
    <i>
      <x v="51"/>
    </i>
    <i>
      <x v="370"/>
    </i>
    <i>
      <x v="308"/>
    </i>
    <i>
      <x v="235"/>
    </i>
    <i>
      <x v="7"/>
    </i>
    <i>
      <x v="150"/>
    </i>
    <i>
      <x v="236"/>
    </i>
    <i>
      <x v="304"/>
    </i>
    <i>
      <x v="15"/>
    </i>
    <i>
      <x v="106"/>
    </i>
    <i>
      <x v="265"/>
    </i>
    <i>
      <x v="174"/>
    </i>
    <i>
      <x v="452"/>
    </i>
    <i>
      <x v="54"/>
    </i>
    <i>
      <x v="263"/>
    </i>
    <i>
      <x v="339"/>
    </i>
    <i>
      <x v="8"/>
    </i>
    <i>
      <x v="285"/>
    </i>
    <i>
      <x v="183"/>
    </i>
    <i>
      <x v="209"/>
    </i>
    <i>
      <x v="98"/>
    </i>
    <i>
      <x v="90"/>
    </i>
    <i>
      <x v="217"/>
    </i>
    <i>
      <x v="227"/>
    </i>
    <i>
      <x v="279"/>
    </i>
    <i>
      <x v="157"/>
    </i>
    <i>
      <x v="171"/>
    </i>
    <i>
      <x v="264"/>
    </i>
    <i>
      <x v="365"/>
    </i>
    <i>
      <x v="131"/>
    </i>
    <i>
      <x v="318"/>
    </i>
    <i>
      <x v="207"/>
    </i>
    <i>
      <x v="431"/>
    </i>
    <i>
      <x v="60"/>
    </i>
    <i>
      <x v="1"/>
    </i>
    <i>
      <x v="292"/>
    </i>
    <i>
      <x v="37"/>
    </i>
    <i>
      <x v="297"/>
    </i>
    <i>
      <x v="369"/>
    </i>
    <i>
      <x v="22"/>
    </i>
    <i>
      <x v="153"/>
    </i>
    <i>
      <x v="392"/>
    </i>
    <i>
      <x v="247"/>
    </i>
    <i>
      <x v="354"/>
    </i>
    <i>
      <x v="139"/>
    </i>
    <i>
      <x v="193"/>
    </i>
    <i>
      <x v="315"/>
    </i>
    <i>
      <x v="222"/>
    </i>
    <i>
      <x v="389"/>
    </i>
    <i>
      <x v="79"/>
    </i>
    <i>
      <x v="77"/>
    </i>
    <i>
      <x v="61"/>
    </i>
    <i>
      <x v="36"/>
    </i>
    <i>
      <x v="187"/>
    </i>
    <i>
      <x v="201"/>
    </i>
    <i>
      <x v="186"/>
    </i>
    <i>
      <x v="449"/>
    </i>
    <i>
      <x v="188"/>
    </i>
    <i>
      <x v="125"/>
    </i>
    <i>
      <x v="39"/>
    </i>
    <i>
      <x v="148"/>
    </i>
    <i>
      <x v="327"/>
    </i>
    <i>
      <x v="343"/>
    </i>
    <i>
      <x v="64"/>
    </i>
    <i>
      <x v="435"/>
    </i>
    <i>
      <x v="457"/>
    </i>
    <i>
      <x v="273"/>
    </i>
    <i>
      <x v="398"/>
    </i>
    <i>
      <x v="255"/>
    </i>
    <i>
      <x v="161"/>
    </i>
    <i>
      <x v="268"/>
    </i>
    <i>
      <x v="359"/>
    </i>
    <i>
      <x v="137"/>
    </i>
    <i>
      <x v="414"/>
    </i>
    <i>
      <x v="162"/>
    </i>
    <i>
      <x v="440"/>
    </i>
    <i>
      <x v="169"/>
    </i>
    <i>
      <x v="176"/>
    </i>
    <i>
      <x v="301"/>
    </i>
    <i>
      <x v="152"/>
    </i>
    <i>
      <x v="325"/>
    </i>
    <i>
      <x v="71"/>
    </i>
    <i>
      <x v="412"/>
    </i>
    <i>
      <x v="259"/>
    </i>
    <i>
      <x v="312"/>
    </i>
    <i>
      <x v="450"/>
    </i>
    <i>
      <x v="46"/>
    </i>
    <i>
      <x v="155"/>
    </i>
    <i>
      <x v="85"/>
    </i>
    <i>
      <x v="266"/>
    </i>
    <i>
      <x v="99"/>
    </i>
    <i>
      <x v="385"/>
    </i>
    <i>
      <x v="219"/>
    </i>
    <i>
      <x v="134"/>
    </i>
    <i>
      <x v="276"/>
    </i>
    <i>
      <x v="329"/>
    </i>
    <i>
      <x v="447"/>
    </i>
    <i>
      <x v="65"/>
    </i>
    <i>
      <x v="140"/>
    </i>
    <i>
      <x v="423"/>
    </i>
    <i>
      <x v="135"/>
    </i>
    <i>
      <x v="5"/>
    </i>
    <i>
      <x v="393"/>
    </i>
    <i>
      <x v="422"/>
    </i>
    <i>
      <x v="386"/>
    </i>
    <i>
      <x v="361"/>
    </i>
    <i>
      <x v="141"/>
    </i>
    <i>
      <x v="427"/>
    </i>
    <i>
      <x v="411"/>
    </i>
    <i>
      <x v="55"/>
    </i>
    <i>
      <x v="67"/>
    </i>
    <i>
      <x v="274"/>
    </i>
    <i>
      <x v="154"/>
    </i>
    <i>
      <x v="305"/>
    </i>
    <i>
      <x v="332"/>
    </i>
    <i>
      <x v="319"/>
    </i>
    <i>
      <x v="147"/>
    </i>
    <i>
      <x v="286"/>
    </i>
    <i>
      <x v="45"/>
    </i>
    <i>
      <x v="178"/>
    </i>
    <i>
      <x v="4"/>
    </i>
    <i>
      <x v="42"/>
    </i>
    <i>
      <x v="172"/>
    </i>
    <i>
      <x v="113"/>
    </i>
    <i>
      <x v="415"/>
    </i>
    <i>
      <x v="75"/>
    </i>
    <i>
      <x v="28"/>
    </i>
    <i>
      <x v="293"/>
    </i>
    <i>
      <x v="352"/>
    </i>
    <i>
      <x v="337"/>
    </i>
    <i>
      <x v="262"/>
    </i>
    <i>
      <x v="324"/>
    </i>
    <i>
      <x v="62"/>
    </i>
    <i>
      <x v="326"/>
    </i>
    <i>
      <x v="446"/>
    </i>
    <i>
      <x v="191"/>
    </i>
    <i>
      <x v="277"/>
    </i>
    <i>
      <x v="213"/>
    </i>
    <i>
      <x v="231"/>
    </i>
    <i>
      <x v="127"/>
    </i>
    <i>
      <x v="360"/>
    </i>
    <i>
      <x v="335"/>
    </i>
    <i>
      <x v="241"/>
    </i>
    <i>
      <x v="250"/>
    </i>
    <i>
      <x v="433"/>
    </i>
    <i>
      <x v="216"/>
    </i>
    <i>
      <x v="377"/>
    </i>
    <i>
      <x v="170"/>
    </i>
    <i>
      <x v="144"/>
    </i>
    <i>
      <x v="320"/>
    </i>
    <i>
      <x v="362"/>
    </i>
    <i>
      <x v="272"/>
    </i>
    <i>
      <x v="451"/>
    </i>
    <i>
      <x v="38"/>
    </i>
    <i>
      <x v="310"/>
    </i>
    <i>
      <x v="455"/>
    </i>
    <i>
      <x v="17"/>
    </i>
    <i>
      <x v="223"/>
    </i>
    <i>
      <x v="168"/>
    </i>
    <i>
      <x v="420"/>
    </i>
    <i>
      <x v="378"/>
    </i>
    <i>
      <x v="200"/>
    </i>
    <i>
      <x v="117"/>
    </i>
    <i>
      <x v="160"/>
    </i>
    <i>
      <x v="130"/>
    </i>
    <i>
      <x v="146"/>
    </i>
    <i>
      <x v="58"/>
    </i>
    <i>
      <x v="453"/>
    </i>
    <i>
      <x v="214"/>
    </i>
    <i>
      <x v="406"/>
    </i>
    <i>
      <x v="373"/>
    </i>
    <i>
      <x v="120"/>
    </i>
    <i>
      <x v="401"/>
    </i>
    <i>
      <x v="109"/>
    </i>
    <i>
      <x v="10"/>
    </i>
    <i>
      <x v="74"/>
    </i>
    <i>
      <x v="57"/>
    </i>
    <i>
      <x v="182"/>
    </i>
    <i>
      <x v="275"/>
    </i>
    <i>
      <x v="76"/>
    </i>
    <i>
      <x v="29"/>
    </i>
    <i>
      <x v="421"/>
    </i>
    <i>
      <x v="119"/>
    </i>
    <i>
      <x v="211"/>
    </i>
    <i>
      <x v="16"/>
    </i>
    <i>
      <x v="115"/>
    </i>
    <i>
      <x v="242"/>
    </i>
    <i>
      <x v="298"/>
    </i>
    <i>
      <x v="238"/>
    </i>
    <i>
      <x v="347"/>
    </i>
    <i>
      <x v="97"/>
    </i>
    <i>
      <x v="82"/>
    </i>
    <i>
      <x v="48"/>
    </i>
    <i>
      <x v="59"/>
    </i>
    <i>
      <x v="32"/>
    </i>
    <i>
      <x v="307"/>
    </i>
    <i>
      <x v="306"/>
    </i>
    <i>
      <x v="432"/>
    </i>
    <i>
      <x v="225"/>
    </i>
    <i>
      <x v="80"/>
    </i>
    <i>
      <x v="323"/>
    </i>
    <i>
      <x v="368"/>
    </i>
    <i>
      <x v="408"/>
    </i>
    <i>
      <x v="314"/>
    </i>
    <i>
      <x v="413"/>
    </i>
    <i>
      <x v="215"/>
    </i>
    <i>
      <x v="53"/>
    </i>
    <i>
      <x v="158"/>
    </i>
    <i>
      <x v="395"/>
    </i>
    <i>
      <x v="56"/>
    </i>
    <i>
      <x v="133"/>
    </i>
    <i>
      <x v="402"/>
    </i>
    <i>
      <x v="351"/>
    </i>
    <i>
      <x v="181"/>
    </i>
    <i>
      <x v="281"/>
    </i>
    <i>
      <x v="290"/>
    </i>
    <i>
      <x v="331"/>
    </i>
    <i>
      <x v="69"/>
    </i>
    <i>
      <x v="434"/>
    </i>
    <i>
      <x v="321"/>
    </i>
    <i>
      <x v="294"/>
    </i>
    <i>
      <x v="334"/>
    </i>
    <i>
      <x v="190"/>
    </i>
    <i>
      <x v="195"/>
    </i>
    <i>
      <x v="40"/>
    </i>
    <i>
      <x v="138"/>
    </i>
    <i>
      <x v="407"/>
    </i>
    <i>
      <x v="184"/>
    </i>
    <i>
      <x v="278"/>
    </i>
    <i>
      <x v="260"/>
    </i>
    <i>
      <x v="220"/>
    </i>
    <i>
      <x v="136"/>
    </i>
    <i>
      <x v="88"/>
    </i>
    <i>
      <x v="14"/>
    </i>
    <i>
      <x v="419"/>
    </i>
    <i>
      <x v="44"/>
    </i>
    <i>
      <x v="123"/>
    </i>
    <i>
      <x v="252"/>
    </i>
    <i>
      <x v="388"/>
    </i>
    <i>
      <x v="86"/>
    </i>
    <i>
      <x v="240"/>
    </i>
    <i>
      <x v="167"/>
    </i>
    <i>
      <x v="344"/>
    </i>
    <i>
      <x v="346"/>
    </i>
    <i>
      <x v="19"/>
    </i>
    <i>
      <x v="403"/>
    </i>
    <i>
      <x v="47"/>
    </i>
    <i>
      <x v="205"/>
    </i>
    <i>
      <x v="288"/>
    </i>
    <i>
      <x v="256"/>
    </i>
    <i>
      <x v="267"/>
    </i>
    <i>
      <x v="13"/>
    </i>
    <i>
      <x v="353"/>
    </i>
    <i>
      <x v="269"/>
    </i>
    <i>
      <x v="302"/>
    </i>
    <i>
      <x v="316"/>
    </i>
    <i>
      <x v="149"/>
    </i>
    <i>
      <x v="12"/>
    </i>
    <i>
      <x v="371"/>
    </i>
    <i>
      <x v="52"/>
    </i>
    <i>
      <x v="203"/>
    </i>
    <i>
      <x v="224"/>
    </i>
    <i>
      <x v="198"/>
    </i>
    <i>
      <x v="340"/>
    </i>
    <i>
      <x v="397"/>
    </i>
    <i>
      <x v="309"/>
    </i>
    <i>
      <x v="104"/>
    </i>
    <i>
      <x v="409"/>
    </i>
    <i>
      <x v="375"/>
    </i>
    <i>
      <x v="438"/>
    </i>
    <i>
      <x v="300"/>
    </i>
    <i>
      <x v="110"/>
    </i>
    <i>
      <x v="249"/>
    </i>
    <i>
      <x v="121"/>
    </i>
    <i>
      <x v="18"/>
    </i>
    <i>
      <x v="253"/>
    </i>
    <i>
      <x v="226"/>
    </i>
    <i>
      <x v="366"/>
    </i>
    <i>
      <x v="20"/>
    </i>
    <i>
      <x v="384"/>
    </i>
    <i>
      <x v="87"/>
    </i>
    <i>
      <x v="237"/>
    </i>
    <i>
      <x v="72"/>
    </i>
    <i>
      <x v="358"/>
    </i>
    <i>
      <x v="443"/>
    </i>
    <i>
      <x v="173"/>
    </i>
    <i>
      <x v="426"/>
    </i>
    <i>
      <x v="387"/>
    </i>
    <i>
      <x v="192"/>
    </i>
    <i>
      <x v="43"/>
    </i>
    <i>
      <x v="454"/>
    </i>
    <i>
      <x v="159"/>
    </i>
    <i>
      <x v="271"/>
    </i>
    <i>
      <x v="197"/>
    </i>
    <i>
      <x v="6"/>
    </i>
    <i>
      <x v="313"/>
    </i>
    <i>
      <x v="410"/>
    </i>
    <i>
      <x v="444"/>
    </i>
    <i>
      <x v="303"/>
    </i>
    <i>
      <x v="405"/>
    </i>
    <i>
      <x v="441"/>
    </i>
    <i>
      <x v="430"/>
    </i>
    <i>
      <x v="114"/>
    </i>
    <i>
      <x v="202"/>
    </i>
    <i>
      <x v="124"/>
    </i>
    <i>
      <x v="21"/>
    </i>
    <i>
      <x v="25"/>
    </i>
    <i>
      <x v="355"/>
    </i>
    <i>
      <x v="128"/>
    </i>
    <i>
      <x v="243"/>
    </i>
    <i>
      <x v="78"/>
    </i>
    <i>
      <x v="458"/>
    </i>
    <i>
      <x v="50"/>
    </i>
    <i>
      <x v="379"/>
    </i>
    <i>
      <x v="228"/>
    </i>
    <i>
      <x v="372"/>
    </i>
    <i>
      <x v="100"/>
    </i>
    <i>
      <x v="280"/>
    </i>
    <i>
      <x v="33"/>
    </i>
    <i>
      <x v="101"/>
    </i>
    <i>
      <x v="338"/>
    </i>
    <i>
      <x v="91"/>
    </i>
    <i>
      <x v="328"/>
    </i>
    <i>
      <x v="437"/>
    </i>
    <i>
      <x v="142"/>
    </i>
    <i>
      <x v="23"/>
    </i>
    <i>
      <x v="204"/>
    </i>
    <i>
      <x v="189"/>
    </i>
    <i>
      <x v="164"/>
    </i>
    <i>
      <x v="439"/>
    </i>
    <i>
      <x v="364"/>
    </i>
    <i>
      <x v="399"/>
    </i>
    <i>
      <x v="218"/>
    </i>
    <i>
      <x v="180"/>
    </i>
    <i>
      <x v="374"/>
    </i>
    <i>
      <x v="317"/>
    </i>
    <i>
      <x v="258"/>
    </i>
    <i>
      <x v="177"/>
    </i>
    <i>
      <x v="349"/>
    </i>
    <i>
      <x v="442"/>
    </i>
    <i>
      <x v="357"/>
    </i>
    <i>
      <x v="143"/>
    </i>
    <i>
      <x v="345"/>
    </i>
    <i>
      <x v="394"/>
    </i>
    <i>
      <x v="111"/>
    </i>
    <i>
      <x v="94"/>
    </i>
    <i>
      <x v="350"/>
    </i>
    <i>
      <x v="3"/>
    </i>
    <i>
      <x v="233"/>
    </i>
    <i>
      <x v="257"/>
    </i>
    <i>
      <x v="448"/>
    </i>
    <i>
      <x v="93"/>
    </i>
    <i>
      <x v="391"/>
    </i>
    <i>
      <x v="118"/>
    </i>
    <i>
      <x v="429"/>
    </i>
    <i>
      <x v="383"/>
    </i>
    <i>
      <x v="212"/>
    </i>
    <i>
      <x v="417"/>
    </i>
    <i>
      <x v="287"/>
    </i>
    <i>
      <x v="289"/>
    </i>
    <i>
      <x v="284"/>
    </i>
    <i>
      <x v="336"/>
    </i>
    <i>
      <x v="107"/>
    </i>
    <i>
      <x v="445"/>
    </i>
    <i>
      <x v="26"/>
    </i>
    <i>
      <x v="381"/>
    </i>
    <i>
      <x v="83"/>
    </i>
    <i>
      <x v="70"/>
    </i>
    <i>
      <x v="333"/>
    </i>
    <i>
      <x v="41"/>
    </i>
    <i>
      <x v="416"/>
    </i>
    <i>
      <x v="63"/>
    </i>
    <i>
      <x v="126"/>
    </i>
    <i>
      <x v="9"/>
    </i>
    <i>
      <x v="291"/>
    </i>
    <i>
      <x v="105"/>
    </i>
    <i>
      <x v="295"/>
    </i>
    <i>
      <x v="396"/>
    </i>
    <i>
      <x v="116"/>
    </i>
    <i>
      <x v="239"/>
    </i>
    <i>
      <x v="163"/>
    </i>
    <i>
      <x v="35"/>
    </i>
    <i>
      <x v="296"/>
    </i>
    <i>
      <x v="175"/>
    </i>
    <i>
      <x v="73"/>
    </i>
    <i>
      <x v="342"/>
    </i>
    <i>
      <x v="270"/>
    </i>
  </rowItems>
  <colItems count="1">
    <i/>
  </colItems>
  <dataFields count="1">
    <dataField name=" Total Profit" fld="0" baseField="0" baseItem="0"/>
  </dataFields>
  <conditionalFormats count="2">
    <conditionalFormat type="all" priority="2">
      <pivotAreas count="1">
        <pivotArea type="data" outline="0" collapsedLevelsAreSubtotals="1" fieldPosition="0">
          <references count="2">
            <reference field="4294967294" count="1" selected="0">
              <x v="0"/>
            </reference>
            <reference field="1" count="1" selected="0">
              <x v="456"/>
            </reference>
          </references>
        </pivotArea>
      </pivotAreas>
    </conditionalFormat>
    <conditionalFormat type="all" priority="1">
      <pivotAreas count="1">
        <pivotArea type="data" outline="0" collapsedLevelsAreSubtotals="1" fieldPosition="0">
          <references count="1">
            <reference field="4294967294" count="1" selected="0">
              <x v="0"/>
            </reference>
          </references>
        </pivotArea>
      </pivotAreas>
    </conditionalFormat>
  </conditional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Total Profit"/>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62B65-E976-4E79-A0DB-D32E27630E86}" name="PivotTable33" cacheId="884" applyNumberFormats="0" applyBorderFormats="0" applyFontFormats="0" applyPatternFormats="0" applyAlignmentFormats="0" applyWidthHeightFormats="1" dataCaption="Values" tag="9d05ab10-7739-4145-9bd3-83a1c51664ba" updatedVersion="7" minRefreshableVersion="3" useAutoFormatting="1" subtotalHiddenItems="1" rowGrandTotals="0" colGrandTotals="0" itemPrintTitles="1" createdVersion="7" indent="0" showEmptyRow="1" showEmptyCol="1" compact="0" compactData="0" multipleFieldFilters="0">
  <location ref="DM4:DN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6">
    <i>
      <x v="5"/>
    </i>
    <i>
      <x/>
    </i>
    <i>
      <x v="4"/>
    </i>
    <i>
      <x v="3"/>
    </i>
    <i>
      <x v="2"/>
    </i>
    <i>
      <x v="1"/>
    </i>
  </rowItems>
  <colItems count="1">
    <i/>
  </colItems>
  <dataFields count="1">
    <dataField name="Sum of Total Profit" fld="0"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FD90C8-5DE8-4148-87B0-169B2648EA02}" name="PivotTable11" cacheId="901" applyNumberFormats="0" applyBorderFormats="0" applyFontFormats="0" applyPatternFormats="0" applyAlignmentFormats="0" applyWidthHeightFormats="1" dataCaption="Values" tag="c6e0242a-acba-4587-b561-be795c90a105" updatedVersion="7" minRefreshableVersion="3" useAutoFormatting="1" subtotalHiddenItems="1" rowGrandTotals="0" colGrandTotals="0" itemPrintTitles="1" createdVersion="7" indent="0" compact="0" compactData="0" multipleFieldFilters="0" chartFormat="14">
  <location ref="AM6:AN8"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n="Weekdays"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Profit" fld="0" baseField="0" baseItem="0" numFmtId="167"/>
  </dataFields>
  <formats count="4">
    <format dxfId="14">
      <pivotArea outline="0" collapsedLevelsAreSubtotals="1" fieldPosition="0">
        <references count="1">
          <reference field="4294967294" count="1" selected="0">
            <x v="0"/>
          </reference>
        </references>
      </pivotArea>
    </format>
    <format dxfId="15">
      <pivotArea type="all" dataOnly="0" outline="0" fieldPosition="0"/>
    </format>
    <format dxfId="16">
      <pivotArea outline="0" collapsedLevelsAreSubtotals="1" fieldPosition="0"/>
    </format>
    <format dxfId="17">
      <pivotArea dataOnly="0" labelOnly="1" outline="0" fieldPosition="0">
        <references count="1">
          <reference field="4294967294" count="1">
            <x v="0"/>
          </reference>
        </references>
      </pivotArea>
    </format>
  </formats>
  <chartFormats count="5">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0"/>
          </reference>
        </references>
      </pivotArea>
    </chartFormat>
    <chartFormat chart="10" format="8">
      <pivotArea type="data" outline="0" fieldPosition="0">
        <references count="2">
          <reference field="4294967294" count="1" selected="0">
            <x v="0"/>
          </reference>
          <reference field="1"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B3F8FA-FAE7-421D-9D9F-7E4C27446F88}" name="PivotTable13" cacheId="914" applyNumberFormats="0" applyBorderFormats="0" applyFontFormats="0" applyPatternFormats="0" applyAlignmentFormats="0" applyWidthHeightFormats="1" dataCaption="Values" missingCaption="0" tag="4ad18011-6276-4ec0-a8b1-f23cec2939bf" updatedVersion="7" minRefreshableVersion="3" useAutoFormatting="1" subtotalHiddenItems="1" rowGrandTotals="0" colGrandTotals="0" itemPrintTitles="1" createdVersion="7" indent="0" showEmptyRow="1" showEmptyCol="1" compact="0" compactData="0" multipleFieldFilters="0" chartFormat="2">
  <location ref="BE5:BF509" firstHeaderRow="1" firstDataRow="1" firstDataCol="1"/>
  <pivotFields count="5">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37"/>
    </i>
    <i>
      <x v="478"/>
    </i>
    <i>
      <x v="338"/>
    </i>
    <i>
      <x v="339"/>
    </i>
    <i>
      <x v="335"/>
    </i>
    <i>
      <x v="474"/>
    </i>
    <i>
      <x v="380"/>
    </i>
    <i>
      <x v="383"/>
    </i>
    <i>
      <x v="390"/>
    </i>
    <i>
      <x v="340"/>
    </i>
    <i>
      <x v="477"/>
    </i>
    <i>
      <x v="391"/>
    </i>
    <i>
      <x v="481"/>
    </i>
    <i>
      <x v="479"/>
    </i>
    <i>
      <x v="382"/>
    </i>
    <i>
      <x v="401"/>
    </i>
    <i>
      <x v="476"/>
    </i>
    <i>
      <x v="381"/>
    </i>
    <i>
      <x v="389"/>
    </i>
    <i>
      <x v="475"/>
    </i>
    <i>
      <x v="388"/>
    </i>
    <i>
      <x v="480"/>
    </i>
    <i>
      <x v="336"/>
    </i>
    <i>
      <x v="417"/>
    </i>
    <i>
      <x v="400"/>
    </i>
    <i>
      <x v="414"/>
    </i>
    <i>
      <x v="398"/>
    </i>
    <i>
      <x v="347"/>
    </i>
    <i>
      <x v="397"/>
    </i>
    <i>
      <x v="416"/>
    </i>
    <i>
      <x v="484"/>
    </i>
    <i>
      <x v="399"/>
    </i>
    <i>
      <x v="415"/>
    </i>
    <i>
      <x v="387"/>
    </i>
    <i>
      <x v="357"/>
    </i>
    <i>
      <x v="348"/>
    </i>
    <i>
      <x v="486"/>
    </i>
    <i>
      <x v="429"/>
    </i>
    <i>
      <x v="142"/>
    </i>
    <i>
      <x v="489"/>
    </i>
    <i>
      <x v="490"/>
    </i>
    <i>
      <x v="495"/>
    </i>
    <i>
      <x v="487"/>
    </i>
    <i>
      <x v="428"/>
    </i>
    <i>
      <x v="345"/>
    </i>
    <i>
      <x v="493"/>
    </i>
    <i>
      <x v="427"/>
    </i>
    <i>
      <x v="492"/>
    </i>
    <i>
      <x v="83"/>
    </i>
    <i>
      <x v="1"/>
    </i>
    <i>
      <x v="352"/>
    </i>
    <i>
      <x v="494"/>
    </i>
    <i>
      <x v="483"/>
    </i>
    <i>
      <x v="108"/>
    </i>
    <i>
      <x v="318"/>
    </i>
    <i>
      <x v="31"/>
    </i>
    <i>
      <x v="488"/>
    </i>
    <i>
      <x v="349"/>
    </i>
    <i>
      <x v="300"/>
    </i>
    <i>
      <x v="358"/>
    </i>
    <i>
      <x v="178"/>
    </i>
    <i>
      <x v="351"/>
    </i>
    <i>
      <x v="372"/>
    </i>
    <i>
      <x v="491"/>
    </i>
    <i>
      <x v="13"/>
    </i>
    <i>
      <x v="350"/>
    </i>
    <i>
      <x v="14"/>
    </i>
    <i>
      <x v="199"/>
    </i>
    <i>
      <x v="497"/>
    </i>
    <i>
      <x v="424"/>
    </i>
    <i>
      <x v="423"/>
    </i>
    <i>
      <x v="472"/>
    </i>
    <i>
      <x v="498"/>
    </i>
    <i>
      <x v="128"/>
    </i>
    <i>
      <x v="425"/>
    </i>
    <i>
      <x v="500"/>
    </i>
    <i>
      <x v="52"/>
    </i>
    <i>
      <x v="422"/>
    </i>
    <i>
      <x v="346"/>
    </i>
    <i>
      <x v="326"/>
    </i>
    <i>
      <x v="374"/>
    </i>
    <i>
      <x v="54"/>
    </i>
    <i>
      <x v="5"/>
    </i>
    <i>
      <x v="15"/>
    </i>
    <i>
      <x v="499"/>
    </i>
    <i>
      <x v="323"/>
    </i>
    <i>
      <x v="364"/>
    </i>
    <i>
      <x v="2"/>
    </i>
    <i>
      <x v="473"/>
    </i>
    <i>
      <x v="252"/>
    </i>
    <i>
      <x v="253"/>
    </i>
    <i>
      <x v="53"/>
    </i>
    <i>
      <x v="255"/>
    </i>
    <i>
      <x v="366"/>
    </i>
    <i>
      <x v="254"/>
    </i>
    <i>
      <x v="367"/>
    </i>
    <i>
      <x v="24"/>
    </i>
    <i>
      <x v="76"/>
    </i>
    <i>
      <x v="45"/>
    </i>
    <i>
      <x v="97"/>
    </i>
    <i>
      <x v="319"/>
    </i>
    <i>
      <x v="98"/>
    </i>
    <i>
      <x v="384"/>
    </i>
    <i>
      <x v="99"/>
    </i>
    <i>
      <x v="451"/>
    </i>
    <i>
      <x v="100"/>
    </i>
    <i>
      <x v="303"/>
    </i>
    <i>
      <x v="101"/>
    </i>
    <i>
      <x v="89"/>
    </i>
    <i>
      <x v="102"/>
    </i>
    <i>
      <x v="368"/>
    </i>
    <i>
      <x v="103"/>
    </i>
    <i>
      <x v="41"/>
    </i>
    <i>
      <x v="104"/>
    </i>
    <i>
      <x v="435"/>
    </i>
    <i>
      <x v="105"/>
    </i>
    <i>
      <x v="467"/>
    </i>
    <i>
      <x v="106"/>
    </i>
    <i>
      <x v="295"/>
    </i>
    <i>
      <x v="107"/>
    </i>
    <i>
      <x v="311"/>
    </i>
    <i>
      <x v="6"/>
    </i>
    <i>
      <x v="327"/>
    </i>
    <i>
      <x v="109"/>
    </i>
    <i>
      <x v="343"/>
    </i>
    <i>
      <x v="110"/>
    </i>
    <i>
      <x v="359"/>
    </i>
    <i>
      <x v="111"/>
    </i>
    <i>
      <x v="376"/>
    </i>
    <i>
      <x v="112"/>
    </i>
    <i>
      <x v="392"/>
    </i>
    <i>
      <x v="113"/>
    </i>
    <i>
      <x v="408"/>
    </i>
    <i>
      <x v="114"/>
    </i>
    <i>
      <x v="50"/>
    </i>
    <i>
      <x v="115"/>
    </i>
    <i>
      <x v="443"/>
    </i>
    <i>
      <x v="116"/>
    </i>
    <i>
      <x v="459"/>
    </i>
    <i>
      <x v="117"/>
    </i>
    <i>
      <x v="69"/>
    </i>
    <i>
      <x v="118"/>
    </i>
    <i>
      <x v="291"/>
    </i>
    <i>
      <x v="119"/>
    </i>
    <i>
      <x v="299"/>
    </i>
    <i>
      <x v="120"/>
    </i>
    <i>
      <x v="307"/>
    </i>
    <i>
      <x v="121"/>
    </i>
    <i>
      <x v="315"/>
    </i>
    <i>
      <x v="122"/>
    </i>
    <i>
      <x v="88"/>
    </i>
    <i>
      <x v="123"/>
    </i>
    <i>
      <x v="331"/>
    </i>
    <i>
      <x v="124"/>
    </i>
    <i>
      <x v="17"/>
    </i>
    <i>
      <x v="125"/>
    </i>
    <i>
      <x v="20"/>
    </i>
    <i>
      <x v="126"/>
    </i>
    <i>
      <x v="355"/>
    </i>
    <i>
      <x v="127"/>
    </i>
    <i>
      <x v="363"/>
    </i>
    <i>
      <x v="7"/>
    </i>
    <i>
      <x v="28"/>
    </i>
    <i>
      <x v="129"/>
    </i>
    <i>
      <x v="29"/>
    </i>
    <i>
      <x v="130"/>
    </i>
    <i>
      <x v="34"/>
    </i>
    <i>
      <x v="131"/>
    </i>
    <i>
      <x v="396"/>
    </i>
    <i>
      <x v="132"/>
    </i>
    <i>
      <x v="404"/>
    </i>
    <i>
      <x v="133"/>
    </i>
    <i>
      <x v="412"/>
    </i>
    <i>
      <x v="134"/>
    </i>
    <i>
      <x v="47"/>
    </i>
    <i>
      <x v="135"/>
    </i>
    <i>
      <x v="431"/>
    </i>
    <i>
      <x v="136"/>
    </i>
    <i>
      <x v="439"/>
    </i>
    <i>
      <x v="137"/>
    </i>
    <i>
      <x v="447"/>
    </i>
    <i>
      <x v="138"/>
    </i>
    <i>
      <x v="455"/>
    </i>
    <i>
      <x v="139"/>
    </i>
    <i>
      <x v="463"/>
    </i>
    <i>
      <x v="140"/>
    </i>
    <i>
      <x v="92"/>
    </i>
    <i>
      <x v="141"/>
    </i>
    <i>
      <x v="73"/>
    </i>
    <i>
      <x v="8"/>
    </i>
    <i>
      <x v="289"/>
    </i>
    <i>
      <x v="143"/>
    </i>
    <i>
      <x v="293"/>
    </i>
    <i>
      <x v="144"/>
    </i>
    <i>
      <x v="297"/>
    </i>
    <i>
      <x v="145"/>
    </i>
    <i>
      <x v="301"/>
    </i>
    <i>
      <x v="146"/>
    </i>
    <i>
      <x v="305"/>
    </i>
    <i>
      <x v="147"/>
    </i>
    <i>
      <x v="309"/>
    </i>
    <i>
      <x v="148"/>
    </i>
    <i>
      <x v="313"/>
    </i>
    <i>
      <x v="149"/>
    </i>
    <i>
      <x v="317"/>
    </i>
    <i>
      <x v="150"/>
    </i>
    <i>
      <x v="321"/>
    </i>
    <i>
      <x v="151"/>
    </i>
    <i>
      <x v="325"/>
    </i>
    <i>
      <x v="152"/>
    </i>
    <i>
      <x v="329"/>
    </i>
    <i>
      <x v="153"/>
    </i>
    <i>
      <x v="333"/>
    </i>
    <i>
      <x v="154"/>
    </i>
    <i>
      <x v="90"/>
    </i>
    <i>
      <x v="155"/>
    </i>
    <i>
      <x v="341"/>
    </i>
    <i>
      <x v="156"/>
    </i>
    <i>
      <x v="19"/>
    </i>
    <i>
      <x v="157"/>
    </i>
    <i>
      <x v="22"/>
    </i>
    <i>
      <x v="158"/>
    </i>
    <i>
      <x v="353"/>
    </i>
    <i>
      <x v="159"/>
    </i>
    <i>
      <x v="26"/>
    </i>
    <i>
      <x v="160"/>
    </i>
    <i>
      <x v="361"/>
    </i>
    <i>
      <x v="161"/>
    </i>
    <i>
      <x v="365"/>
    </i>
    <i>
      <x v="162"/>
    </i>
    <i>
      <x v="370"/>
    </i>
    <i>
      <x v="163"/>
    </i>
    <i>
      <x v="79"/>
    </i>
    <i>
      <x v="164"/>
    </i>
    <i>
      <x v="378"/>
    </i>
    <i>
      <x v="165"/>
    </i>
    <i>
      <x v="4"/>
    </i>
    <i>
      <x v="166"/>
    </i>
    <i>
      <x v="386"/>
    </i>
    <i>
      <x v="167"/>
    </i>
    <i>
      <x v="36"/>
    </i>
    <i>
      <x v="168"/>
    </i>
    <i>
      <x v="394"/>
    </i>
    <i>
      <x v="169"/>
    </i>
    <i>
      <x v="39"/>
    </i>
    <i>
      <x v="170"/>
    </i>
    <i>
      <x v="402"/>
    </i>
    <i>
      <x v="171"/>
    </i>
    <i>
      <x v="406"/>
    </i>
    <i>
      <x v="172"/>
    </i>
    <i>
      <x v="410"/>
    </i>
    <i>
      <x v="173"/>
    </i>
    <i>
      <x v="43"/>
    </i>
    <i>
      <x v="174"/>
    </i>
    <i>
      <x v="93"/>
    </i>
    <i>
      <x v="175"/>
    </i>
    <i>
      <x v="49"/>
    </i>
    <i>
      <x v="176"/>
    </i>
    <i>
      <x v="81"/>
    </i>
    <i>
      <x v="177"/>
    </i>
    <i>
      <x v="433"/>
    </i>
    <i>
      <x v="9"/>
    </i>
    <i>
      <x v="437"/>
    </i>
    <i>
      <x v="179"/>
    </i>
    <i>
      <x v="441"/>
    </i>
    <i>
      <x v="180"/>
    </i>
    <i>
      <x v="445"/>
    </i>
    <i>
      <x v="181"/>
    </i>
    <i>
      <x v="449"/>
    </i>
    <i>
      <x v="182"/>
    </i>
    <i>
      <x v="453"/>
    </i>
    <i>
      <x v="183"/>
    </i>
    <i>
      <x v="457"/>
    </i>
    <i>
      <x v="184"/>
    </i>
    <i>
      <x v="461"/>
    </i>
    <i>
      <x v="185"/>
    </i>
    <i>
      <x v="465"/>
    </i>
    <i>
      <x v="186"/>
    </i>
    <i>
      <x v="469"/>
    </i>
    <i>
      <x v="187"/>
    </i>
    <i>
      <x v="67"/>
    </i>
    <i>
      <x v="188"/>
    </i>
    <i>
      <x v="71"/>
    </i>
    <i>
      <x v="189"/>
    </i>
    <i>
      <x v="74"/>
    </i>
    <i>
      <x v="190"/>
    </i>
    <i>
      <x v="288"/>
    </i>
    <i>
      <x v="191"/>
    </i>
    <i>
      <x v="290"/>
    </i>
    <i>
      <x v="192"/>
    </i>
    <i>
      <x v="292"/>
    </i>
    <i>
      <x v="193"/>
    </i>
    <i>
      <x v="294"/>
    </i>
    <i>
      <x v="194"/>
    </i>
    <i>
      <x v="296"/>
    </i>
    <i>
      <x v="195"/>
    </i>
    <i>
      <x v="298"/>
    </i>
    <i>
      <x v="196"/>
    </i>
    <i>
      <x v="11"/>
    </i>
    <i>
      <x v="197"/>
    </i>
    <i>
      <x v="302"/>
    </i>
    <i>
      <x v="198"/>
    </i>
    <i>
      <x v="304"/>
    </i>
    <i>
      <x v="10"/>
    </i>
    <i>
      <x v="306"/>
    </i>
    <i>
      <x v="200"/>
    </i>
    <i>
      <x v="308"/>
    </i>
    <i>
      <x v="201"/>
    </i>
    <i>
      <x v="310"/>
    </i>
    <i>
      <x v="202"/>
    </i>
    <i>
      <x v="312"/>
    </i>
    <i>
      <x v="203"/>
    </i>
    <i>
      <x v="314"/>
    </i>
    <i>
      <x v="204"/>
    </i>
    <i>
      <x v="316"/>
    </i>
    <i>
      <x v="205"/>
    </i>
    <i>
      <x v="12"/>
    </i>
    <i>
      <x v="206"/>
    </i>
    <i>
      <x v="320"/>
    </i>
    <i>
      <x v="207"/>
    </i>
    <i>
      <x v="322"/>
    </i>
    <i>
      <x v="208"/>
    </i>
    <i>
      <x v="324"/>
    </i>
    <i>
      <x v="209"/>
    </i>
    <i>
      <x v="77"/>
    </i>
    <i>
      <x v="210"/>
    </i>
    <i>
      <x v="328"/>
    </i>
    <i>
      <x v="211"/>
    </i>
    <i>
      <x v="330"/>
    </i>
    <i>
      <x v="212"/>
    </i>
    <i>
      <x v="332"/>
    </i>
    <i>
      <x v="213"/>
    </i>
    <i>
      <x v="334"/>
    </i>
    <i>
      <x v="214"/>
    </i>
    <i>
      <x v="3"/>
    </i>
    <i>
      <x v="215"/>
    </i>
    <i>
      <x v="16"/>
    </i>
    <i>
      <x v="216"/>
    </i>
    <i>
      <x v="18"/>
    </i>
    <i>
      <x v="217"/>
    </i>
    <i>
      <x v="342"/>
    </i>
    <i>
      <x v="218"/>
    </i>
    <i>
      <x v="344"/>
    </i>
    <i>
      <x v="219"/>
    </i>
    <i>
      <x v="78"/>
    </i>
    <i>
      <x v="220"/>
    </i>
    <i>
      <x v="21"/>
    </i>
    <i>
      <x v="221"/>
    </i>
    <i>
      <x v="23"/>
    </i>
    <i>
      <x v="222"/>
    </i>
    <i>
      <x v="25"/>
    </i>
    <i>
      <x v="223"/>
    </i>
    <i>
      <x v="354"/>
    </i>
    <i>
      <x v="224"/>
    </i>
    <i>
      <x v="356"/>
    </i>
    <i>
      <x v="225"/>
    </i>
    <i>
      <x v="27"/>
    </i>
    <i>
      <x v="226"/>
    </i>
    <i>
      <x v="360"/>
    </i>
    <i>
      <x v="227"/>
    </i>
    <i>
      <x v="362"/>
    </i>
    <i>
      <x v="228"/>
    </i>
    <i>
      <x v="91"/>
    </i>
    <i>
      <x v="229"/>
    </i>
    <i>
      <x v="96"/>
    </i>
    <i>
      <x v="94"/>
    </i>
    <i>
      <x v="230"/>
    </i>
    <i>
      <x v="369"/>
    </i>
    <i>
      <x v="231"/>
    </i>
    <i>
      <x v="371"/>
    </i>
    <i>
      <x v="232"/>
    </i>
    <i>
      <x v="373"/>
    </i>
    <i>
      <x v="233"/>
    </i>
    <i>
      <x v="375"/>
    </i>
    <i>
      <x v="234"/>
    </i>
    <i>
      <x v="377"/>
    </i>
    <i>
      <x v="235"/>
    </i>
    <i>
      <x v="379"/>
    </i>
    <i>
      <x v="236"/>
    </i>
    <i>
      <x v="30"/>
    </i>
    <i>
      <x v="237"/>
    </i>
    <i>
      <x v="32"/>
    </i>
    <i>
      <x v="238"/>
    </i>
    <i>
      <x v="385"/>
    </i>
    <i>
      <x v="239"/>
    </i>
    <i>
      <x v="33"/>
    </i>
    <i>
      <x v="240"/>
    </i>
    <i>
      <x v="35"/>
    </i>
    <i>
      <x v="241"/>
    </i>
    <i>
      <x v="37"/>
    </i>
    <i>
      <x v="242"/>
    </i>
    <i>
      <x v="393"/>
    </i>
    <i>
      <x v="243"/>
    </i>
    <i>
      <x v="395"/>
    </i>
    <i>
      <x v="244"/>
    </i>
    <i>
      <x v="38"/>
    </i>
    <i>
      <x v="245"/>
    </i>
    <i>
      <x v="40"/>
    </i>
    <i>
      <x v="246"/>
    </i>
    <i>
      <x v="42"/>
    </i>
    <i>
      <x v="247"/>
    </i>
    <i>
      <x v="403"/>
    </i>
    <i>
      <x v="248"/>
    </i>
    <i>
      <x v="405"/>
    </i>
    <i>
      <x v="84"/>
    </i>
    <i>
      <x v="407"/>
    </i>
    <i>
      <x v="501"/>
    </i>
    <i>
      <x v="409"/>
    </i>
    <i>
      <x v="503"/>
    </i>
    <i>
      <x v="411"/>
    </i>
    <i>
      <x v="85"/>
    </i>
    <i>
      <x v="413"/>
    </i>
    <i>
      <x v="86"/>
    </i>
    <i>
      <x v="44"/>
    </i>
    <i>
      <x v="46"/>
    </i>
    <i>
      <x v="95"/>
    </i>
    <i>
      <x v="418"/>
    </i>
    <i>
      <x v="419"/>
    </i>
    <i>
      <x v="420"/>
    </i>
    <i>
      <x v="421"/>
    </i>
    <i>
      <x v="80"/>
    </i>
    <i>
      <x v="256"/>
    </i>
    <i>
      <x v="48"/>
    </i>
    <i>
      <x v="257"/>
    </i>
    <i>
      <x v="426"/>
    </i>
    <i>
      <x v="258"/>
    </i>
    <i>
      <x v="51"/>
    </i>
    <i>
      <x v="259"/>
    </i>
    <i>
      <x v="430"/>
    </i>
    <i>
      <x v="260"/>
    </i>
    <i>
      <x v="432"/>
    </i>
    <i>
      <x v="261"/>
    </i>
    <i>
      <x v="434"/>
    </i>
    <i>
      <x v="262"/>
    </i>
    <i>
      <x v="436"/>
    </i>
    <i>
      <x v="263"/>
    </i>
    <i>
      <x v="438"/>
    </i>
    <i>
      <x v="264"/>
    </i>
    <i>
      <x v="440"/>
    </i>
    <i>
      <x v="265"/>
    </i>
    <i>
      <x v="442"/>
    </i>
    <i>
      <x v="266"/>
    </i>
    <i>
      <x v="444"/>
    </i>
    <i>
      <x v="267"/>
    </i>
    <i>
      <x v="446"/>
    </i>
    <i>
      <x v="268"/>
    </i>
    <i>
      <x v="448"/>
    </i>
    <i>
      <x v="269"/>
    </i>
    <i>
      <x v="450"/>
    </i>
    <i>
      <x v="270"/>
    </i>
    <i>
      <x v="452"/>
    </i>
    <i>
      <x v="271"/>
    </i>
    <i>
      <x v="454"/>
    </i>
    <i>
      <x v="272"/>
    </i>
    <i>
      <x v="456"/>
    </i>
    <i>
      <x v="273"/>
    </i>
    <i>
      <x v="458"/>
    </i>
    <i>
      <x v="87"/>
    </i>
    <i>
      <x v="460"/>
    </i>
    <i>
      <x v="55"/>
    </i>
    <i>
      <x v="462"/>
    </i>
    <i>
      <x v="471"/>
    </i>
    <i>
      <x v="464"/>
    </i>
    <i>
      <x v="82"/>
    </i>
    <i>
      <x v="466"/>
    </i>
    <i>
      <x v="61"/>
    </i>
    <i>
      <x v="468"/>
    </i>
    <i>
      <x v="62"/>
    </i>
    <i>
      <x v="470"/>
    </i>
    <i>
      <x v="485"/>
    </i>
    <i>
      <x v="65"/>
    </i>
    <i>
      <x v="57"/>
    </i>
    <i>
      <x v="59"/>
    </i>
    <i>
      <x v="274"/>
    </i>
    <i>
      <x v="56"/>
    </i>
    <i>
      <x v="275"/>
    </i>
    <i>
      <x v="58"/>
    </i>
    <i>
      <x v="276"/>
    </i>
    <i>
      <x v="60"/>
    </i>
    <i>
      <x v="277"/>
    </i>
    <i>
      <x v="482"/>
    </i>
    <i>
      <x v="278"/>
    </i>
    <i>
      <x v="63"/>
    </i>
    <i>
      <x v="279"/>
    </i>
    <i>
      <x v="64"/>
    </i>
    <i>
      <x v="280"/>
    </i>
    <i>
      <x v="66"/>
    </i>
    <i>
      <x v="281"/>
    </i>
    <i>
      <x v="68"/>
    </i>
    <i>
      <x v="282"/>
    </i>
    <i>
      <x v="70"/>
    </i>
    <i>
      <x v="283"/>
    </i>
    <i>
      <x v="72"/>
    </i>
    <i>
      <x v="284"/>
    </i>
    <i>
      <x v="496"/>
    </i>
    <i>
      <x v="285"/>
    </i>
    <i>
      <x v="75"/>
    </i>
    <i>
      <x v="286"/>
    </i>
    <i>
      <x v="287"/>
    </i>
    <i>
      <x v="249"/>
    </i>
    <i>
      <x v="502"/>
    </i>
    <i>
      <x v="250"/>
    </i>
    <i>
      <x/>
    </i>
    <i>
      <x v="251"/>
    </i>
  </rowItems>
  <colItems count="1">
    <i/>
  </colItems>
  <dataFields count="1">
    <dataField name=" Total Profit" fld="0"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Total Profit"/>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AF48ECD-A819-48E7-B9F2-90DA3CA5240A}" name="PivotTable16" cacheId="0" applyNumberFormats="0" applyBorderFormats="0" applyFontFormats="0" applyPatternFormats="0" applyAlignmentFormats="0" applyWidthHeightFormats="1" dataCaption="Values" tag="aaf46936-62a3-4f6d-83c6-680273ae3c53" updatedVersion="7" minRefreshableVersion="3" useAutoFormatting="1" subtotalHiddenItems="1" rowGrandTotals="0" colGrandTotals="0" itemPrintTitles="1" createdVersion="7" indent="0" compact="0" compactData="0" multipleFieldFilters="0">
  <location ref="BO13:BP21" firstHeaderRow="1" firstDataRow="1" firstDataCol="1"/>
  <pivotFields count="2">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8">
    <i>
      <x/>
    </i>
    <i>
      <x v="3"/>
    </i>
    <i>
      <x v="4"/>
    </i>
    <i>
      <x v="7"/>
    </i>
    <i>
      <x v="1"/>
    </i>
    <i>
      <x v="5"/>
    </i>
    <i>
      <x v="2"/>
    </i>
    <i>
      <x v="6"/>
    </i>
  </rowItems>
  <colItems count="1">
    <i/>
  </colItems>
  <dataFields count="1">
    <dataField name=" Total Profit" fld="1"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Total Profit"/>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03417A-3D06-46EA-B08E-95B30663DD3C}" name="PivotTable6" cacheId="848" applyNumberFormats="0" applyBorderFormats="0" applyFontFormats="0" applyPatternFormats="0" applyAlignmentFormats="0" applyWidthHeightFormats="1" dataCaption="Values" tag="e23dc158-8a41-4f43-a55c-d318f05d0c12" updatedVersion="7" minRefreshableVersion="3" useAutoFormatting="1" subtotalHiddenItems="1" rowGrandTotals="0" colGrandTotals="0" itemPrintTitles="1" createdVersion="7" indent="0" showEmptyRow="1" showEmptyCol="1" compact="0" compactData="0" multipleFieldFilters="0">
  <location ref="V5:V6"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8216E94-26A8-4DBD-A4B4-C8E807FB24C3}" name="PivotTable19" cacheId="922" applyNumberFormats="0" applyBorderFormats="0" applyFontFormats="0" applyPatternFormats="0" applyAlignmentFormats="0" applyWidthHeightFormats="1" dataCaption="Values" tag="6d289591-f682-4326-8372-a989901e37d1" updatedVersion="7" minRefreshableVersion="3" useAutoFormatting="1" subtotalHiddenItems="1" itemPrintTitles="1" createdVersion="7" indent="0" outline="1" outlineData="1" multipleFieldFilters="0">
  <location ref="CW5:CX6"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2FEB4EC-74E3-4146-9F70-D164219F2940}" name="PivotTable20" cacheId="926" applyNumberFormats="0" applyBorderFormats="0" applyFontFormats="0" applyPatternFormats="0" applyAlignmentFormats="0" applyWidthHeightFormats="1" dataCaption="Values" tag="9551128b-1eae-4a6f-8190-b50f7f958a71" updatedVersion="7" minRefreshableVersion="3" useAutoFormatting="1" subtotalHiddenItems="1" rowGrandTotals="0" colGrandTotals="0" itemPrintTitles="1" createdVersion="7" indent="0" compact="0" compactData="0" multipleFieldFilters="0">
  <location ref="CW11:CY13" firstHeaderRow="0" firstDataRow="1" firstDataCol="1"/>
  <pivotFields count="6">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2">
    <i>
      <x/>
    </i>
    <i>
      <x v="1"/>
    </i>
  </rowItems>
  <colFields count="1">
    <field x="-2"/>
  </colFields>
  <colItems count="2">
    <i>
      <x/>
    </i>
    <i i="1">
      <x v="1"/>
    </i>
  </colItems>
  <dataFields count="2">
    <dataField fld="1" subtotal="count" baseField="0" baseItem="0"/>
    <dataField name=" Total Profit" fld="2"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 Total Profit"/>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D69AD4-DF4D-4151-9847-15F6C0FACC4E}" name="PivotTable12" cacheId="899" applyNumberFormats="0" applyBorderFormats="0" applyFontFormats="0" applyPatternFormats="0" applyAlignmentFormats="0" applyWidthHeightFormats="1" dataCaption="Values" missingCaption="0" tag="94202cab-97e1-46f0-a3b1-d891f3ded276" updatedVersion="7" minRefreshableVersion="3" useAutoFormatting="1" subtotalHiddenItems="1" rowGrandTotals="0" colGrandTotals="0" itemPrintTitles="1" createdVersion="7" indent="0" showEmptyRow="1" showEmptyCol="1" compact="0" compactData="0" multipleFieldFilters="0" chartFormat="12">
  <location ref="AW6:AY10" firstHeaderRow="0" firstDataRow="1" firstDataCol="1"/>
  <pivotFields count="6">
    <pivotField dataField="1" compact="0" outline="0" subtotalTop="0" showAll="0" defaultSubtotal="0"/>
    <pivotField compact="0" allDrilled="1" outline="0" subtotalTop="0" showAll="0" dataSourceSort="1" defaultSubtotal="0" defaultAttributeDrillState="1">
      <items count="2">
        <item n="Weekdays" x="0"/>
        <item x="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Profit" fld="0" baseField="0" baseItem="0" numFmtId="167"/>
    <dataField name=" Total Profit" fld="5"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8">
      <pivotArea outline="0" collapsedLevelsAreSubtotals="1" fieldPosition="0">
        <references count="1">
          <reference field="4294967294" count="1" selected="0">
            <x v="0"/>
          </reference>
        </references>
      </pivotArea>
    </format>
    <format dxfId="9">
      <pivotArea type="all" dataOnly="0" outline="0" fieldPosition="0"/>
    </format>
    <format dxfId="10">
      <pivotArea outline="0" collapsedLevelsAreSubtotals="1" fieldPosition="0"/>
    </format>
    <format dxfId="11">
      <pivotArea dataOnly="0" labelOnly="1" outline="0" fieldPosition="0">
        <references count="1">
          <reference field="4294967294" count="1">
            <x v="0"/>
          </reference>
        </references>
      </pivotArea>
    </format>
    <format dxfId="12">
      <pivotArea outline="0" fieldPosition="0">
        <references count="1">
          <reference field="4294967294" count="1">
            <x v="1"/>
          </reference>
        </references>
      </pivotArea>
    </format>
    <format dxfId="13">
      <pivotArea outline="0" fieldPosition="0">
        <references count="1">
          <reference field="4294967294" count="1" selected="0">
            <x v="1"/>
          </reference>
        </references>
      </pivotArea>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78FD23D-A4FC-413E-9493-97DAFB8182EB}" name="PivotTable2" cacheId="912" applyNumberFormats="0" applyBorderFormats="0" applyFontFormats="0" applyPatternFormats="0" applyAlignmentFormats="0" applyWidthHeightFormats="1" dataCaption="Values" tag="9a5039cd-df16-4c22-853e-f845bb2ff3df" updatedVersion="7" minRefreshableVersion="3" useAutoFormatting="1" subtotalHiddenItems="1" rowGrandTotals="0" colGrandTotals="0" itemPrintTitles="1" createdVersion="7" indent="0" showEmptyRow="1" showEmptyCol="1" compact="0" compactData="0" multipleFieldFilters="0">
  <location ref="B11:E15"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6"/>
    <dataField name="  Revenue" fld="1" baseField="0" baseItem="0" numFmtId="167"/>
    <dataField name="  Profit" fld="2" baseField="0" baseItem="0" numFmtId="167"/>
  </dataFields>
  <formats count="8">
    <format dxfId="43">
      <pivotArea outline="0" collapsedLevelsAreSubtotals="1" fieldPosition="0">
        <references count="1">
          <reference field="4294967294" count="1" selected="0">
            <x v="0"/>
          </reference>
        </references>
      </pivotArea>
    </format>
    <format dxfId="44">
      <pivotArea outline="0" collapsedLevelsAreSubtotals="1" fieldPosition="0">
        <references count="1">
          <reference field="4294967294" count="1" selected="0">
            <x v="1"/>
          </reference>
        </references>
      </pivotArea>
    </format>
    <format dxfId="45">
      <pivotArea outline="0" collapsedLevelsAreSubtotals="1" fieldPosition="0">
        <references count="1">
          <reference field="4294967294" count="1" selected="0">
            <x v="2"/>
          </reference>
        </references>
      </pivotArea>
    </format>
    <format dxfId="46">
      <pivotArea type="all" dataOnly="0" outline="0" fieldPosition="0"/>
    </format>
    <format dxfId="47">
      <pivotArea outline="0" collapsedLevelsAreSubtotals="1" fieldPosition="0"/>
    </format>
    <format dxfId="48">
      <pivotArea field="3" type="button" dataOnly="0" labelOnly="1" outline="0" axis="axisRow" fieldPosition="0"/>
    </format>
    <format dxfId="49">
      <pivotArea dataOnly="0" labelOnly="1" outline="0" fieldPosition="0">
        <references count="1">
          <reference field="3" count="0"/>
        </references>
      </pivotArea>
    </format>
    <format dxfId="50">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173876F-2671-4961-9C2C-0C29A00F0975}" name="PivotTable30" cacheId="924" applyNumberFormats="0" applyBorderFormats="0" applyFontFormats="0" applyPatternFormats="0" applyAlignmentFormats="0" applyWidthHeightFormats="1" dataCaption="Values" missingCaption="0" tag="cfd64292-f141-4a96-98e7-3c4b9989944c" updatedVersion="7" minRefreshableVersion="3" useAutoFormatting="1" subtotalHiddenItems="1" rowGrandTotals="0" colGrandTotals="0" itemPrintTitles="1" createdVersion="7" indent="0" showEmptyRow="1" showEmptyCol="1" compact="0" compactData="0" multipleFieldFilters="0">
  <location ref="DD4:DE9" firstHeaderRow="1" firstDataRow="1" firstDataCol="1"/>
  <pivotFields count="5">
    <pivotField dataField="1" compact="0" outline="0" subtotalTop="0" showAll="0" defaultSubtotal="0"/>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
    <i>
      <x v="3"/>
    </i>
    <i>
      <x v="1"/>
    </i>
    <i>
      <x v="2"/>
    </i>
    <i>
      <x/>
    </i>
    <i>
      <x v="4"/>
    </i>
  </rowItems>
  <colItems count="1">
    <i/>
  </colItems>
  <dataFields count="1">
    <dataField name="Sum of Total Profit" fld="0"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63DD753-1E98-4513-8F8A-261780572708}" name="PivotTable15" cacheId="916" applyNumberFormats="0" applyBorderFormats="0" applyFontFormats="0" applyPatternFormats="0" applyAlignmentFormats="0" applyWidthHeightFormats="1" dataCaption="Values" tag="ef1a5585-5617-4dd9-8510-67d86c9fe598" updatedVersion="7" minRefreshableVersion="3" useAutoFormatting="1" subtotalHiddenItems="1" itemPrintTitles="1" createdVersion="7" indent="0" outline="1" outlineData="1" multipleFieldFilters="0">
  <location ref="BO5:BQ6"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0" subtotal="count" baseField="0" baseItem="0"/>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A1E3B9A-8698-4F24-9E93-B500DFBC3730}" name="PivotTable7" cacheId="903" applyNumberFormats="0" applyBorderFormats="0" applyFontFormats="0" applyPatternFormats="0" applyAlignmentFormats="0" applyWidthHeightFormats="1" dataCaption="Values" tag="5f8608dd-4dbf-40e4-8796-6f0d6439c972" updatedVersion="7" minRefreshableVersion="3" useAutoFormatting="1" subtotalHiddenItems="1" rowGrandTotals="0" colGrandTotals="0" itemPrintTitles="1" createdVersion="7" indent="0" compact="0" compactData="0" multipleFieldFilters="0" chartFormat="6">
  <location ref="AA5:AB12"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Profit" fld="0" baseField="0" baseItem="0" numFmtId="169"/>
  </dataFields>
  <formats count="5">
    <format dxfId="22">
      <pivotArea outline="0" collapsedLevelsAreSubtotals="1" fieldPosition="0">
        <references count="1">
          <reference field="4294967294" count="1" selected="0">
            <x v="0"/>
          </reference>
        </references>
      </pivotArea>
    </format>
    <format dxfId="23">
      <pivotArea type="all" dataOnly="0" outline="0" fieldPosition="0"/>
    </format>
    <format dxfId="24">
      <pivotArea outline="0" collapsedLevelsAreSubtotals="1" fieldPosition="0"/>
    </format>
    <format dxfId="25">
      <pivotArea dataOnly="0" labelOnly="1" outline="0" fieldPosition="0">
        <references count="1">
          <reference field="4294967294" count="1">
            <x v="0"/>
          </reference>
        </references>
      </pivotArea>
    </format>
    <format dxfId="26">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4"/>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3C9569B-0A41-4E38-935B-39542C2D27F0}" name="PivotTable5" cacheId="907" applyNumberFormats="0" applyBorderFormats="0" applyFontFormats="0" applyPatternFormats="0" applyAlignmentFormats="0" applyWidthHeightFormats="1" dataCaption="Values" tag="149f18c0-6e38-4c12-92af-fcd0b817cedd" updatedVersion="7" minRefreshableVersion="3" useAutoFormatting="1" subtotalHiddenItems="1" rowGrandTotals="0" colGrandTotals="0" itemPrintTitles="1" createdVersion="7" indent="0" compact="0" compactData="0" multipleFieldFilters="0">
  <location ref="N5:T8"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6"/>
    <dataField name=" OrderQuantity" fld="1" baseField="0" baseItem="0" numFmtId="166"/>
    <dataField name="  Profit" fld="4" baseField="0" baseItem="0" numFmtId="167"/>
    <dataField name="  Revenue" fld="2" baseField="0" baseItem="0" numFmtId="167"/>
    <dataField name=" COGS" fld="3" baseField="0" baseItem="0" numFmtId="167"/>
    <dataField fld="5" subtotal="count" baseField="0" baseItem="0"/>
  </dataFields>
  <formats count="8">
    <format dxfId="35">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1"/>
          </reference>
        </references>
      </pivotArea>
    </format>
    <format dxfId="37">
      <pivotArea outline="0" collapsedLevelsAreSubtotals="1" fieldPosition="0">
        <references count="1">
          <reference field="4294967294" count="1" selected="0">
            <x v="3"/>
          </reference>
        </references>
      </pivotArea>
    </format>
    <format dxfId="38">
      <pivotArea outline="0" collapsedLevelsAreSubtotals="1" fieldPosition="0">
        <references count="1">
          <reference field="4294967294" count="1" selected="0">
            <x v="4"/>
          </reference>
        </references>
      </pivotArea>
    </format>
    <format dxfId="39">
      <pivotArea outline="0" collapsedLevelsAreSubtotals="1" fieldPosition="0">
        <references count="1">
          <reference field="4294967294" count="1" selected="0">
            <x v="2"/>
          </reference>
        </references>
      </pivotArea>
    </format>
    <format dxfId="40">
      <pivotArea type="all" dataOnly="0" outline="0" fieldPosition="0"/>
    </format>
    <format dxfId="41">
      <pivotArea outline="0" collapsedLevelsAreSubtotals="1" fieldPosition="0"/>
    </format>
    <format dxfId="42">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B2DF008-1471-4831-B283-73BE090A7600}" name="PivotTable1" cacheId="909" applyNumberFormats="0" applyBorderFormats="0" applyFontFormats="0" applyPatternFormats="0" applyAlignmentFormats="0" applyWidthHeightFormats="1" dataCaption="Values" tag="bd1cbbcf-cc06-43ab-9925-cbc9755e85cb" updatedVersion="7" minRefreshableVersion="3" useAutoFormatting="1" subtotalHiddenItems="1" itemPrintTitles="1" createdVersion="7" indent="0" outline="1" outlineData="1" multipleFieldFilters="0">
  <location ref="B5:J6"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6"/>
    <dataField name=" OrderQuantity" fld="1" baseField="0" baseItem="0" numFmtId="166"/>
    <dataField name="  Profit" fld="4" baseField="0" baseItem="0" numFmtId="167"/>
    <dataField name="  Revenue" fld="2" baseField="0" baseItem="0" numFmtId="167"/>
    <dataField name=" COGS" fld="3" baseField="0" baseItem="0" numFmtId="167"/>
    <dataField fld="8" subtotal="count" baseField="0" baseItem="0"/>
    <dataField name="All Product" fld="5" subtotal="count" baseField="0" baseItem="5"/>
    <dataField fld="6" subtotal="count" baseField="0" baseItem="0"/>
    <dataField fld="7" subtotal="count" baseField="0" baseItem="0"/>
  </dataFields>
  <formats count="8">
    <format dxfId="27">
      <pivotArea outline="0" collapsedLevelsAreSubtotals="1" fieldPosition="0">
        <references count="1">
          <reference field="4294967294" count="1" selected="0">
            <x v="0"/>
          </reference>
        </references>
      </pivotArea>
    </format>
    <format dxfId="28">
      <pivotArea outline="0" collapsedLevelsAreSubtotals="1" fieldPosition="0">
        <references count="1">
          <reference field="4294967294" count="1" selected="0">
            <x v="1"/>
          </reference>
        </references>
      </pivotArea>
    </format>
    <format dxfId="29">
      <pivotArea outline="0" collapsedLevelsAreSubtotals="1" fieldPosition="0">
        <references count="1">
          <reference field="4294967294" count="1" selected="0">
            <x v="3"/>
          </reference>
        </references>
      </pivotArea>
    </format>
    <format dxfId="30">
      <pivotArea outline="0" collapsedLevelsAreSubtotals="1" fieldPosition="0">
        <references count="1">
          <reference field="4294967294" count="1" selected="0">
            <x v="4"/>
          </reference>
        </references>
      </pivotArea>
    </format>
    <format dxfId="31">
      <pivotArea outline="0" collapsedLevelsAreSubtotals="1" fieldPosition="0">
        <references count="1">
          <reference field="4294967294" count="1" selected="0">
            <x v="2"/>
          </reference>
        </references>
      </pivotArea>
    </format>
    <format dxfId="32">
      <pivotArea type="all" dataOnly="0" outline="0" fieldPosition="0"/>
    </format>
    <format dxfId="33">
      <pivotArea outline="0" collapsedLevelsAreSubtotals="1" fieldPosition="0"/>
    </format>
    <format dxfId="34">
      <pivotArea dataOnly="0" labelOnly="1" outline="0" fieldPosition="0">
        <references count="1">
          <reference field="4294967294" count="9">
            <x v="0"/>
            <x v="1"/>
            <x v="2"/>
            <x v="3"/>
            <x v="4"/>
            <x v="5"/>
            <x v="6"/>
            <x v="7"/>
            <x v="8"/>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ll Produc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Quantity"/>
    <pivotHierarchy dragToData="1" caption="  Revenue"/>
    <pivotHierarchy dragToData="1" caption=" COGS"/>
    <pivotHierarchy dragToData="1" caption="  Profit"/>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29B3174-9996-418F-B362-787B70D704B3}" sourceName="[DimDate].[Year]">
  <pivotTables>
    <pivotTable tabId="2" name="PivotTable1"/>
    <pivotTable tabId="2" name="PivotTable6"/>
    <pivotTable tabId="2" name="PivotTable7"/>
    <pivotTable tabId="2" name="PivotTable3"/>
    <pivotTable tabId="2" name="PivotTable11"/>
    <pivotTable tabId="2" name="PivotTable12"/>
    <pivotTable tabId="2" name="PivotTable13"/>
    <pivotTable tabId="2" name="PivotTable15"/>
    <pivotTable tabId="2" name="PivotTable17"/>
    <pivotTable tabId="2" name="PivotTable18"/>
    <pivotTable tabId="2" name="PivotTable19"/>
    <pivotTable tabId="2" name="PivotTable30"/>
    <pivotTable tabId="2" name="PivotTable20"/>
    <pivotTable tabId="2" name="PivotTable33"/>
  </pivotTables>
  <data>
    <olap pivotCacheId="949144036">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2AE4424-7796-4F49-847F-70CB325EA3A4}" sourceName="[DimDate].[Month Name]">
  <pivotTables>
    <pivotTable tabId="2" name="PivotTable5"/>
    <pivotTable tabId="2" name="PivotTable13"/>
    <pivotTable tabId="2" name="PivotTable17"/>
    <pivotTable tabId="2" name="PivotTable18"/>
    <pivotTable tabId="2" name="PivotTable19"/>
    <pivotTable tabId="2" name="PivotTable30"/>
    <pivotTable tabId="2" name="PivotTable20"/>
  </pivotTables>
  <data>
    <olap pivotCacheId="949144036">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May]"/>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DDA07D4-A71A-4296-A86E-365EF17A9568}" sourceName="[DimGeography].[Country]">
  <pivotTables>
    <pivotTable tabId="2" name="PivotTable12"/>
    <pivotTable tabId="2" name="PivotTable11"/>
    <pivotTable tabId="2" name="PivotTable7"/>
    <pivotTable tabId="2" name="PivotTable3"/>
    <pivotTable tabId="2" name="PivotTable5"/>
    <pivotTable tabId="2" name="PivotTable1"/>
    <pivotTable tabId="2" name="PivotTable2"/>
    <pivotTable tabId="2" name="PivotTable13"/>
    <pivotTable tabId="2" name="PivotTable15"/>
    <pivotTable tabId="2" name="PivotTable17"/>
    <pivotTable tabId="2" name="PivotTable18"/>
    <pivotTable tabId="2" name="PivotTable19"/>
    <pivotTable tabId="2" name="PivotTable30"/>
    <pivotTable tabId="2" name="PivotTable20"/>
  </pivotTables>
  <data>
    <olap pivotCacheId="949144036">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72BE401-4EE2-4A75-BE34-9D57E175D8DF}" cache="Slicer_Year" caption="Year" columnCount="4" showCaption="0" level="1" style="SlicerStyleLight1 2" rowHeight="144000"/>
  <slicer name="Month Name" xr10:uid="{748CE78B-AF76-4E3C-9895-CE0ADE91C1B1}" cache="Slicer_Month_Name" caption="Month Name" columnCount="3" showCaption="0" level="1" style="SlicerStyleLight1 2" rowHeight="360000"/>
  <slicer name="Country" xr10:uid="{D4F3E792-55B6-40B0-9A42-5B2BBFE381FE}" cache="Slicer_Country" caption="Country" columnCount="2" showCaption="0" level="1" style="SlicerStyleLight1 2" rowHeight="54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88CF89-B326-450E-8061-ADA958A361EC}" name="Table1" displayName="Table1" ref="A1:C7" totalsRowShown="0" headerRowDxfId="55" dataDxfId="54">
  <autoFilter ref="A1:C7" xr:uid="{AA88CF89-B326-450E-8061-ADA958A361EC}"/>
  <tableColumns count="3">
    <tableColumn id="1" xr3:uid="{C3A54791-DE22-4D4E-BD0C-F9BCA1D4E122}" name="Country" dataDxfId="53"/>
    <tableColumn id="2" xr3:uid="{4B963206-142A-4EF0-8AE9-F3D830FF2084}" name="Latitude" dataDxfId="52"/>
    <tableColumn id="3" xr3:uid="{556F3065-793B-4F91-8B45-1BF361D8D9E5}" name="Longitude" dataDxfId="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1616B-CB17-498A-A8B3-12384BF34EFF}">
  <dimension ref="A1:C7"/>
  <sheetViews>
    <sheetView workbookViewId="0">
      <selection sqref="A1:C7"/>
    </sheetView>
  </sheetViews>
  <sheetFormatPr defaultRowHeight="15" x14ac:dyDescent="0.25"/>
  <cols>
    <col min="1" max="1" width="18.85546875" customWidth="1"/>
    <col min="2" max="2" width="12.42578125" customWidth="1"/>
    <col min="3" max="3" width="17.28515625" customWidth="1"/>
  </cols>
  <sheetData>
    <row r="1" spans="1:3" ht="34.5" x14ac:dyDescent="0.25">
      <c r="A1" s="54" t="s">
        <v>616</v>
      </c>
      <c r="B1" s="54" t="s">
        <v>617</v>
      </c>
      <c r="C1" s="54" t="s">
        <v>618</v>
      </c>
    </row>
    <row r="2" spans="1:3" ht="34.5" x14ac:dyDescent="0.25">
      <c r="A2" s="55" t="s">
        <v>615</v>
      </c>
      <c r="B2" s="55">
        <v>37.090200000000003</v>
      </c>
      <c r="C2" s="55">
        <v>-95.712900000000005</v>
      </c>
    </row>
    <row r="3" spans="1:3" ht="34.5" x14ac:dyDescent="0.25">
      <c r="A3" s="55" t="s">
        <v>610</v>
      </c>
      <c r="B3" s="55">
        <v>-25.2744</v>
      </c>
      <c r="C3" s="55">
        <v>133.77510000000001</v>
      </c>
    </row>
    <row r="4" spans="1:3" ht="51.75" x14ac:dyDescent="0.25">
      <c r="A4" s="55" t="s">
        <v>614</v>
      </c>
      <c r="B4" s="55">
        <v>55.378100000000003</v>
      </c>
      <c r="C4" s="55">
        <v>-3.4359999999999999</v>
      </c>
    </row>
    <row r="5" spans="1:3" ht="34.5" x14ac:dyDescent="0.25">
      <c r="A5" s="55" t="s">
        <v>613</v>
      </c>
      <c r="B5" s="55">
        <v>51.165700000000001</v>
      </c>
      <c r="C5" s="55">
        <v>10.451499999999999</v>
      </c>
    </row>
    <row r="6" spans="1:3" ht="17.25" x14ac:dyDescent="0.25">
      <c r="A6" s="55" t="s">
        <v>612</v>
      </c>
      <c r="B6" s="55">
        <v>46.227600000000002</v>
      </c>
      <c r="C6" s="55">
        <v>2.2136999999999998</v>
      </c>
    </row>
    <row r="7" spans="1:3" ht="17.25" x14ac:dyDescent="0.25">
      <c r="A7" s="55" t="s">
        <v>611</v>
      </c>
      <c r="B7" s="55">
        <v>56.130400000000002</v>
      </c>
      <c r="C7" s="55">
        <v>-106.3468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46A6A-91A2-4E6D-9E84-084E782780B8}">
  <dimension ref="B4:DT509"/>
  <sheetViews>
    <sheetView tabSelected="1" zoomScale="77" zoomScaleNormal="77" workbookViewId="0"/>
  </sheetViews>
  <sheetFormatPr defaultRowHeight="15" x14ac:dyDescent="0.25"/>
  <cols>
    <col min="1" max="1" width="10.7109375" bestFit="1" customWidth="1"/>
    <col min="2" max="2" width="7.5703125" bestFit="1" customWidth="1"/>
    <col min="3" max="3" width="13.140625" bestFit="1" customWidth="1"/>
    <col min="4" max="4" width="13.7109375" bestFit="1" customWidth="1"/>
    <col min="5" max="6" width="8.42578125" bestFit="1" customWidth="1"/>
    <col min="7" max="7" width="15.7109375" bestFit="1" customWidth="1"/>
    <col min="8" max="8" width="10.7109375" bestFit="1" customWidth="1"/>
    <col min="9" max="9" width="13.140625" bestFit="1" customWidth="1"/>
    <col min="10" max="10" width="14.7109375" bestFit="1" customWidth="1"/>
    <col min="11" max="11" width="10" customWidth="1"/>
    <col min="12" max="12" width="4.7109375" style="19" customWidth="1"/>
    <col min="13" max="13" width="13.85546875" bestFit="1" customWidth="1"/>
    <col min="14" max="14" width="7.5703125" bestFit="1" customWidth="1"/>
    <col min="15" max="15" width="13.140625" bestFit="1" customWidth="1"/>
    <col min="16" max="16" width="14.42578125" bestFit="1" customWidth="1"/>
    <col min="17" max="17" width="8.85546875" bestFit="1" customWidth="1"/>
    <col min="18" max="18" width="9.7109375" bestFit="1" customWidth="1"/>
    <col min="19" max="19" width="7.42578125" bestFit="1" customWidth="1"/>
    <col min="20" max="20" width="15.7109375" bestFit="1" customWidth="1"/>
    <col min="21" max="21" width="13.140625" bestFit="1" customWidth="1"/>
    <col min="22" max="22" width="7.5703125" bestFit="1" customWidth="1"/>
    <col min="24" max="24" width="4.5703125" style="31" customWidth="1"/>
    <col min="27" max="27" width="12.85546875" bestFit="1" customWidth="1"/>
    <col min="28" max="28" width="7.42578125" bestFit="1" customWidth="1"/>
    <col min="29" max="29" width="13.140625" bestFit="1" customWidth="1"/>
    <col min="30" max="32" width="15.7109375" bestFit="1" customWidth="1"/>
    <col min="33" max="33" width="15.7109375" customWidth="1"/>
    <col min="34" max="34" width="16.7109375" bestFit="1" customWidth="1"/>
    <col min="36" max="36" width="4.140625" style="43" customWidth="1"/>
    <col min="39" max="39" width="13.42578125" bestFit="1" customWidth="1"/>
    <col min="40" max="40" width="7.42578125" bestFit="1" customWidth="1"/>
    <col min="42" max="43" width="12.42578125" bestFit="1" customWidth="1"/>
    <col min="46" max="46" width="5.85546875" style="49" customWidth="1"/>
    <col min="49" max="49" width="10.28515625" bestFit="1" customWidth="1"/>
    <col min="50" max="50" width="7.85546875" bestFit="1" customWidth="1"/>
    <col min="51" max="51" width="11.28515625" bestFit="1" customWidth="1"/>
    <col min="54" max="54" width="4" style="49" customWidth="1"/>
    <col min="57" max="57" width="32.85546875" bestFit="1" customWidth="1"/>
    <col min="58" max="58" width="12.42578125" bestFit="1" customWidth="1"/>
    <col min="60" max="60" width="23.140625" bestFit="1" customWidth="1"/>
    <col min="61" max="61" width="18.5703125" bestFit="1" customWidth="1"/>
    <col min="62" max="62" width="20.140625" bestFit="1" customWidth="1"/>
    <col min="65" max="65" width="5" style="49" customWidth="1"/>
    <col min="66" max="66" width="12.42578125" bestFit="1" customWidth="1"/>
    <col min="67" max="67" width="12.7109375" bestFit="1" customWidth="1"/>
    <col min="68" max="68" width="13.140625" bestFit="1" customWidth="1"/>
    <col min="69" max="69" width="14.7109375" bestFit="1" customWidth="1"/>
    <col min="71" max="71" width="18.5703125" bestFit="1" customWidth="1"/>
    <col min="72" max="72" width="12.42578125" bestFit="1" customWidth="1"/>
    <col min="74" max="74" width="4.85546875" style="49" customWidth="1"/>
    <col min="77" max="77" width="20" bestFit="1" customWidth="1"/>
    <col min="78" max="78" width="12.42578125" bestFit="1" customWidth="1"/>
    <col min="85" max="85" width="5" style="49" customWidth="1"/>
    <col min="88" max="88" width="21.28515625" bestFit="1" customWidth="1"/>
    <col min="89" max="89" width="11.42578125" bestFit="1" customWidth="1"/>
    <col min="92" max="92" width="13.85546875" bestFit="1" customWidth="1"/>
    <col min="93" max="93" width="18.5703125" bestFit="1" customWidth="1"/>
    <col min="94" max="94" width="10" bestFit="1" customWidth="1"/>
    <col min="98" max="98" width="6.140625" style="51" customWidth="1"/>
    <col min="101" max="101" width="10" bestFit="1" customWidth="1"/>
    <col min="102" max="102" width="19.85546875" bestFit="1" customWidth="1"/>
    <col min="103" max="103" width="12.42578125" bestFit="1" customWidth="1"/>
    <col min="106" max="106" width="6.5703125" style="31" customWidth="1"/>
    <col min="108" max="108" width="16.7109375" bestFit="1" customWidth="1"/>
    <col min="109" max="109" width="17.7109375" bestFit="1" customWidth="1"/>
    <col min="114" max="114" width="5.5703125" style="31" customWidth="1"/>
    <col min="117" max="117" width="16.140625" bestFit="1" customWidth="1"/>
    <col min="118" max="118" width="17.7109375" bestFit="1" customWidth="1"/>
  </cols>
  <sheetData>
    <row r="4" spans="2:124" x14ac:dyDescent="0.25">
      <c r="DD4" s="3" t="s">
        <v>607</v>
      </c>
      <c r="DE4" t="s">
        <v>62</v>
      </c>
      <c r="DM4" s="3" t="s">
        <v>616</v>
      </c>
      <c r="DN4" t="s">
        <v>62</v>
      </c>
      <c r="DS4" s="33" t="s">
        <v>619</v>
      </c>
      <c r="DT4" s="53">
        <f>SUM($DN$14:$DN$15)/SUM($DN$14:$DN$19)</f>
        <v>0.60082754928419935</v>
      </c>
    </row>
    <row r="5" spans="2:124" x14ac:dyDescent="0.25">
      <c r="B5" s="33" t="s">
        <v>0</v>
      </c>
      <c r="C5" s="33" t="s">
        <v>5</v>
      </c>
      <c r="D5" s="33" t="s">
        <v>12</v>
      </c>
      <c r="E5" s="33" t="s">
        <v>13</v>
      </c>
      <c r="F5" s="33" t="s">
        <v>6</v>
      </c>
      <c r="G5" s="33" t="s">
        <v>4</v>
      </c>
      <c r="H5" s="33" t="s">
        <v>3</v>
      </c>
      <c r="I5" s="33" t="s">
        <v>1</v>
      </c>
      <c r="J5" s="33" t="s">
        <v>2</v>
      </c>
      <c r="N5" s="11" t="s">
        <v>7</v>
      </c>
      <c r="O5" s="33" t="s">
        <v>0</v>
      </c>
      <c r="P5" s="33" t="s">
        <v>5</v>
      </c>
      <c r="Q5" s="33" t="s">
        <v>12</v>
      </c>
      <c r="R5" s="33" t="s">
        <v>13</v>
      </c>
      <c r="S5" s="33" t="s">
        <v>6</v>
      </c>
      <c r="T5" s="33" t="s">
        <v>4</v>
      </c>
      <c r="V5" s="3" t="s">
        <v>7</v>
      </c>
      <c r="AA5" s="11" t="s">
        <v>26</v>
      </c>
      <c r="AB5" s="33" t="s">
        <v>12</v>
      </c>
      <c r="BE5" s="3" t="s">
        <v>568</v>
      </c>
      <c r="BF5" t="s">
        <v>587</v>
      </c>
      <c r="BH5" t="str">
        <f>BE5</f>
        <v>Product Name</v>
      </c>
      <c r="BI5" t="str">
        <f>BF5</f>
        <v xml:space="preserve"> Total Profit</v>
      </c>
      <c r="BJ5" t="s">
        <v>573</v>
      </c>
      <c r="BO5" t="s">
        <v>193</v>
      </c>
      <c r="BP5" t="s">
        <v>1</v>
      </c>
      <c r="BQ5" t="s">
        <v>2</v>
      </c>
      <c r="BY5" s="3" t="s">
        <v>586</v>
      </c>
      <c r="BZ5" t="s">
        <v>587</v>
      </c>
      <c r="CJ5" s="3" t="s">
        <v>591</v>
      </c>
      <c r="CK5" t="s">
        <v>587</v>
      </c>
      <c r="CN5" s="33" t="s">
        <v>595</v>
      </c>
      <c r="CO5" s="33" t="s">
        <v>17</v>
      </c>
      <c r="CP5" s="33" t="s">
        <v>594</v>
      </c>
      <c r="CW5" t="s">
        <v>598</v>
      </c>
      <c r="CX5" t="s">
        <v>599</v>
      </c>
      <c r="DD5" t="s">
        <v>606</v>
      </c>
      <c r="DE5" s="41">
        <v>526362.36060000025</v>
      </c>
      <c r="DM5" t="s">
        <v>615</v>
      </c>
      <c r="DN5" s="41">
        <v>14465810.071799999</v>
      </c>
      <c r="DS5" s="33" t="s">
        <v>593</v>
      </c>
      <c r="DT5" s="53">
        <f>SUM($DN$14:$DN$15)/SUM($DN$14:$DN$19)</f>
        <v>0.60082754928419935</v>
      </c>
    </row>
    <row r="6" spans="2:124" x14ac:dyDescent="0.25">
      <c r="B6" s="6">
        <v>6757</v>
      </c>
      <c r="C6" s="6">
        <v>70248</v>
      </c>
      <c r="D6" s="7">
        <v>10866319.51149999</v>
      </c>
      <c r="E6" s="7">
        <v>27070596.520000048</v>
      </c>
      <c r="F6" s="7">
        <v>16204277.008499969</v>
      </c>
      <c r="G6" s="8">
        <v>0.40140672568747554</v>
      </c>
      <c r="H6" s="9">
        <v>606</v>
      </c>
      <c r="I6" s="9">
        <v>102</v>
      </c>
      <c r="J6" s="10">
        <v>504</v>
      </c>
      <c r="N6" s="33">
        <v>2006</v>
      </c>
      <c r="O6" s="6">
        <v>65</v>
      </c>
      <c r="P6" s="6">
        <v>780</v>
      </c>
      <c r="Q6" s="7">
        <v>1025391.3845999998</v>
      </c>
      <c r="R6" s="7">
        <v>2514964.4960000003</v>
      </c>
      <c r="S6" s="7">
        <v>1489573.1113999998</v>
      </c>
      <c r="T6" s="8">
        <v>0.40771604777358245</v>
      </c>
      <c r="V6">
        <v>2008</v>
      </c>
      <c r="AA6" s="33" t="s">
        <v>35</v>
      </c>
      <c r="AB6" s="16">
        <v>1609579.3693000018</v>
      </c>
      <c r="AD6" s="23" t="s">
        <v>29</v>
      </c>
      <c r="AE6" s="23" t="s">
        <v>17</v>
      </c>
      <c r="AF6" s="23" t="s">
        <v>30</v>
      </c>
      <c r="AG6" s="34" t="s">
        <v>31</v>
      </c>
      <c r="AM6" s="11" t="s">
        <v>51</v>
      </c>
      <c r="AN6" s="33" t="s">
        <v>12</v>
      </c>
      <c r="AW6" s="11" t="s">
        <v>57</v>
      </c>
      <c r="AX6" s="33" t="s">
        <v>12</v>
      </c>
      <c r="AY6" s="33" t="s">
        <v>587</v>
      </c>
      <c r="BE6" t="s">
        <v>97</v>
      </c>
      <c r="BF6" s="41">
        <v>132462.10489999998</v>
      </c>
      <c r="BH6" t="str">
        <f t="shared" ref="BH6:BH10" si="0">BE6</f>
        <v>Mountain-200 Black, 46</v>
      </c>
      <c r="BI6" s="39">
        <f t="shared" ref="BI6:BI10" si="1">BF6</f>
        <v>132462.10489999998</v>
      </c>
      <c r="BJ6" s="39">
        <f>BI6</f>
        <v>132462.10489999998</v>
      </c>
      <c r="BO6" s="40">
        <v>606</v>
      </c>
      <c r="BP6" s="40">
        <v>102</v>
      </c>
      <c r="BQ6" s="41">
        <v>504</v>
      </c>
      <c r="BY6" t="s">
        <v>584</v>
      </c>
      <c r="BZ6" s="41">
        <v>1875386.2851999996</v>
      </c>
      <c r="CJ6" t="s">
        <v>688</v>
      </c>
      <c r="CK6" s="41">
        <v>21857.930499999999</v>
      </c>
      <c r="CN6" s="33" t="s">
        <v>592</v>
      </c>
      <c r="CO6" s="7">
        <f>SUM($CK$6:$CK$10)</f>
        <v>104837.0537</v>
      </c>
      <c r="CP6" s="27">
        <f>CO6/SUM($CO$6:$CO$7)</f>
        <v>5.2844719568809401E-2</v>
      </c>
      <c r="CW6" s="41">
        <v>3582</v>
      </c>
      <c r="CX6" s="40">
        <v>44.56892230576441</v>
      </c>
      <c r="DD6" t="s">
        <v>604</v>
      </c>
      <c r="DE6" s="41">
        <v>524101.56779999961</v>
      </c>
      <c r="DM6" t="s">
        <v>610</v>
      </c>
      <c r="DN6" s="41">
        <v>10866319.51149999</v>
      </c>
    </row>
    <row r="7" spans="2:124" x14ac:dyDescent="0.25">
      <c r="E7" s="1"/>
      <c r="N7" s="33">
        <v>2007</v>
      </c>
      <c r="O7" s="6">
        <v>112</v>
      </c>
      <c r="P7" s="6">
        <v>1030</v>
      </c>
      <c r="Q7" s="7">
        <v>786384.3134000001</v>
      </c>
      <c r="R7" s="7">
        <v>1840036.6686999996</v>
      </c>
      <c r="S7" s="7">
        <v>1053652.3553000002</v>
      </c>
      <c r="T7" s="8">
        <v>0.42737426203336853</v>
      </c>
      <c r="AA7" s="33" t="s">
        <v>27</v>
      </c>
      <c r="AB7" s="16">
        <v>1621536.8957000019</v>
      </c>
      <c r="AD7" s="33">
        <v>1</v>
      </c>
      <c r="AE7" s="33">
        <f>LARGE($AB$6:$AB$12,AD7)</f>
        <v>2031706.8297000015</v>
      </c>
      <c r="AF7" s="38" t="str">
        <f>INDEX($AA$6:$AA$12,MATCH(AE7,$AB$6:$AB$12,0))</f>
        <v>Jun</v>
      </c>
      <c r="AG7" s="35">
        <f>SUM($AE$7:$AE$9)/SUM($AB$6:$AB$12)</f>
        <v>0.54377205266664774</v>
      </c>
      <c r="AM7" s="33" t="s">
        <v>56</v>
      </c>
      <c r="AN7" s="7">
        <v>7815171.4479999952</v>
      </c>
      <c r="AW7" s="33" t="s">
        <v>58</v>
      </c>
      <c r="AX7" s="7">
        <v>4903228.8386999983</v>
      </c>
      <c r="AY7" s="24">
        <v>0.45123179320383844</v>
      </c>
      <c r="BE7" t="s">
        <v>171</v>
      </c>
      <c r="BF7" s="41">
        <v>119081.43720000001</v>
      </c>
      <c r="BH7" t="str">
        <f t="shared" si="0"/>
        <v>Touring-1000 Yellow, 46</v>
      </c>
      <c r="BI7" s="39">
        <f t="shared" si="1"/>
        <v>119081.43720000001</v>
      </c>
      <c r="BJ7" s="39">
        <f t="shared" ref="BJ7:BJ10" si="2">BI7</f>
        <v>119081.43720000001</v>
      </c>
      <c r="BY7" t="s">
        <v>585</v>
      </c>
      <c r="BZ7" s="41">
        <v>108483.71270000035</v>
      </c>
      <c r="CJ7" t="s">
        <v>701</v>
      </c>
      <c r="CK7" s="41">
        <v>21505.239400000002</v>
      </c>
      <c r="CN7" s="33" t="s">
        <v>593</v>
      </c>
      <c r="CO7" s="7">
        <f>SUM($CK$11:$CK$18405)</f>
        <v>1879032.9442000003</v>
      </c>
      <c r="CP7" s="27">
        <f>CO7/SUM($CO$6:$CO$7)</f>
        <v>0.94715528043119057</v>
      </c>
      <c r="DD7" t="s">
        <v>605</v>
      </c>
      <c r="DE7" s="41">
        <v>487362.63330000028</v>
      </c>
      <c r="DM7" t="s">
        <v>614</v>
      </c>
      <c r="DN7" s="41">
        <v>5322654.9167999802</v>
      </c>
    </row>
    <row r="8" spans="2:124" ht="25.5" customHeight="1" x14ac:dyDescent="0.25">
      <c r="N8" s="33">
        <v>2008</v>
      </c>
      <c r="O8" s="6">
        <v>1110</v>
      </c>
      <c r="P8" s="6">
        <v>11719</v>
      </c>
      <c r="Q8" s="7">
        <v>1983869.9978999994</v>
      </c>
      <c r="R8" s="7">
        <v>4963442.0200000023</v>
      </c>
      <c r="S8" s="7">
        <v>2979572.022100003</v>
      </c>
      <c r="T8" s="8">
        <v>0.39969641831335395</v>
      </c>
      <c r="AA8" s="33" t="s">
        <v>28</v>
      </c>
      <c r="AB8" s="16">
        <v>1672112.5736999991</v>
      </c>
      <c r="AD8" s="33">
        <v>2</v>
      </c>
      <c r="AE8" s="33">
        <f>LARGE($AB$6:$AB$12,AD8)</f>
        <v>1983869.9978999994</v>
      </c>
      <c r="AF8" s="38" t="str">
        <f>INDEX($AA$6:$AA$12,MATCH(AE8,$AB$6:$AB$12,0))</f>
        <v>May</v>
      </c>
      <c r="AG8" s="36"/>
      <c r="AM8" s="33" t="s">
        <v>52</v>
      </c>
      <c r="AN8" s="7">
        <v>3051148.0634999978</v>
      </c>
      <c r="AW8" s="33" t="s">
        <v>59</v>
      </c>
      <c r="AX8" s="7">
        <v>5908800.8657000028</v>
      </c>
      <c r="AY8" s="24">
        <v>0.54377205266664852</v>
      </c>
      <c r="BE8" t="s">
        <v>98</v>
      </c>
      <c r="BF8" s="41">
        <v>118089.49599999998</v>
      </c>
      <c r="BH8" t="str">
        <f t="shared" si="0"/>
        <v>Mountain-200 Silver, 38</v>
      </c>
      <c r="BI8" s="39">
        <f t="shared" si="1"/>
        <v>118089.49599999998</v>
      </c>
      <c r="BJ8" s="39">
        <f t="shared" si="2"/>
        <v>118089.49599999998</v>
      </c>
      <c r="CJ8" t="s">
        <v>739</v>
      </c>
      <c r="CK8" s="41">
        <v>21382.668999999998</v>
      </c>
      <c r="DD8" t="s">
        <v>603</v>
      </c>
      <c r="DE8" s="41">
        <v>446043.43619999988</v>
      </c>
      <c r="DM8" t="s">
        <v>613</v>
      </c>
      <c r="DN8" s="41">
        <v>4581910.6920999959</v>
      </c>
      <c r="DS8" s="17" t="s">
        <v>609</v>
      </c>
      <c r="DT8" s="56" t="str">
        <f>DM14&amp;" and "&amp;DM15&amp;" Contributed                 to the Total Profit"</f>
        <v>United States and Australia Contributed                 to the Total Profit</v>
      </c>
    </row>
    <row r="9" spans="2:124" x14ac:dyDescent="0.25">
      <c r="D9" t="s">
        <v>8</v>
      </c>
      <c r="E9" s="4">
        <v>2</v>
      </c>
      <c r="AA9" s="33" t="s">
        <v>36</v>
      </c>
      <c r="AB9" s="16">
        <v>1893224.0381000012</v>
      </c>
      <c r="AD9" s="33">
        <v>3</v>
      </c>
      <c r="AE9" s="33">
        <f>LARGE($AB$6:$AB$12,AD9)</f>
        <v>1893224.0381000012</v>
      </c>
      <c r="AF9" s="38" t="str">
        <f t="shared" ref="AF9" si="3">INDEX($AA$6:$AA$12,MATCH(AE9,$AB$6:$AB$12,0))</f>
        <v>Apr</v>
      </c>
      <c r="AG9" s="37"/>
      <c r="AW9" s="33" t="s">
        <v>60</v>
      </c>
      <c r="AX9" s="7">
        <v>54289.807099999984</v>
      </c>
      <c r="AY9" s="24">
        <v>4.9961541295140697E-3</v>
      </c>
      <c r="BE9" t="s">
        <v>99</v>
      </c>
      <c r="BF9" s="41">
        <v>85404.010499999989</v>
      </c>
      <c r="BH9" t="str">
        <f t="shared" si="0"/>
        <v>Mountain-200 Silver, 42</v>
      </c>
      <c r="BI9" s="39">
        <f>BF9</f>
        <v>85404.010499999989</v>
      </c>
      <c r="BJ9" s="39">
        <f t="shared" si="2"/>
        <v>85404.010499999989</v>
      </c>
      <c r="CJ9" t="s">
        <v>670</v>
      </c>
      <c r="CK9" s="41">
        <v>20058.175299999999</v>
      </c>
      <c r="DD9" t="s">
        <v>593</v>
      </c>
      <c r="DE9" s="41">
        <v>0</v>
      </c>
      <c r="DM9" t="s">
        <v>612</v>
      </c>
      <c r="DN9" s="41">
        <v>4009847.7755999947</v>
      </c>
    </row>
    <row r="10" spans="2:124" x14ac:dyDescent="0.25">
      <c r="AA10" s="33" t="s">
        <v>37</v>
      </c>
      <c r="AB10" s="16">
        <v>1983869.9978999994</v>
      </c>
      <c r="AW10" s="33" t="s">
        <v>61</v>
      </c>
      <c r="AX10" s="7">
        <v>0</v>
      </c>
      <c r="AY10" s="24">
        <v>0</v>
      </c>
      <c r="BE10" t="s">
        <v>95</v>
      </c>
      <c r="BF10" s="41">
        <v>82397.687299999991</v>
      </c>
      <c r="BH10" t="str">
        <f t="shared" si="0"/>
        <v>Mountain-200 Black, 38</v>
      </c>
      <c r="BI10" s="39">
        <f t="shared" si="1"/>
        <v>82397.687299999991</v>
      </c>
      <c r="BJ10" s="39">
        <f t="shared" si="2"/>
        <v>82397.687299999991</v>
      </c>
      <c r="BY10" s="23" t="str">
        <f>BY5</f>
        <v>Product Price Type</v>
      </c>
      <c r="BZ10" s="23" t="str">
        <f>BZ5</f>
        <v xml:space="preserve"> Total Profit</v>
      </c>
      <c r="CA10" s="23" t="s">
        <v>588</v>
      </c>
      <c r="CB10" s="23" t="s">
        <v>589</v>
      </c>
      <c r="CC10" s="23" t="s">
        <v>590</v>
      </c>
      <c r="CJ10" t="s">
        <v>673</v>
      </c>
      <c r="CK10" s="41">
        <v>20033.039499999999</v>
      </c>
      <c r="CN10" s="23" t="s">
        <v>596</v>
      </c>
      <c r="CO10" s="23"/>
      <c r="CP10" s="23"/>
      <c r="DM10" t="s">
        <v>611</v>
      </c>
      <c r="DN10" s="41">
        <v>2915521.0279000094</v>
      </c>
    </row>
    <row r="11" spans="2:124" x14ac:dyDescent="0.25">
      <c r="B11" s="11" t="s">
        <v>7</v>
      </c>
      <c r="C11" s="33" t="s">
        <v>0</v>
      </c>
      <c r="D11" s="33" t="s">
        <v>13</v>
      </c>
      <c r="E11" s="33" t="s">
        <v>12</v>
      </c>
      <c r="AA11" s="33" t="s">
        <v>38</v>
      </c>
      <c r="AB11" s="16">
        <v>2031706.8297000015</v>
      </c>
      <c r="BE11" t="s">
        <v>167</v>
      </c>
      <c r="BF11" s="41">
        <v>81191.888999999996</v>
      </c>
      <c r="BY11" s="33" t="str">
        <f t="shared" ref="BY11:BZ11" si="4">BY6</f>
        <v>Expensive</v>
      </c>
      <c r="BZ11" s="7">
        <f t="shared" si="4"/>
        <v>1875386.2851999996</v>
      </c>
      <c r="CA11" s="24">
        <f>BZ11/SUM($BZ$11:$BZ$12)</f>
        <v>0.94531712621551089</v>
      </c>
      <c r="CB11" s="33">
        <v>1</v>
      </c>
      <c r="CC11" s="33">
        <v>0.7</v>
      </c>
      <c r="CJ11" t="s">
        <v>746</v>
      </c>
      <c r="CK11" s="41">
        <v>20029.873</v>
      </c>
      <c r="CN11" s="23" t="str">
        <f>CJ5</f>
        <v>Full Name</v>
      </c>
      <c r="CO11" s="23" t="str">
        <f>CK5</f>
        <v xml:space="preserve"> Total Profit</v>
      </c>
      <c r="CP11" s="23" t="s">
        <v>597</v>
      </c>
      <c r="CW11" s="3" t="s">
        <v>602</v>
      </c>
      <c r="CX11" t="s">
        <v>598</v>
      </c>
      <c r="CY11" t="s">
        <v>587</v>
      </c>
    </row>
    <row r="12" spans="2:124" ht="15.75" x14ac:dyDescent="0.25">
      <c r="B12" s="33">
        <v>2005</v>
      </c>
      <c r="C12" s="6">
        <v>394</v>
      </c>
      <c r="D12" s="7">
        <v>13371584.691399984</v>
      </c>
      <c r="E12" s="7">
        <v>5398434.9364999952</v>
      </c>
      <c r="O12" s="23"/>
      <c r="P12" s="23"/>
      <c r="Q12" s="23"/>
      <c r="R12" s="23" t="s">
        <v>21</v>
      </c>
      <c r="S12" s="23" t="s">
        <v>18</v>
      </c>
      <c r="T12" s="23" t="s">
        <v>19</v>
      </c>
      <c r="AA12" s="33" t="s">
        <v>39</v>
      </c>
      <c r="AB12" s="16">
        <v>54289.807099999984</v>
      </c>
      <c r="AD12" s="42" t="s">
        <v>32</v>
      </c>
      <c r="AE12" s="33" t="str">
        <f>"In "&amp;V6</f>
        <v>In 2008</v>
      </c>
      <c r="AM12" s="23" t="str">
        <f t="shared" ref="AM12:AN14" si="5">AM6</f>
        <v>Week Type</v>
      </c>
      <c r="AN12" s="23" t="str">
        <f t="shared" si="5"/>
        <v xml:space="preserve">  Profit</v>
      </c>
      <c r="AO12" s="23" t="s">
        <v>53</v>
      </c>
      <c r="AP12" s="23" t="s">
        <v>54</v>
      </c>
      <c r="AQ12" s="23" t="s">
        <v>55</v>
      </c>
      <c r="BE12" t="s">
        <v>125</v>
      </c>
      <c r="BF12" s="41">
        <v>68406.9617</v>
      </c>
      <c r="BY12" s="33" t="str">
        <f t="shared" ref="BY12:BZ12" si="6">BY7</f>
        <v>Less Expensive</v>
      </c>
      <c r="BZ12" s="7">
        <f t="shared" si="6"/>
        <v>108483.71270000035</v>
      </c>
      <c r="CA12" s="24">
        <f>BZ12/SUM($BZ$11:$BZ$12)</f>
        <v>5.4682873784489106E-2</v>
      </c>
      <c r="CB12" s="33">
        <v>1</v>
      </c>
      <c r="CC12" s="33">
        <v>0.7</v>
      </c>
      <c r="CJ12" t="s">
        <v>706</v>
      </c>
      <c r="CK12" s="41">
        <v>19817.165300000001</v>
      </c>
      <c r="CN12" s="33" t="str">
        <f t="shared" ref="CN12:CO12" si="7">CJ6</f>
        <v>Steve Schmidt</v>
      </c>
      <c r="CO12" s="33">
        <f t="shared" si="7"/>
        <v>21857.930499999999</v>
      </c>
      <c r="CP12" s="33">
        <f>CO12</f>
        <v>21857.930499999999</v>
      </c>
      <c r="CW12" t="s">
        <v>600</v>
      </c>
      <c r="CX12" s="41">
        <v>1774</v>
      </c>
      <c r="CY12" s="41">
        <v>1030615.4323000002</v>
      </c>
    </row>
    <row r="13" spans="2:124" ht="15.75" x14ac:dyDescent="0.25">
      <c r="B13" s="33">
        <v>2006</v>
      </c>
      <c r="C13" s="6">
        <v>859</v>
      </c>
      <c r="D13" s="7">
        <v>23350475.341399945</v>
      </c>
      <c r="E13" s="7">
        <v>9546616.1299999785</v>
      </c>
      <c r="G13" s="1"/>
      <c r="H13" s="1"/>
      <c r="O13" s="23" t="s">
        <v>20</v>
      </c>
      <c r="P13" s="5" t="s">
        <v>15</v>
      </c>
      <c r="Q13" s="5">
        <f>V6</f>
        <v>2008</v>
      </c>
      <c r="R13" s="5">
        <f>IFERROR(VLOOKUP(Q13,Changes_Table,4,0),0)</f>
        <v>1983869.9978999994</v>
      </c>
      <c r="S13" s="24">
        <f>R13/SUM($R$13:$R$14)</f>
        <v>0.71613280766596021</v>
      </c>
      <c r="T13" s="25" t="str">
        <f>IF(S13-S14&gt;=0, "+" &amp; TEXT(S13-S14, "0.00%"), TEXT(S13-S14, "0.00%"))</f>
        <v>+43.23%</v>
      </c>
      <c r="U13" s="21"/>
      <c r="V13" s="21"/>
      <c r="AD13" s="42" t="s">
        <v>33</v>
      </c>
      <c r="AE13" s="33" t="str">
        <f>AF7&amp;" , "&amp;AF8&amp;" and "&amp;AF9&amp;" contributed"</f>
        <v>Jun , May and Apr contributed</v>
      </c>
      <c r="AM13" s="33" t="str">
        <f t="shared" si="5"/>
        <v>Weekdays</v>
      </c>
      <c r="AN13" s="33">
        <f t="shared" si="5"/>
        <v>7815171.4479999952</v>
      </c>
      <c r="AO13" s="24">
        <f>AN13/SUM($AN$13:$AN$14)</f>
        <v>0.71921053303550286</v>
      </c>
      <c r="AP13" s="48">
        <f>MAX($AO$13:$AO$14)</f>
        <v>0.71921053303550286</v>
      </c>
      <c r="AQ13" s="23" t="str">
        <f>INDEX($AM$13:$AM$14,MATCH(AP13,AO13:AO14,0))</f>
        <v>Weekdays</v>
      </c>
      <c r="BE13" t="s">
        <v>128</v>
      </c>
      <c r="BF13" s="41">
        <v>66630.157500000001</v>
      </c>
      <c r="BO13" s="3" t="s">
        <v>582</v>
      </c>
      <c r="BP13" t="s">
        <v>587</v>
      </c>
      <c r="BR13" s="23" t="str">
        <f>BO13</f>
        <v>Color</v>
      </c>
      <c r="BS13" s="23" t="str">
        <f>BP13</f>
        <v xml:space="preserve"> Total Profit</v>
      </c>
      <c r="BT13" s="23" t="s">
        <v>583</v>
      </c>
      <c r="CJ13" t="s">
        <v>678</v>
      </c>
      <c r="CK13" s="41">
        <v>19769.061699999998</v>
      </c>
      <c r="CN13" s="33" t="str">
        <f t="shared" ref="CN13:CO13" si="8">CJ7</f>
        <v>Alexia Henderson</v>
      </c>
      <c r="CO13" s="33">
        <f t="shared" si="8"/>
        <v>21505.239400000002</v>
      </c>
      <c r="CP13" s="33">
        <f t="shared" ref="CP13:CP16" si="9">CO13</f>
        <v>21505.239400000002</v>
      </c>
      <c r="CW13" t="s">
        <v>601</v>
      </c>
      <c r="CX13" s="41">
        <v>1809</v>
      </c>
      <c r="CY13" s="41">
        <v>953254.56559999916</v>
      </c>
      <c r="DD13" s="33" t="str">
        <f t="shared" ref="DD13:DE18" si="10">DD4</f>
        <v>Age Categories</v>
      </c>
      <c r="DE13" s="33" t="str">
        <f t="shared" si="10"/>
        <v>Sum of Total Profit</v>
      </c>
      <c r="DF13" s="33" t="s">
        <v>608</v>
      </c>
      <c r="DG13" s="33" t="s">
        <v>594</v>
      </c>
      <c r="DM13" s="33" t="str">
        <f>DM4</f>
        <v>Country</v>
      </c>
      <c r="DN13" s="33" t="str">
        <f>DN4</f>
        <v>Sum of Total Profit</v>
      </c>
      <c r="DO13" s="33" t="s">
        <v>617</v>
      </c>
      <c r="DP13" s="33" t="s">
        <v>618</v>
      </c>
    </row>
    <row r="14" spans="2:124" x14ac:dyDescent="0.25">
      <c r="B14" s="33">
        <v>2007</v>
      </c>
      <c r="C14" s="6">
        <v>5335</v>
      </c>
      <c r="D14" s="7">
        <v>31429010.563800033</v>
      </c>
      <c r="E14" s="7">
        <v>12888771.631599998</v>
      </c>
      <c r="G14" s="2"/>
      <c r="O14" s="23"/>
      <c r="P14" s="5" t="s">
        <v>16</v>
      </c>
      <c r="Q14" s="5">
        <f>IF(ISNUMBER(V6),IF(V6&gt;2005,V6-1,0),0)</f>
        <v>2007</v>
      </c>
      <c r="R14" s="5">
        <f>IFERROR(VLOOKUP(Q14,Changes_Table,4,0),0)</f>
        <v>786384.3134000001</v>
      </c>
      <c r="S14" s="24">
        <f>R14/SUM($R$13:$R$14)</f>
        <v>0.2838671923340399</v>
      </c>
      <c r="T14" s="26"/>
      <c r="U14" s="22"/>
      <c r="V14" s="21"/>
      <c r="AD14" s="23" t="s">
        <v>34</v>
      </c>
      <c r="AE14" s="33" t="str">
        <f>"of the T-Profit"</f>
        <v>of the T-Profit</v>
      </c>
      <c r="AM14" s="33" t="str">
        <f t="shared" si="5"/>
        <v>Weekend</v>
      </c>
      <c r="AN14" s="33">
        <f t="shared" si="5"/>
        <v>3051148.0634999978</v>
      </c>
      <c r="AO14" s="24">
        <f>AN14/SUM($AN$13:$AN$14)</f>
        <v>0.28078946696449714</v>
      </c>
      <c r="AP14" s="33"/>
      <c r="AQ14" s="33"/>
      <c r="BE14" t="s">
        <v>135</v>
      </c>
      <c r="BF14" s="41">
        <v>60611.040000000008</v>
      </c>
      <c r="BH14" s="23"/>
      <c r="BI14" s="23" t="s">
        <v>571</v>
      </c>
      <c r="BJ14" s="23" t="s">
        <v>572</v>
      </c>
      <c r="BO14" t="s">
        <v>574</v>
      </c>
      <c r="BP14" s="41">
        <v>39160816.923399791</v>
      </c>
      <c r="BR14" s="33" t="str">
        <f t="shared" ref="BR14:BR21" si="11">BO14</f>
        <v>Black</v>
      </c>
      <c r="BS14" s="7">
        <f t="shared" ref="BS14:BS21" si="12">BP14</f>
        <v>39160816.923399791</v>
      </c>
      <c r="BT14" s="7">
        <f>BP14</f>
        <v>39160816.923399791</v>
      </c>
      <c r="CJ14" t="s">
        <v>671</v>
      </c>
      <c r="CK14" s="41">
        <v>18624.633000000002</v>
      </c>
      <c r="CN14" s="33" t="str">
        <f t="shared" ref="CN14:CO14" si="13">CJ8</f>
        <v>Faith Barnes</v>
      </c>
      <c r="CO14" s="33">
        <f t="shared" si="13"/>
        <v>21382.668999999998</v>
      </c>
      <c r="CP14" s="33">
        <f t="shared" si="9"/>
        <v>21382.668999999998</v>
      </c>
      <c r="DD14" s="33" t="str">
        <f t="shared" si="10"/>
        <v>55-64</v>
      </c>
      <c r="DE14" s="7">
        <f t="shared" si="10"/>
        <v>526362.36060000025</v>
      </c>
      <c r="DF14" s="7">
        <f>DE14</f>
        <v>526362.36060000025</v>
      </c>
      <c r="DG14" s="53">
        <f>DF14/SUM($DE$14:$DE$18)</f>
        <v>0.26532099439841034</v>
      </c>
      <c r="DM14" s="33" t="str">
        <f t="shared" ref="DM14:DN14" si="14">DM5</f>
        <v>United States</v>
      </c>
      <c r="DN14" s="7">
        <f t="shared" si="14"/>
        <v>14465810.071799999</v>
      </c>
      <c r="DO14" s="33">
        <v>37.090200000000003</v>
      </c>
      <c r="DP14" s="33">
        <v>-95.712900000000005</v>
      </c>
    </row>
    <row r="15" spans="2:124" x14ac:dyDescent="0.25">
      <c r="B15" s="33">
        <v>2008</v>
      </c>
      <c r="C15" s="6">
        <v>6757</v>
      </c>
      <c r="D15" s="7">
        <v>27070596.520000048</v>
      </c>
      <c r="E15" s="7">
        <v>10866319.51149999</v>
      </c>
      <c r="G15" s="1"/>
      <c r="O15" s="23"/>
      <c r="P15" s="5"/>
      <c r="Q15" s="5"/>
      <c r="R15" s="5"/>
      <c r="S15" s="24"/>
      <c r="T15" s="25"/>
      <c r="U15" s="21"/>
      <c r="V15" s="21"/>
      <c r="BE15" t="s">
        <v>100</v>
      </c>
      <c r="BF15" s="41">
        <v>57990.377499999995</v>
      </c>
      <c r="BH15" s="33" t="s">
        <v>569</v>
      </c>
      <c r="BI15" s="7">
        <f>SUM($BF$6:$BF$10)</f>
        <v>537434.73589999997</v>
      </c>
      <c r="BJ15" s="27">
        <f>BI15/SUM($BI$15:$BI$16)</f>
        <v>0.27090219443254576</v>
      </c>
      <c r="BO15" t="s">
        <v>577</v>
      </c>
      <c r="BP15" s="41">
        <v>31594381.553200137</v>
      </c>
      <c r="BR15" s="33" t="str">
        <f t="shared" si="11"/>
        <v>Red</v>
      </c>
      <c r="BS15" s="7">
        <f t="shared" si="12"/>
        <v>31594381.553200137</v>
      </c>
      <c r="BT15" s="7">
        <f t="shared" ref="BT15:BT16" si="15">BP15</f>
        <v>31594381.553200137</v>
      </c>
      <c r="CJ15" t="s">
        <v>662</v>
      </c>
      <c r="CK15" s="41">
        <v>18498.206200000001</v>
      </c>
      <c r="CN15" s="33" t="str">
        <f t="shared" ref="CN15:CO15" si="16">CJ9</f>
        <v>Rebekah Vazquez</v>
      </c>
      <c r="CO15" s="33">
        <f t="shared" si="16"/>
        <v>20058.175299999999</v>
      </c>
      <c r="CP15" s="33">
        <f t="shared" si="9"/>
        <v>20058.175299999999</v>
      </c>
      <c r="DD15" s="33" t="str">
        <f t="shared" si="10"/>
        <v>35-44</v>
      </c>
      <c r="DE15" s="7">
        <f t="shared" si="10"/>
        <v>524101.56779999961</v>
      </c>
      <c r="DF15" s="7"/>
      <c r="DG15" s="33"/>
      <c r="DM15" s="33" t="str">
        <f t="shared" ref="DM15:DN15" si="17">DM6</f>
        <v>Australia</v>
      </c>
      <c r="DN15" s="7">
        <f t="shared" si="17"/>
        <v>10866319.51149999</v>
      </c>
      <c r="DO15" s="33">
        <v>9.2744</v>
      </c>
      <c r="DP15" s="33">
        <v>153.77510000000001</v>
      </c>
    </row>
    <row r="16" spans="2:124" x14ac:dyDescent="0.25">
      <c r="O16" s="23" t="s">
        <v>22</v>
      </c>
      <c r="P16" s="5" t="s">
        <v>15</v>
      </c>
      <c r="Q16" s="5">
        <f>V6</f>
        <v>2008</v>
      </c>
      <c r="R16" s="5">
        <f>IFERROR(VLOOKUP(Q16,Changes_Table,5,0),0)</f>
        <v>4963442.0200000023</v>
      </c>
      <c r="S16" s="24">
        <f>R16/SUM($R$16:$R$17)</f>
        <v>0.72954472955781524</v>
      </c>
      <c r="T16" s="25" t="str">
        <f>IF(S16-S17&gt;=0,"+"&amp;TEXT(S16-S17,"0.00%"),TEXT(S16-S17,"0.00%"))</f>
        <v>+45.91%</v>
      </c>
      <c r="U16" s="21"/>
      <c r="V16" s="22"/>
      <c r="BE16" t="s">
        <v>170</v>
      </c>
      <c r="BF16" s="41">
        <v>57736.454400000002</v>
      </c>
      <c r="BH16" s="33" t="s">
        <v>570</v>
      </c>
      <c r="BI16" s="7">
        <f>SUM($BF$11:$BF$509)</f>
        <v>1446435.2620000001</v>
      </c>
      <c r="BJ16" s="27">
        <f>BI16/SUM($BI$15:$BI$16)</f>
        <v>0.72909780556745429</v>
      </c>
      <c r="BO16" t="s">
        <v>578</v>
      </c>
      <c r="BP16" s="41">
        <v>23916414.181299996</v>
      </c>
      <c r="BR16" s="33" t="str">
        <f t="shared" si="11"/>
        <v>Silver</v>
      </c>
      <c r="BS16" s="7">
        <f t="shared" si="12"/>
        <v>23916414.181299996</v>
      </c>
      <c r="BT16" s="7">
        <f t="shared" si="15"/>
        <v>23916414.181299996</v>
      </c>
      <c r="CJ16" t="s">
        <v>665</v>
      </c>
      <c r="CK16" s="41">
        <v>18378.700799999999</v>
      </c>
      <c r="CN16" s="33" t="str">
        <f t="shared" ref="CN16:CO16" si="18">CJ10</f>
        <v>Renee Navarro</v>
      </c>
      <c r="CO16" s="33">
        <f t="shared" si="18"/>
        <v>20033.039499999999</v>
      </c>
      <c r="CP16" s="33">
        <f t="shared" si="9"/>
        <v>20033.039499999999</v>
      </c>
      <c r="CW16" s="23" t="str">
        <f>CW11</f>
        <v>Gender</v>
      </c>
      <c r="CX16" s="23" t="str">
        <f t="shared" ref="CX16:CY16" si="19">CX11</f>
        <v>Number of Customer</v>
      </c>
      <c r="CY16" s="23" t="str">
        <f t="shared" si="19"/>
        <v xml:space="preserve"> Total Profit</v>
      </c>
      <c r="CZ16" s="33" t="s">
        <v>17</v>
      </c>
      <c r="DD16" s="33" t="str">
        <f t="shared" si="10"/>
        <v>45-54</v>
      </c>
      <c r="DE16" s="7">
        <f t="shared" si="10"/>
        <v>487362.63330000028</v>
      </c>
      <c r="DF16" s="33"/>
      <c r="DG16" s="33"/>
      <c r="DM16" s="33" t="str">
        <f t="shared" ref="DM16:DN16" si="20">DM7</f>
        <v>United Kingdom</v>
      </c>
      <c r="DN16" s="7">
        <f t="shared" si="20"/>
        <v>5322654.9167999802</v>
      </c>
      <c r="DO16" s="33">
        <v>45.378100000000003</v>
      </c>
      <c r="DP16" s="33">
        <v>10.436</v>
      </c>
    </row>
    <row r="17" spans="2:120" x14ac:dyDescent="0.25">
      <c r="O17" s="23"/>
      <c r="P17" s="5" t="s">
        <v>16</v>
      </c>
      <c r="Q17" s="5">
        <f>IF(ISNUMBER(V6),IF(V6&gt;2005,V6-1,0),0)</f>
        <v>2007</v>
      </c>
      <c r="R17" s="5">
        <f>IFERROR(VLOOKUP(Q17,Changes_Table,5,0),0)</f>
        <v>1840036.6686999996</v>
      </c>
      <c r="S17" s="24">
        <f>R17/SUM($R$16:$R$17)</f>
        <v>0.27045527044218476</v>
      </c>
      <c r="T17" s="26"/>
      <c r="U17" s="21"/>
      <c r="V17" s="22"/>
      <c r="Y17" s="43"/>
      <c r="Z17" s="43"/>
      <c r="AC17" s="43"/>
      <c r="AD17" s="43"/>
      <c r="AE17" s="43"/>
      <c r="AF17" s="43"/>
      <c r="AG17" s="43"/>
      <c r="AH17" s="43"/>
      <c r="AI17" s="43"/>
      <c r="BE17" t="s">
        <v>136</v>
      </c>
      <c r="BF17" s="41">
        <v>57518.640000000007</v>
      </c>
      <c r="BO17" t="s">
        <v>581</v>
      </c>
      <c r="BP17" s="41">
        <v>19035074.116200175</v>
      </c>
      <c r="BR17" s="33" t="str">
        <f t="shared" si="11"/>
        <v>Yellow</v>
      </c>
      <c r="BS17" s="7">
        <f t="shared" si="12"/>
        <v>19035074.116200175</v>
      </c>
      <c r="BT17" s="7"/>
      <c r="CJ17" t="s">
        <v>666</v>
      </c>
      <c r="CK17" s="41">
        <v>18305.486400000002</v>
      </c>
      <c r="CW17" s="33" t="str">
        <f>CW12</f>
        <v>F</v>
      </c>
      <c r="CX17" s="9">
        <f t="shared" ref="CX17:CY17" si="21">CX12</f>
        <v>1774</v>
      </c>
      <c r="CY17" s="7">
        <f t="shared" si="21"/>
        <v>1030615.4323000002</v>
      </c>
      <c r="CZ17" s="53">
        <f>CY17/SUM($CY$17:$CY$18)</f>
        <v>0.51949746374054007</v>
      </c>
      <c r="DD17" s="33" t="str">
        <f t="shared" si="10"/>
        <v>25-34</v>
      </c>
      <c r="DE17" s="7">
        <f t="shared" si="10"/>
        <v>446043.43619999988</v>
      </c>
      <c r="DF17" s="33"/>
      <c r="DG17" s="33"/>
      <c r="DM17" s="33" t="str">
        <f t="shared" ref="DM17:DN17" si="22">DM8</f>
        <v>Germany</v>
      </c>
      <c r="DN17" s="7">
        <f t="shared" si="22"/>
        <v>4581910.6920999959</v>
      </c>
      <c r="DO17" s="33">
        <v>41.865699999999997</v>
      </c>
      <c r="DP17" s="33">
        <v>39.451500000000003</v>
      </c>
    </row>
    <row r="18" spans="2:120" x14ac:dyDescent="0.25">
      <c r="B18" s="5" t="str">
        <f>B11</f>
        <v>Year</v>
      </c>
      <c r="C18" s="5" t="str" cm="1">
        <f t="array" ref="C18">_xlfn.IFS($E$9=1,C11,$E$9=2,D11,$E$9=3,E11)</f>
        <v xml:space="preserve">  Revenue</v>
      </c>
      <c r="D18" s="5" t="str">
        <f>"Avg"&amp;$C$18</f>
        <v>Avg  Revenue</v>
      </c>
      <c r="E18" s="5" t="s">
        <v>9</v>
      </c>
      <c r="O18" s="23"/>
      <c r="P18" s="5"/>
      <c r="Q18" s="5"/>
      <c r="R18" s="5"/>
      <c r="S18" s="24"/>
      <c r="T18" s="26"/>
      <c r="U18" s="21"/>
      <c r="V18" s="21"/>
      <c r="Y18" s="43"/>
      <c r="Z18" s="43"/>
      <c r="AA18" s="43"/>
      <c r="AB18" s="43"/>
      <c r="AC18" s="43"/>
      <c r="AD18" s="43"/>
      <c r="AE18" s="43"/>
      <c r="AF18" s="43"/>
      <c r="AG18" s="43"/>
      <c r="AH18" s="43"/>
      <c r="AI18" s="43"/>
      <c r="AM18" s="17" t="s">
        <v>11</v>
      </c>
      <c r="BE18" t="s">
        <v>174</v>
      </c>
      <c r="BF18" s="41">
        <v>51421.529699999999</v>
      </c>
      <c r="BO18" t="s">
        <v>575</v>
      </c>
      <c r="BP18" s="41">
        <v>9425341.0249999985</v>
      </c>
      <c r="BR18" s="33" t="str">
        <f t="shared" si="11"/>
        <v>Blue</v>
      </c>
      <c r="BS18" s="7">
        <f t="shared" si="12"/>
        <v>9425341.0249999985</v>
      </c>
      <c r="BT18" s="7"/>
      <c r="CJ18" t="s">
        <v>657</v>
      </c>
      <c r="CK18" s="41">
        <v>18261.679</v>
      </c>
      <c r="CW18" s="33" t="str">
        <f t="shared" ref="CW18:CY18" si="23">CW13</f>
        <v>M</v>
      </c>
      <c r="CX18" s="9">
        <f t="shared" si="23"/>
        <v>1809</v>
      </c>
      <c r="CY18" s="7">
        <f t="shared" si="23"/>
        <v>953254.56559999916</v>
      </c>
      <c r="CZ18" s="53">
        <f>CY18/SUM($CY$17:$CY$18)</f>
        <v>0.48050253625945993</v>
      </c>
      <c r="DD18" s="33" t="str">
        <f t="shared" si="10"/>
        <v>Others</v>
      </c>
      <c r="DE18" s="7">
        <f t="shared" si="10"/>
        <v>0</v>
      </c>
      <c r="DF18" s="33"/>
      <c r="DG18" s="33"/>
      <c r="DM18" s="33" t="str">
        <f t="shared" ref="DM18:DN18" si="24">DM9</f>
        <v>France</v>
      </c>
      <c r="DN18" s="7">
        <f t="shared" si="24"/>
        <v>4009847.7755999947</v>
      </c>
      <c r="DO18" s="33">
        <v>42.227600000000002</v>
      </c>
      <c r="DP18" s="33">
        <v>22.213699999999999</v>
      </c>
    </row>
    <row r="19" spans="2:120" x14ac:dyDescent="0.25">
      <c r="B19" s="5">
        <f>B12</f>
        <v>2005</v>
      </c>
      <c r="C19" s="16" cm="1">
        <f t="array" ref="C19">_xlfn.IFS($E$9=1,C12,$E$9=2,D12,$E$9=3,E12)</f>
        <v>13371584.691399984</v>
      </c>
      <c r="D19" s="6">
        <f>AVERAGE($C$19:$C$22)</f>
        <v>23805416.779150002</v>
      </c>
      <c r="E19" s="5" t="str">
        <f>IF(C19&gt;D19,C19,"")</f>
        <v/>
      </c>
      <c r="O19" s="23" t="s">
        <v>24</v>
      </c>
      <c r="P19" s="5" t="s">
        <v>15</v>
      </c>
      <c r="Q19" s="5">
        <f>V6</f>
        <v>2008</v>
      </c>
      <c r="R19" s="5">
        <f>IFERROR(VLOOKUP(Q19,Changes_Table,6,0),0)</f>
        <v>2979572.022100003</v>
      </c>
      <c r="S19" s="24">
        <f>R19/SUM($R$19:$R$20)</f>
        <v>0.73875682166256473</v>
      </c>
      <c r="T19" s="25" t="str">
        <f>IF(S19-S20&gt;=0,"+"&amp;TEXT(S19-S20,"0.00%"),TEXT(S19-S20,"0.00%"))</f>
        <v>+47.75%</v>
      </c>
      <c r="AM19" t="str">
        <f>UPPER(AQ13)&amp;" make up"</f>
        <v>WEEKDAYS make up</v>
      </c>
      <c r="BE19" t="s">
        <v>172</v>
      </c>
      <c r="BF19" s="41">
        <v>50519.397599999997</v>
      </c>
      <c r="BO19" t="s">
        <v>579</v>
      </c>
      <c r="BP19" s="41">
        <v>2864789.5867000055</v>
      </c>
      <c r="BR19" s="33" t="str">
        <f t="shared" si="11"/>
        <v>Unspecified</v>
      </c>
      <c r="BS19" s="7">
        <f t="shared" si="12"/>
        <v>2864789.5867000055</v>
      </c>
      <c r="BT19" s="7"/>
      <c r="CJ19" t="s">
        <v>661</v>
      </c>
      <c r="CK19" s="41">
        <v>18152.160499999998</v>
      </c>
      <c r="DM19" s="33" t="str">
        <f t="shared" ref="DM19:DN19" si="25">DM10</f>
        <v>Canada</v>
      </c>
      <c r="DN19" s="7">
        <f t="shared" si="25"/>
        <v>2915521.0279000094</v>
      </c>
      <c r="DO19" s="33">
        <v>46.130400000000002</v>
      </c>
      <c r="DP19" s="33">
        <v>-106.3468</v>
      </c>
    </row>
    <row r="20" spans="2:120" x14ac:dyDescent="0.25">
      <c r="B20" s="5">
        <f>B13</f>
        <v>2006</v>
      </c>
      <c r="C20" s="16" cm="1">
        <f t="array" ref="C20">_xlfn.IFS($E$9=1,C13,$E$9=2,D13,$E$9=3,E13)</f>
        <v>23350475.341399945</v>
      </c>
      <c r="D20" s="6">
        <f>AVERAGE($C$19:$C$22)</f>
        <v>23805416.779150002</v>
      </c>
      <c r="E20" s="5" t="str">
        <f>IF(C20&gt;D20,C20,"")</f>
        <v/>
      </c>
      <c r="O20" s="23"/>
      <c r="P20" s="5" t="s">
        <v>16</v>
      </c>
      <c r="Q20" s="5">
        <f>IF(ISNUMBER(V6),IF(V6&gt;2005,V6-1,0),0)</f>
        <v>2007</v>
      </c>
      <c r="R20" s="5">
        <f>IFERROR(VLOOKUP(Q20,Changes_Table,6,0),0)</f>
        <v>1053652.3553000002</v>
      </c>
      <c r="S20" s="24">
        <f>R20/SUM($R$19:$R$20)</f>
        <v>0.26124317833743521</v>
      </c>
      <c r="T20" s="26"/>
      <c r="BE20" t="s">
        <v>127</v>
      </c>
      <c r="BF20" s="41">
        <v>47973.713400000001</v>
      </c>
      <c r="BH20" s="17" t="s">
        <v>11</v>
      </c>
      <c r="BI20" t="str">
        <f>"TOP 5 Profitable Product for the year "&amp;V6</f>
        <v>TOP 5 Profitable Product for the year 2008</v>
      </c>
      <c r="BO20" t="s">
        <v>576</v>
      </c>
      <c r="BP20" s="41">
        <v>260179.77430000145</v>
      </c>
      <c r="BR20" s="33" t="str">
        <f t="shared" si="11"/>
        <v>Multi</v>
      </c>
      <c r="BS20" s="7">
        <f t="shared" si="12"/>
        <v>260179.77430000145</v>
      </c>
      <c r="BT20" s="7"/>
      <c r="CJ20" t="s">
        <v>667</v>
      </c>
      <c r="CK20" s="41">
        <v>18127.057499999999</v>
      </c>
      <c r="CN20" s="17" t="s">
        <v>11</v>
      </c>
      <c r="CO20" t="str">
        <f>"TOP 5 Profitable Customers for the year "&amp;V6</f>
        <v>TOP 5 Profitable Customers for the year 2008</v>
      </c>
      <c r="DD20" t="s">
        <v>609</v>
      </c>
      <c r="DE20" s="39" t="str">
        <f>"Age Grp "&amp;DD14&amp;" Contributed                 of the Total Profit"</f>
        <v>Age Grp 55-64 Contributed                 of the Total Profit</v>
      </c>
    </row>
    <row r="21" spans="2:120" x14ac:dyDescent="0.25">
      <c r="B21" s="5">
        <f>B14</f>
        <v>2007</v>
      </c>
      <c r="C21" s="16" cm="1">
        <f t="array" ref="C21">_xlfn.IFS($E$9=1,C14,$E$9=2,D14,$E$9=3,E14)</f>
        <v>31429010.563800033</v>
      </c>
      <c r="D21" s="6">
        <f>AVERAGE($C$19:$C$22)</f>
        <v>23805416.779150002</v>
      </c>
      <c r="E21" s="5">
        <f>IF(C21&gt;D21,C21,"")</f>
        <v>31429010.563800033</v>
      </c>
      <c r="O21" s="23"/>
      <c r="P21" s="5"/>
      <c r="Q21" s="5"/>
      <c r="R21" s="5"/>
      <c r="S21" s="24"/>
      <c r="T21" s="25"/>
      <c r="BE21" t="s">
        <v>141</v>
      </c>
      <c r="BF21" s="41">
        <v>47666.993399999999</v>
      </c>
      <c r="BO21" t="s">
        <v>580</v>
      </c>
      <c r="BP21" s="41">
        <v>33580.48589999984</v>
      </c>
      <c r="BR21" s="33" t="str">
        <f t="shared" si="11"/>
        <v>White</v>
      </c>
      <c r="BS21" s="7">
        <f t="shared" si="12"/>
        <v>33580.48589999984</v>
      </c>
      <c r="BT21" s="7"/>
      <c r="CJ21" t="s">
        <v>687</v>
      </c>
      <c r="CK21" s="41">
        <v>18112.460500000001</v>
      </c>
      <c r="CW21" s="17" t="s">
        <v>11</v>
      </c>
    </row>
    <row r="22" spans="2:120" x14ac:dyDescent="0.25">
      <c r="B22" s="5">
        <f>B15</f>
        <v>2008</v>
      </c>
      <c r="C22" s="16" cm="1">
        <f t="array" ref="C22">_xlfn.IFS($E$9=1,C15,$E$9=2,D15,$E$9=3,E15)</f>
        <v>27070596.520000048</v>
      </c>
      <c r="D22" s="6">
        <f>AVERAGE($C$19:$C$22)</f>
        <v>23805416.779150002</v>
      </c>
      <c r="E22" s="5">
        <f>IF(C22&gt;D22,C22,"")</f>
        <v>27070596.520000048</v>
      </c>
      <c r="O22" s="23" t="s">
        <v>25</v>
      </c>
      <c r="P22" s="5" t="s">
        <v>15</v>
      </c>
      <c r="Q22" s="5">
        <f>V6</f>
        <v>2008</v>
      </c>
      <c r="R22" s="27">
        <f>IFERROR(VLOOKUP(Q22,Changes_Table,7,0),0)</f>
        <v>0.39969641831335395</v>
      </c>
      <c r="S22" s="27">
        <f>R22/SUM($R$22:$R$23)</f>
        <v>0.48326754630667629</v>
      </c>
      <c r="T22" s="28" t="str">
        <f>IF(S22-S23&gt;=0,"+"&amp;TEXT(S22-S23,"0.00%"),TEXT(S22-S23,"0.00%"))</f>
        <v>-3.35%</v>
      </c>
      <c r="BE22" t="s">
        <v>169</v>
      </c>
      <c r="BF22" s="41">
        <v>46910.869200000001</v>
      </c>
      <c r="CJ22" t="s">
        <v>711</v>
      </c>
      <c r="CK22" s="41">
        <v>18097.901600000001</v>
      </c>
    </row>
    <row r="23" spans="2:120" x14ac:dyDescent="0.25">
      <c r="O23" s="23"/>
      <c r="P23" s="5" t="s">
        <v>16</v>
      </c>
      <c r="Q23" s="5">
        <f>IF(ISNUMBER(V6),IF(V6&gt;2005,V6-1,0),0)</f>
        <v>2007</v>
      </c>
      <c r="R23" s="27">
        <f>IFERROR(VLOOKUP(Q23,Changes_Table,7,0),0)</f>
        <v>0.42737426203336853</v>
      </c>
      <c r="S23" s="27">
        <f>R23/SUM($R$22:$R$23)</f>
        <v>0.51673245369332377</v>
      </c>
      <c r="T23" s="26"/>
      <c r="BE23" t="s">
        <v>126</v>
      </c>
      <c r="BF23" s="41">
        <v>45308.507099999995</v>
      </c>
      <c r="CJ23" t="s">
        <v>686</v>
      </c>
      <c r="CK23" s="41">
        <v>17953.5327</v>
      </c>
    </row>
    <row r="24" spans="2:120" x14ac:dyDescent="0.25">
      <c r="O24" s="23"/>
      <c r="P24" s="5"/>
      <c r="Q24" s="5"/>
      <c r="R24" s="5"/>
      <c r="S24" s="5"/>
      <c r="T24" s="23"/>
      <c r="AE24" s="23" t="s">
        <v>29</v>
      </c>
      <c r="AF24" s="23" t="s">
        <v>17</v>
      </c>
      <c r="AG24" s="23" t="s">
        <v>48</v>
      </c>
      <c r="AH24" s="34" t="s">
        <v>31</v>
      </c>
      <c r="BE24" t="s">
        <v>134</v>
      </c>
      <c r="BF24" s="41">
        <v>43912.080000000009</v>
      </c>
      <c r="CJ24" t="s">
        <v>729</v>
      </c>
      <c r="CK24" s="41">
        <v>17806.192299999999</v>
      </c>
    </row>
    <row r="25" spans="2:120" s="13" customFormat="1" ht="90" x14ac:dyDescent="0.25">
      <c r="B25" s="13" t="s">
        <v>10</v>
      </c>
      <c r="C25" s="15">
        <f>SUM(E19:E22)/SUM(C19:C22)</f>
        <v>0.61435184717115532</v>
      </c>
      <c r="L25" s="20"/>
      <c r="O25" s="23" t="s">
        <v>23</v>
      </c>
      <c r="P25" s="5" t="s">
        <v>15</v>
      </c>
      <c r="Q25" s="5">
        <f>V6</f>
        <v>2008</v>
      </c>
      <c r="R25" s="29">
        <f>IFERROR(VLOOKUP(Q25,Changes_Table,2,0),0)</f>
        <v>1110</v>
      </c>
      <c r="S25" s="27">
        <f>R25/SUM($R$25:$R$26)</f>
        <v>0.90834697217675942</v>
      </c>
      <c r="T25" s="28" t="str">
        <f>IF(S25-S26&gt;=0,"+"&amp;TEXT(S25-S26,"0.00%"),TEXT(S25-S26,"0.00%"))</f>
        <v>+81.67%</v>
      </c>
      <c r="X25" s="32"/>
      <c r="AA25" s="11" t="s">
        <v>40</v>
      </c>
      <c r="AB25" s="33" t="s">
        <v>12</v>
      </c>
      <c r="AC25" s="33" t="s">
        <v>0</v>
      </c>
      <c r="AE25" s="33">
        <v>1</v>
      </c>
      <c r="AF25" s="33">
        <f>LARGE($AB$26:$AB$32,AE25)</f>
        <v>1787625.8544000001</v>
      </c>
      <c r="AG25" s="38" t="str">
        <f>INDEX($AA$26:$AA$32,MATCH(AF25,AB26:AB32,0))</f>
        <v>Thu</v>
      </c>
      <c r="AH25" s="35">
        <f>SUM($AF$25:$AF$27)/SUM($AB$26:$AB$32)</f>
        <v>0.46500770825415272</v>
      </c>
      <c r="AJ25" s="44"/>
      <c r="AT25" s="50"/>
      <c r="BB25" s="50"/>
      <c r="BE25" t="s">
        <v>168</v>
      </c>
      <c r="BF25" s="41">
        <v>42400.208700000003</v>
      </c>
      <c r="BM25" s="50"/>
      <c r="BO25"/>
      <c r="BP25"/>
      <c r="BQ25"/>
      <c r="BV25" s="50"/>
      <c r="CG25" s="50"/>
      <c r="CJ25" t="s">
        <v>636</v>
      </c>
      <c r="CK25" s="41">
        <v>17489.554599999999</v>
      </c>
      <c r="CT25" s="52"/>
      <c r="CW25"/>
      <c r="CX25"/>
      <c r="CY25"/>
      <c r="DB25" s="32"/>
      <c r="DJ25" s="32"/>
    </row>
    <row r="26" spans="2:120" ht="90" x14ac:dyDescent="0.25">
      <c r="B26" s="14" t="s">
        <v>11</v>
      </c>
      <c r="C26" s="12" t="str">
        <f>"of the " &amp; C18 &amp; " came from the highlighted years."</f>
        <v>of the   Revenue came from the highlighted years.</v>
      </c>
      <c r="O26" s="23"/>
      <c r="P26" s="5" t="s">
        <v>16</v>
      </c>
      <c r="Q26" s="5">
        <f>IF(ISNUMBER(V6),IF(V6&gt;2005,V6-1,0),0)</f>
        <v>2007</v>
      </c>
      <c r="R26" s="29">
        <f>IFERROR(VLOOKUP(Q26,Changes_Table,2,0),0)</f>
        <v>112</v>
      </c>
      <c r="S26" s="27">
        <f>R26/SUM($R$25:$R$26)</f>
        <v>9.1653027823240585E-2</v>
      </c>
      <c r="T26" s="26"/>
      <c r="AA26" s="33" t="s">
        <v>42</v>
      </c>
      <c r="AB26" s="7">
        <v>1375964.22</v>
      </c>
      <c r="AC26" s="9">
        <v>907</v>
      </c>
      <c r="AE26" s="33">
        <v>2</v>
      </c>
      <c r="AF26" s="33">
        <f>LARGE($AB$26:$AB$32,AE26)</f>
        <v>1667788.7768000003</v>
      </c>
      <c r="AG26" s="38" t="str">
        <f>INDEX($AA$26:$AA$32,MATCH(AF26,AB26:AB32,0))</f>
        <v>Fri</v>
      </c>
      <c r="AH26" s="36"/>
      <c r="BE26" t="s">
        <v>133</v>
      </c>
      <c r="BF26" s="41">
        <v>38964.239999999998</v>
      </c>
      <c r="CJ26" t="s">
        <v>685</v>
      </c>
      <c r="CK26" s="41">
        <v>17277.104600000002</v>
      </c>
    </row>
    <row r="27" spans="2:120" ht="20.25" customHeight="1" x14ac:dyDescent="0.25">
      <c r="B27" s="18" t="s">
        <v>14</v>
      </c>
      <c r="C27" s="12" t="str">
        <f>TEXT(D19,"#,##0.00") &amp; " was the " &amp;D18&amp;" of the Highlighted year."</f>
        <v>23,805,416.78 was the Avg  Revenue of the Highlighted year.</v>
      </c>
      <c r="O27" s="23"/>
      <c r="P27" s="5"/>
      <c r="Q27" s="5"/>
      <c r="R27" s="5"/>
      <c r="S27" s="5"/>
      <c r="T27" s="23"/>
      <c r="AA27" s="33" t="s">
        <v>46</v>
      </c>
      <c r="AB27" s="7">
        <v>1386284.8948000013</v>
      </c>
      <c r="AC27" s="9">
        <v>959</v>
      </c>
      <c r="AE27" s="33">
        <v>3</v>
      </c>
      <c r="AF27" s="33">
        <f>LARGE($AB$26:$AB$32,AE27)</f>
        <v>1597507.7020000017</v>
      </c>
      <c r="AG27" s="38" t="str">
        <f>INDEX($AA$26:$AA$32,MATCH(AF27,AB26:AB32,0))</f>
        <v>Wed</v>
      </c>
      <c r="AH27" s="37"/>
      <c r="BE27" t="s">
        <v>173</v>
      </c>
      <c r="BF27" s="41">
        <v>38791.6803</v>
      </c>
      <c r="CJ27" t="s">
        <v>635</v>
      </c>
      <c r="CK27" s="41">
        <v>17259.694800000001</v>
      </c>
    </row>
    <row r="28" spans="2:120" x14ac:dyDescent="0.25">
      <c r="O28" s="23" t="s">
        <v>23</v>
      </c>
      <c r="P28" s="5" t="s">
        <v>15</v>
      </c>
      <c r="Q28" s="5">
        <f>V6</f>
        <v>2008</v>
      </c>
      <c r="R28" s="29">
        <f>IFERROR(VLOOKUP(Q28,Changes_Table,3,0),0)</f>
        <v>11719</v>
      </c>
      <c r="S28" s="27">
        <f>R28/SUM($R$28:$R$29)</f>
        <v>0.91920934975292179</v>
      </c>
      <c r="T28" s="28" t="str">
        <f>IF(S28-S29&gt;=0,"+"&amp;TEXT(S28-S29,"0.00%"),TEXT(S28-S29,"0.00%"))</f>
        <v>+83.84%</v>
      </c>
      <c r="AA28" s="33" t="s">
        <v>47</v>
      </c>
      <c r="AB28" s="7">
        <v>1597507.7020000017</v>
      </c>
      <c r="AC28" s="9">
        <v>972</v>
      </c>
      <c r="BE28" t="s">
        <v>96</v>
      </c>
      <c r="BF28" s="41">
        <v>36505.304499999998</v>
      </c>
      <c r="CJ28" t="s">
        <v>726</v>
      </c>
      <c r="CK28" s="41">
        <v>17222.471099999999</v>
      </c>
    </row>
    <row r="29" spans="2:120" x14ac:dyDescent="0.25">
      <c r="O29" s="23"/>
      <c r="P29" s="5" t="s">
        <v>16</v>
      </c>
      <c r="Q29" s="5">
        <f>IF(ISNUMBER(V6),IF(V6&gt;2005,V6-1,0),0)</f>
        <v>2007</v>
      </c>
      <c r="R29" s="29">
        <f>IFERROR(VLOOKUP(Q29,Changes_Table,3,0),0)</f>
        <v>1030</v>
      </c>
      <c r="S29" s="27">
        <f>R29/SUM($R$28:$R$29)</f>
        <v>8.0790650247078197E-2</v>
      </c>
      <c r="T29" s="26"/>
      <c r="AA29" s="33" t="s">
        <v>45</v>
      </c>
      <c r="AB29" s="7">
        <v>1787625.8544000001</v>
      </c>
      <c r="AC29" s="9">
        <v>1088</v>
      </c>
      <c r="BE29" t="s">
        <v>157</v>
      </c>
      <c r="BF29" s="41">
        <v>33181.527600000001</v>
      </c>
      <c r="CJ29" t="s">
        <v>658</v>
      </c>
      <c r="CK29" s="41">
        <v>17208.042300000001</v>
      </c>
    </row>
    <row r="30" spans="2:120" x14ac:dyDescent="0.25">
      <c r="AA30" s="33" t="s">
        <v>41</v>
      </c>
      <c r="AB30" s="7">
        <v>1667788.7768000003</v>
      </c>
      <c r="AC30" s="9">
        <v>967</v>
      </c>
      <c r="AE30" s="23" t="s">
        <v>29</v>
      </c>
      <c r="AF30" s="23" t="s">
        <v>17</v>
      </c>
      <c r="AG30" s="23" t="s">
        <v>48</v>
      </c>
      <c r="AH30" s="34" t="s">
        <v>31</v>
      </c>
      <c r="BE30" t="s">
        <v>140</v>
      </c>
      <c r="BF30" s="41">
        <v>31370.5854</v>
      </c>
      <c r="CJ30" t="s">
        <v>682</v>
      </c>
      <c r="CK30" s="41">
        <v>17022.4931</v>
      </c>
    </row>
    <row r="31" spans="2:120" x14ac:dyDescent="0.25">
      <c r="O31" s="17" t="s">
        <v>11</v>
      </c>
      <c r="P31" t="str">
        <f>"The Percentage values shows the % change in "&amp;Q13&amp;" and "&amp;Q14</f>
        <v>The Percentage values shows the % change in 2008 and 2007</v>
      </c>
      <c r="AA31" s="33" t="s">
        <v>43</v>
      </c>
      <c r="AB31" s="7">
        <v>1549828.6891000015</v>
      </c>
      <c r="AC31" s="9">
        <v>919</v>
      </c>
      <c r="AE31" s="33">
        <v>1</v>
      </c>
      <c r="AF31" s="33">
        <f>LARGE($AC$26:$AC$32,AE31)</f>
        <v>1088</v>
      </c>
      <c r="AG31" s="38" t="str">
        <f>INDEX($AA$26:$AA$32,MATCH(AF31,$AC$26:$AC$32,0))</f>
        <v>Thu</v>
      </c>
      <c r="AH31" s="35">
        <f>SUM($AF$31:$AF$33)/SUM($AC$26:$AC$32)</f>
        <v>0.4479798727245819</v>
      </c>
      <c r="BE31" t="s">
        <v>154</v>
      </c>
      <c r="BF31" s="41">
        <v>25524.251999999997</v>
      </c>
      <c r="CJ31" t="s">
        <v>709</v>
      </c>
      <c r="CK31" s="41">
        <v>16994.879200000003</v>
      </c>
    </row>
    <row r="32" spans="2:120" x14ac:dyDescent="0.25">
      <c r="AA32" s="33" t="s">
        <v>44</v>
      </c>
      <c r="AB32" s="7">
        <v>1501319.3744000003</v>
      </c>
      <c r="AC32" s="9">
        <v>945</v>
      </c>
      <c r="AE32" s="33">
        <v>2</v>
      </c>
      <c r="AF32" s="33">
        <f>LARGE($AC$26:$AC$32,AE32)</f>
        <v>972</v>
      </c>
      <c r="AG32" s="38" t="str">
        <f>INDEX($AA$26:$AA$32,MATCH(AF32,$AC$26:$AC$32,0))</f>
        <v>Wed</v>
      </c>
      <c r="AH32" s="36"/>
      <c r="BE32" t="s">
        <v>138</v>
      </c>
      <c r="BF32" s="41">
        <v>24037.201799999999</v>
      </c>
      <c r="CJ32" t="s">
        <v>674</v>
      </c>
      <c r="CK32" s="41">
        <v>16556.983800000002</v>
      </c>
    </row>
    <row r="33" spans="16:89" x14ac:dyDescent="0.25">
      <c r="AE33" s="33">
        <v>3</v>
      </c>
      <c r="AF33" s="33">
        <f t="shared" ref="AF33" si="26">LARGE($AC$26:$AC$32,AE33)</f>
        <v>967</v>
      </c>
      <c r="AG33" s="38" t="str">
        <f t="shared" ref="AG33" si="27">INDEX($AA$26:$AA$32,MATCH(AF33,$AC$26:$AC$32,0))</f>
        <v>Fri</v>
      </c>
      <c r="AH33" s="37"/>
      <c r="BE33" t="s">
        <v>103</v>
      </c>
      <c r="BF33" s="41">
        <v>23080.965600000003</v>
      </c>
      <c r="CJ33" t="s">
        <v>660</v>
      </c>
      <c r="CK33" s="41">
        <v>16456.1502</v>
      </c>
    </row>
    <row r="34" spans="16:89" x14ac:dyDescent="0.25">
      <c r="P34" s="30"/>
      <c r="BE34" t="s">
        <v>137</v>
      </c>
      <c r="BF34" s="41">
        <v>22000.150800000003</v>
      </c>
      <c r="CJ34" t="s">
        <v>656</v>
      </c>
      <c r="CK34" s="41">
        <v>16365.216399999999</v>
      </c>
    </row>
    <row r="35" spans="16:89" x14ac:dyDescent="0.25">
      <c r="AA35" s="23" t="str">
        <f>AA25</f>
        <v>Day Name</v>
      </c>
      <c r="AB35" s="23" t="str">
        <f>AB25</f>
        <v xml:space="preserve">  Profit</v>
      </c>
      <c r="AC35" s="23" t="s">
        <v>49</v>
      </c>
      <c r="AD35" s="23" t="s">
        <v>50</v>
      </c>
      <c r="AF35" s="45" t="str">
        <f t="shared" ref="AF35:AH42" si="28">AA25</f>
        <v>Day Name</v>
      </c>
      <c r="AG35" s="45" t="str">
        <f t="shared" si="28"/>
        <v xml:space="preserve">  Profit</v>
      </c>
      <c r="AH35" s="45" t="str">
        <f t="shared" si="28"/>
        <v>#Transactions</v>
      </c>
      <c r="BE35" t="s">
        <v>156</v>
      </c>
      <c r="BF35" s="41">
        <v>20615.741999999998</v>
      </c>
      <c r="CJ35" t="s">
        <v>695</v>
      </c>
      <c r="CK35" s="41">
        <v>16331.818500000001</v>
      </c>
    </row>
    <row r="36" spans="16:89" x14ac:dyDescent="0.25">
      <c r="AA36" s="33" t="str">
        <f t="shared" ref="AA36:AB36" si="29">AA26</f>
        <v>Mon</v>
      </c>
      <c r="AB36" s="33">
        <f t="shared" si="29"/>
        <v>1375964.22</v>
      </c>
      <c r="AC36" s="23" t="str">
        <f>IF(AB36&gt;=LARGE($AB$36:$AB$42,3),AB36,"")</f>
        <v/>
      </c>
      <c r="AD36" s="23" t="str">
        <f>IF(AB36&gt;=LARGE($AB$36:$AB$42,3),AA36,"")</f>
        <v/>
      </c>
      <c r="AF36" s="45" t="str">
        <f t="shared" si="28"/>
        <v>Mon</v>
      </c>
      <c r="AG36" s="46">
        <f t="shared" si="28"/>
        <v>1375964.22</v>
      </c>
      <c r="AH36" s="47">
        <f t="shared" si="28"/>
        <v>907</v>
      </c>
      <c r="BE36" t="s">
        <v>177</v>
      </c>
      <c r="BF36" s="41">
        <v>20226.764800000001</v>
      </c>
      <c r="CJ36" t="s">
        <v>691</v>
      </c>
      <c r="CK36" s="41">
        <v>16188.3711</v>
      </c>
    </row>
    <row r="37" spans="16:89" x14ac:dyDescent="0.25">
      <c r="AA37" s="33" t="str">
        <f t="shared" ref="AA37:AB37" si="30">AA27</f>
        <v>Tue</v>
      </c>
      <c r="AB37" s="33">
        <f t="shared" si="30"/>
        <v>1386284.8948000013</v>
      </c>
      <c r="AC37" s="23" t="str">
        <f t="shared" ref="AC37:AC42" si="31">IF(AB37&gt;=LARGE($AB$36:$AB$42,3),AB37,"")</f>
        <v/>
      </c>
      <c r="AD37" s="23" t="str">
        <f t="shared" ref="AD37:AD42" si="32">IF(AB37&gt;=LARGE($AB$36:$AB$42,3),AA37,"")</f>
        <v/>
      </c>
      <c r="AF37" s="45" t="str">
        <f t="shared" si="28"/>
        <v>Tue</v>
      </c>
      <c r="AG37" s="46">
        <f t="shared" si="28"/>
        <v>1386284.8948000013</v>
      </c>
      <c r="AH37" s="47">
        <f t="shared" si="28"/>
        <v>959</v>
      </c>
      <c r="BE37" t="s">
        <v>139</v>
      </c>
      <c r="BF37" s="41">
        <v>19148.279400000003</v>
      </c>
      <c r="CJ37" t="s">
        <v>699</v>
      </c>
      <c r="CK37" s="41">
        <v>16129.4146</v>
      </c>
    </row>
    <row r="38" spans="16:89" x14ac:dyDescent="0.25">
      <c r="AA38" s="33" t="str">
        <f t="shared" ref="AA38:AB38" si="33">AA28</f>
        <v>Wed</v>
      </c>
      <c r="AB38" s="33">
        <f t="shared" si="33"/>
        <v>1597507.7020000017</v>
      </c>
      <c r="AC38" s="23">
        <f t="shared" si="31"/>
        <v>1597507.7020000017</v>
      </c>
      <c r="AD38" s="23" t="str">
        <f t="shared" si="32"/>
        <v>Wed</v>
      </c>
      <c r="AF38" s="45" t="str">
        <f t="shared" si="28"/>
        <v>Wed</v>
      </c>
      <c r="AG38" s="46">
        <f t="shared" si="28"/>
        <v>1597507.7020000017</v>
      </c>
      <c r="AH38" s="47">
        <f t="shared" si="28"/>
        <v>972</v>
      </c>
      <c r="BE38" t="s">
        <v>155</v>
      </c>
      <c r="BF38" s="41">
        <v>17866.976399999996</v>
      </c>
      <c r="CJ38" t="s">
        <v>730</v>
      </c>
      <c r="CK38" s="41">
        <v>15815.557500000001</v>
      </c>
    </row>
    <row r="39" spans="16:89" x14ac:dyDescent="0.25">
      <c r="AA39" s="33" t="str">
        <f t="shared" ref="AA39:AB39" si="34">AA29</f>
        <v>Thu</v>
      </c>
      <c r="AB39" s="33">
        <f t="shared" si="34"/>
        <v>1787625.8544000001</v>
      </c>
      <c r="AC39" s="23">
        <f t="shared" si="31"/>
        <v>1787625.8544000001</v>
      </c>
      <c r="AD39" s="23" t="str">
        <f t="shared" si="32"/>
        <v>Thu</v>
      </c>
      <c r="AF39" s="45" t="str">
        <f t="shared" si="28"/>
        <v>Thu</v>
      </c>
      <c r="AG39" s="46">
        <f t="shared" si="28"/>
        <v>1787625.8544000001</v>
      </c>
      <c r="AH39" s="47">
        <f t="shared" si="28"/>
        <v>1088</v>
      </c>
      <c r="BE39" t="s">
        <v>132</v>
      </c>
      <c r="BF39" s="41">
        <v>15991.237799999999</v>
      </c>
      <c r="CJ39" t="s">
        <v>714</v>
      </c>
      <c r="CK39" s="41">
        <v>15815.557500000001</v>
      </c>
    </row>
    <row r="40" spans="16:89" x14ac:dyDescent="0.25">
      <c r="AA40" s="33" t="str">
        <f t="shared" ref="AA40:AB40" si="35">AA30</f>
        <v>Fri</v>
      </c>
      <c r="AB40" s="33">
        <f t="shared" si="35"/>
        <v>1667788.7768000003</v>
      </c>
      <c r="AC40" s="23">
        <f t="shared" si="31"/>
        <v>1667788.7768000003</v>
      </c>
      <c r="AD40" s="23" t="str">
        <f t="shared" si="32"/>
        <v>Fri</v>
      </c>
      <c r="AF40" s="45" t="str">
        <f t="shared" si="28"/>
        <v>Fri</v>
      </c>
      <c r="AG40" s="46">
        <f t="shared" si="28"/>
        <v>1667788.7768000003</v>
      </c>
      <c r="AH40" s="47">
        <f t="shared" si="28"/>
        <v>967</v>
      </c>
      <c r="BE40" t="s">
        <v>113</v>
      </c>
      <c r="BF40" s="41">
        <v>14892.781800000001</v>
      </c>
      <c r="CJ40" t="s">
        <v>732</v>
      </c>
      <c r="CK40" s="41">
        <v>15645.130499999999</v>
      </c>
    </row>
    <row r="41" spans="16:89" x14ac:dyDescent="0.25">
      <c r="AA41" s="33" t="str">
        <f t="shared" ref="AA41:AB41" si="36">AA31</f>
        <v>Sat</v>
      </c>
      <c r="AB41" s="33">
        <f t="shared" si="36"/>
        <v>1549828.6891000015</v>
      </c>
      <c r="AC41" s="23" t="str">
        <f t="shared" si="31"/>
        <v/>
      </c>
      <c r="AD41" s="23" t="str">
        <f t="shared" si="32"/>
        <v/>
      </c>
      <c r="AF41" s="45" t="str">
        <f t="shared" si="28"/>
        <v>Sat</v>
      </c>
      <c r="AG41" s="46">
        <f t="shared" si="28"/>
        <v>1549828.6891000015</v>
      </c>
      <c r="AH41" s="47">
        <f t="shared" si="28"/>
        <v>919</v>
      </c>
      <c r="BE41" t="s">
        <v>104</v>
      </c>
      <c r="BF41" s="41">
        <v>11540.4828</v>
      </c>
      <c r="CJ41" t="s">
        <v>725</v>
      </c>
      <c r="CK41" s="41">
        <v>15607.8478</v>
      </c>
    </row>
    <row r="42" spans="16:89" x14ac:dyDescent="0.25">
      <c r="AA42" s="33" t="str">
        <f t="shared" ref="AA42:AB42" si="37">AA32</f>
        <v>Sun</v>
      </c>
      <c r="AB42" s="33">
        <f t="shared" si="37"/>
        <v>1501319.3744000003</v>
      </c>
      <c r="AC42" s="23" t="str">
        <f t="shared" si="31"/>
        <v/>
      </c>
      <c r="AD42" s="23" t="str">
        <f t="shared" si="32"/>
        <v/>
      </c>
      <c r="AF42" s="45" t="str">
        <f t="shared" si="28"/>
        <v>Sun</v>
      </c>
      <c r="AG42" s="46">
        <f t="shared" si="28"/>
        <v>1501319.3744000003</v>
      </c>
      <c r="AH42" s="47">
        <f t="shared" si="28"/>
        <v>945</v>
      </c>
      <c r="BE42" t="s">
        <v>179</v>
      </c>
      <c r="BF42" s="41">
        <v>11517.1132</v>
      </c>
      <c r="CJ42" t="s">
        <v>704</v>
      </c>
      <c r="CK42" s="41">
        <v>15571.432699999999</v>
      </c>
    </row>
    <row r="43" spans="16:89" x14ac:dyDescent="0.25">
      <c r="BE43" t="s">
        <v>164</v>
      </c>
      <c r="BF43" s="41">
        <v>10995.657400000004</v>
      </c>
      <c r="CJ43" t="s">
        <v>689</v>
      </c>
      <c r="CK43" s="41">
        <v>15546.468299999999</v>
      </c>
    </row>
    <row r="44" spans="16:89" x14ac:dyDescent="0.25">
      <c r="BE44" t="s">
        <v>76</v>
      </c>
      <c r="BF44" s="41">
        <v>9776.3307999999997</v>
      </c>
      <c r="CJ44" t="s">
        <v>703</v>
      </c>
      <c r="CK44" s="41">
        <v>15356.922699999999</v>
      </c>
    </row>
    <row r="45" spans="16:89" x14ac:dyDescent="0.25">
      <c r="BE45" t="s">
        <v>182</v>
      </c>
      <c r="BF45" s="41">
        <v>9550.7767999999996</v>
      </c>
      <c r="CJ45" t="s">
        <v>698</v>
      </c>
      <c r="CK45" s="41">
        <v>15207.852499999999</v>
      </c>
    </row>
    <row r="46" spans="16:89" x14ac:dyDescent="0.25">
      <c r="BE46" t="s">
        <v>183</v>
      </c>
      <c r="BF46" s="41">
        <v>9550.7767999999996</v>
      </c>
      <c r="CJ46" t="s">
        <v>721</v>
      </c>
      <c r="CK46" s="41">
        <v>15119.718799999999</v>
      </c>
    </row>
    <row r="47" spans="16:89" x14ac:dyDescent="0.25">
      <c r="AA47" s="17" t="s">
        <v>11</v>
      </c>
      <c r="AB47" t="str">
        <f>"Highlighted days of the week contributed"</f>
        <v>Highlighted days of the week contributed</v>
      </c>
      <c r="BE47" t="s">
        <v>188</v>
      </c>
      <c r="BF47" s="41">
        <v>9269.8716000000004</v>
      </c>
      <c r="CJ47" t="s">
        <v>735</v>
      </c>
      <c r="CK47" s="41">
        <v>15024.0314</v>
      </c>
    </row>
    <row r="48" spans="16:89" x14ac:dyDescent="0.25">
      <c r="BE48" t="s">
        <v>180</v>
      </c>
      <c r="BF48" s="41">
        <v>9269.8716000000004</v>
      </c>
      <c r="CJ48" t="s">
        <v>696</v>
      </c>
      <c r="CK48" s="41">
        <v>14806.476500000001</v>
      </c>
    </row>
    <row r="49" spans="57:89" x14ac:dyDescent="0.25">
      <c r="BE49" t="s">
        <v>163</v>
      </c>
      <c r="BF49" s="41">
        <v>9155.7466000000004</v>
      </c>
      <c r="CJ49" t="s">
        <v>717</v>
      </c>
      <c r="CK49" s="41">
        <v>14593.344300000001</v>
      </c>
    </row>
    <row r="50" spans="57:89" x14ac:dyDescent="0.25">
      <c r="BE50" t="s">
        <v>101</v>
      </c>
      <c r="BF50" s="41">
        <v>8742.7900000000009</v>
      </c>
      <c r="CJ50" t="s">
        <v>715</v>
      </c>
      <c r="CK50" s="41">
        <v>14540.3889</v>
      </c>
    </row>
    <row r="51" spans="57:89" x14ac:dyDescent="0.25">
      <c r="BE51" t="s">
        <v>186</v>
      </c>
      <c r="BF51" s="41">
        <v>8146.2507999999998</v>
      </c>
      <c r="CJ51" t="s">
        <v>663</v>
      </c>
      <c r="CK51" s="41">
        <v>14521.7284</v>
      </c>
    </row>
    <row r="52" spans="57:89" x14ac:dyDescent="0.25">
      <c r="BE52" t="s">
        <v>162</v>
      </c>
      <c r="BF52" s="41">
        <v>8038.6579000000002</v>
      </c>
      <c r="CJ52" t="s">
        <v>750</v>
      </c>
      <c r="CK52" s="41">
        <v>14267.311300000001</v>
      </c>
    </row>
    <row r="53" spans="57:89" x14ac:dyDescent="0.25">
      <c r="BE53" t="s">
        <v>185</v>
      </c>
      <c r="BF53" s="41">
        <v>7865.3456000000006</v>
      </c>
      <c r="CJ53" t="s">
        <v>728</v>
      </c>
      <c r="CK53" s="41">
        <v>14259.549299999999</v>
      </c>
    </row>
    <row r="54" spans="57:89" x14ac:dyDescent="0.25">
      <c r="BE54" t="s">
        <v>73</v>
      </c>
      <c r="BF54" s="41">
        <v>6385.2</v>
      </c>
      <c r="CJ54" t="s">
        <v>731</v>
      </c>
      <c r="CK54" s="41">
        <v>13781.867700000001</v>
      </c>
    </row>
    <row r="55" spans="57:89" x14ac:dyDescent="0.25">
      <c r="BE55" t="s">
        <v>63</v>
      </c>
      <c r="BF55" s="41">
        <v>6171.1080000000002</v>
      </c>
      <c r="CJ55" t="s">
        <v>668</v>
      </c>
      <c r="CK55" s="41">
        <v>13542.32</v>
      </c>
    </row>
    <row r="56" spans="57:89" x14ac:dyDescent="0.25">
      <c r="BE56" t="s">
        <v>108</v>
      </c>
      <c r="BF56" s="41">
        <v>5889.8472000000002</v>
      </c>
      <c r="CJ56" t="s">
        <v>751</v>
      </c>
      <c r="CK56" s="41">
        <v>13501.2611</v>
      </c>
    </row>
    <row r="57" spans="57:89" x14ac:dyDescent="0.25">
      <c r="BE57" t="s">
        <v>187</v>
      </c>
      <c r="BF57" s="41">
        <v>5618.1040000000003</v>
      </c>
      <c r="CJ57" t="s">
        <v>757</v>
      </c>
      <c r="CK57" s="41">
        <v>13365.4002</v>
      </c>
    </row>
    <row r="58" spans="57:89" x14ac:dyDescent="0.25">
      <c r="BE58" t="s">
        <v>176</v>
      </c>
      <c r="BF58" s="41">
        <v>5056.6912000000002</v>
      </c>
      <c r="CJ58" t="s">
        <v>683</v>
      </c>
      <c r="CK58" s="41">
        <v>12870.790099999998</v>
      </c>
    </row>
    <row r="59" spans="57:89" x14ac:dyDescent="0.25">
      <c r="BE59" t="s">
        <v>74</v>
      </c>
      <c r="BF59" s="41">
        <v>4951.6599999999989</v>
      </c>
      <c r="CJ59" t="s">
        <v>669</v>
      </c>
      <c r="CK59" s="41">
        <v>12840.950299999999</v>
      </c>
    </row>
    <row r="60" spans="57:89" x14ac:dyDescent="0.25">
      <c r="BE60" t="s">
        <v>84</v>
      </c>
      <c r="BF60" s="41">
        <v>4771.3284999999996</v>
      </c>
      <c r="CJ60" t="s">
        <v>708</v>
      </c>
      <c r="CK60" s="41">
        <v>12823.3601</v>
      </c>
    </row>
    <row r="61" spans="57:89" x14ac:dyDescent="0.25">
      <c r="BE61" t="s">
        <v>69</v>
      </c>
      <c r="BF61" s="41">
        <v>4650.7109999999993</v>
      </c>
      <c r="CJ61" t="s">
        <v>680</v>
      </c>
      <c r="CK61" s="41">
        <v>12717.464199999999</v>
      </c>
    </row>
    <row r="62" spans="57:89" x14ac:dyDescent="0.25">
      <c r="BE62" t="s">
        <v>181</v>
      </c>
      <c r="BF62" s="41">
        <v>4494.4831999999997</v>
      </c>
      <c r="CJ62" t="s">
        <v>693</v>
      </c>
      <c r="CK62" s="41">
        <v>12669.243299999998</v>
      </c>
    </row>
    <row r="63" spans="57:89" x14ac:dyDescent="0.25">
      <c r="BE63" t="s">
        <v>105</v>
      </c>
      <c r="BF63" s="41">
        <v>3681.1545000000001</v>
      </c>
      <c r="CJ63" t="s">
        <v>760</v>
      </c>
      <c r="CK63" s="41">
        <v>12575.5051</v>
      </c>
    </row>
    <row r="64" spans="57:89" x14ac:dyDescent="0.25">
      <c r="BE64" t="s">
        <v>83</v>
      </c>
      <c r="BF64" s="41">
        <v>3416.8134</v>
      </c>
      <c r="CJ64" t="s">
        <v>690</v>
      </c>
      <c r="CK64" s="41">
        <v>12369.6</v>
      </c>
    </row>
    <row r="65" spans="57:89" x14ac:dyDescent="0.25">
      <c r="BE65" t="s">
        <v>114</v>
      </c>
      <c r="BF65" s="41">
        <v>3338.0373</v>
      </c>
      <c r="CJ65" t="s">
        <v>755</v>
      </c>
      <c r="CK65" s="41">
        <v>12254.235000000001</v>
      </c>
    </row>
    <row r="66" spans="57:89" x14ac:dyDescent="0.25">
      <c r="BE66" t="s">
        <v>77</v>
      </c>
      <c r="BF66" s="41">
        <v>3222.6022000000012</v>
      </c>
      <c r="CJ66" t="s">
        <v>700</v>
      </c>
      <c r="CK66" s="41">
        <v>11935.6126</v>
      </c>
    </row>
    <row r="67" spans="57:89" x14ac:dyDescent="0.25">
      <c r="BE67" t="s">
        <v>107</v>
      </c>
      <c r="BF67" s="41">
        <v>3190.3339000000001</v>
      </c>
      <c r="CJ67" t="s">
        <v>740</v>
      </c>
      <c r="CK67" s="41">
        <v>11918.8968</v>
      </c>
    </row>
    <row r="68" spans="57:89" x14ac:dyDescent="0.25">
      <c r="BE68" t="s">
        <v>118</v>
      </c>
      <c r="BF68" s="41">
        <v>3134.6289000000015</v>
      </c>
      <c r="CJ68" t="s">
        <v>734</v>
      </c>
      <c r="CK68" s="41">
        <v>11899.485400000001</v>
      </c>
    </row>
    <row r="69" spans="57:89" x14ac:dyDescent="0.25">
      <c r="BE69" t="s">
        <v>184</v>
      </c>
      <c r="BF69" s="41">
        <v>2809.0519999999997</v>
      </c>
      <c r="CJ69" t="s">
        <v>710</v>
      </c>
      <c r="CK69" s="41">
        <v>11890.974300000002</v>
      </c>
    </row>
    <row r="70" spans="57:89" x14ac:dyDescent="0.25">
      <c r="BE70" t="s">
        <v>66</v>
      </c>
      <c r="BF70" s="41">
        <v>2663.317</v>
      </c>
      <c r="CJ70" t="s">
        <v>713</v>
      </c>
      <c r="CK70" s="41">
        <v>11816.831100000001</v>
      </c>
    </row>
    <row r="71" spans="57:89" x14ac:dyDescent="0.25">
      <c r="BE71" t="s">
        <v>106</v>
      </c>
      <c r="BF71" s="41">
        <v>2454.1030000000001</v>
      </c>
      <c r="CJ71" t="s">
        <v>774</v>
      </c>
      <c r="CK71" s="41">
        <v>11775.4899</v>
      </c>
    </row>
    <row r="72" spans="57:89" x14ac:dyDescent="0.25">
      <c r="BE72" t="s">
        <v>67</v>
      </c>
      <c r="BF72" s="41">
        <v>2424.8110000000001</v>
      </c>
      <c r="CJ72" t="s">
        <v>697</v>
      </c>
      <c r="CK72" s="41">
        <v>11549.2273</v>
      </c>
    </row>
    <row r="73" spans="57:89" x14ac:dyDescent="0.25">
      <c r="BE73" t="s">
        <v>78</v>
      </c>
      <c r="BF73" s="41">
        <v>2327.3170999999998</v>
      </c>
      <c r="CJ73" t="s">
        <v>742</v>
      </c>
      <c r="CK73" s="41">
        <v>11492.410899999999</v>
      </c>
    </row>
    <row r="74" spans="57:89" x14ac:dyDescent="0.25">
      <c r="BE74" t="s">
        <v>189</v>
      </c>
      <c r="BF74" s="41">
        <v>2299.043200000001</v>
      </c>
      <c r="CJ74" t="s">
        <v>675</v>
      </c>
      <c r="CK74" s="41">
        <v>10919.063399999999</v>
      </c>
    </row>
    <row r="75" spans="57:89" x14ac:dyDescent="0.25">
      <c r="BE75" t="s">
        <v>160</v>
      </c>
      <c r="BF75" s="41">
        <v>2260.0214000000001</v>
      </c>
      <c r="CJ75" t="s">
        <v>664</v>
      </c>
      <c r="CK75" s="41">
        <v>10825.5852</v>
      </c>
    </row>
    <row r="76" spans="57:89" x14ac:dyDescent="0.25">
      <c r="BE76" t="s">
        <v>159</v>
      </c>
      <c r="BF76" s="41">
        <v>2123.4267</v>
      </c>
      <c r="CJ76" t="s">
        <v>763</v>
      </c>
      <c r="CK76" s="41">
        <v>10821.3246</v>
      </c>
    </row>
    <row r="77" spans="57:89" x14ac:dyDescent="0.25">
      <c r="BE77" t="s">
        <v>165</v>
      </c>
      <c r="BF77" s="41">
        <v>2123.2808999999997</v>
      </c>
      <c r="CJ77" t="s">
        <v>754</v>
      </c>
      <c r="CK77" s="41">
        <v>10820.811799999999</v>
      </c>
    </row>
    <row r="78" spans="57:89" x14ac:dyDescent="0.25">
      <c r="BE78" t="s">
        <v>190</v>
      </c>
      <c r="BF78" s="41">
        <v>2059.2438999999999</v>
      </c>
      <c r="CJ78" t="s">
        <v>782</v>
      </c>
      <c r="CK78" s="41">
        <v>10789.4362</v>
      </c>
    </row>
    <row r="79" spans="57:89" x14ac:dyDescent="0.25">
      <c r="BE79" t="s">
        <v>75</v>
      </c>
      <c r="BF79" s="41">
        <v>1877.4992</v>
      </c>
      <c r="CJ79" t="s">
        <v>770</v>
      </c>
      <c r="CK79" s="41">
        <v>10743.331199999999</v>
      </c>
    </row>
    <row r="80" spans="57:89" x14ac:dyDescent="0.25">
      <c r="BE80" t="s">
        <v>161</v>
      </c>
      <c r="BF80" s="41">
        <v>1651.5540999999998</v>
      </c>
      <c r="CJ80" t="s">
        <v>765</v>
      </c>
      <c r="CK80" s="41">
        <v>10567.681999999999</v>
      </c>
    </row>
    <row r="81" spans="57:89" x14ac:dyDescent="0.25">
      <c r="BE81" t="s">
        <v>192</v>
      </c>
      <c r="BF81" s="41">
        <v>1621.1069</v>
      </c>
      <c r="CJ81" t="s">
        <v>720</v>
      </c>
      <c r="CK81" s="41">
        <v>10094.665000000001</v>
      </c>
    </row>
    <row r="82" spans="57:89" x14ac:dyDescent="0.25">
      <c r="BE82" t="s">
        <v>70</v>
      </c>
      <c r="BF82" s="41">
        <v>1548.4006999999999</v>
      </c>
      <c r="CJ82" t="s">
        <v>778</v>
      </c>
      <c r="CK82" s="41">
        <v>10041.1286</v>
      </c>
    </row>
    <row r="83" spans="57:89" x14ac:dyDescent="0.25">
      <c r="BE83" t="s">
        <v>158</v>
      </c>
      <c r="BF83" s="41">
        <v>1452.8708999999999</v>
      </c>
      <c r="CJ83" t="s">
        <v>659</v>
      </c>
      <c r="CK83" s="41">
        <v>9996.6131999999998</v>
      </c>
    </row>
    <row r="84" spans="57:89" x14ac:dyDescent="0.25">
      <c r="BE84" t="s">
        <v>102</v>
      </c>
      <c r="BF84" s="41">
        <v>1398.8463999999999</v>
      </c>
      <c r="CJ84" t="s">
        <v>727</v>
      </c>
      <c r="CK84" s="41">
        <v>9903.8453000000009</v>
      </c>
    </row>
    <row r="85" spans="57:89" x14ac:dyDescent="0.25">
      <c r="BE85" t="s">
        <v>86</v>
      </c>
      <c r="BF85" s="41">
        <v>1371.3042999999998</v>
      </c>
      <c r="CJ85" t="s">
        <v>724</v>
      </c>
      <c r="CK85" s="41">
        <v>9800.1626999999989</v>
      </c>
    </row>
    <row r="86" spans="57:89" x14ac:dyDescent="0.25">
      <c r="BE86" t="s">
        <v>119</v>
      </c>
      <c r="BF86" s="41">
        <v>1191.4029</v>
      </c>
      <c r="CJ86" t="s">
        <v>795</v>
      </c>
      <c r="CK86" s="41">
        <v>9796.0745000000006</v>
      </c>
    </row>
    <row r="87" spans="57:89" x14ac:dyDescent="0.25">
      <c r="BE87" t="s">
        <v>72</v>
      </c>
      <c r="BF87" s="41">
        <v>1134.4718</v>
      </c>
      <c r="CJ87" t="s">
        <v>733</v>
      </c>
      <c r="CK87" s="41">
        <v>9699.8829999999998</v>
      </c>
    </row>
    <row r="88" spans="57:89" x14ac:dyDescent="0.25">
      <c r="BE88" t="s">
        <v>65</v>
      </c>
      <c r="BF88" s="41">
        <v>1129.7109000000003</v>
      </c>
      <c r="CJ88" t="s">
        <v>807</v>
      </c>
      <c r="CK88" s="41">
        <v>9586.1111000000001</v>
      </c>
    </row>
    <row r="89" spans="57:89" x14ac:dyDescent="0.25">
      <c r="BE89" t="s">
        <v>68</v>
      </c>
      <c r="BF89" s="41">
        <v>1113.028</v>
      </c>
      <c r="CJ89" t="s">
        <v>743</v>
      </c>
      <c r="CK89" s="41">
        <v>9489.3345000000008</v>
      </c>
    </row>
    <row r="90" spans="57:89" x14ac:dyDescent="0.25">
      <c r="BE90" t="s">
        <v>191</v>
      </c>
      <c r="BF90" s="41">
        <v>1051.5288</v>
      </c>
      <c r="CJ90" t="s">
        <v>745</v>
      </c>
      <c r="CK90" s="41">
        <v>9180.2682000000004</v>
      </c>
    </row>
    <row r="91" spans="57:89" x14ac:dyDescent="0.25">
      <c r="BE91" t="s">
        <v>85</v>
      </c>
      <c r="BF91" s="41">
        <v>1000.5919999999999</v>
      </c>
      <c r="CJ91" t="s">
        <v>791</v>
      </c>
      <c r="CK91" s="41">
        <v>9158.2196999999996</v>
      </c>
    </row>
    <row r="92" spans="57:89" x14ac:dyDescent="0.25">
      <c r="BE92" t="s">
        <v>115</v>
      </c>
      <c r="BF92" s="41">
        <v>984.81450000000041</v>
      </c>
      <c r="CJ92" t="s">
        <v>779</v>
      </c>
      <c r="CK92" s="41">
        <v>8790.1422000000002</v>
      </c>
    </row>
    <row r="93" spans="57:89" x14ac:dyDescent="0.25">
      <c r="BE93" t="s">
        <v>64</v>
      </c>
      <c r="BF93" s="41">
        <v>895.31409999999994</v>
      </c>
      <c r="CJ93" t="s">
        <v>773</v>
      </c>
      <c r="CK93" s="41">
        <v>8538.2350999999999</v>
      </c>
    </row>
    <row r="94" spans="57:89" x14ac:dyDescent="0.25">
      <c r="BE94" t="s">
        <v>166</v>
      </c>
      <c r="BF94" s="41">
        <v>724.69839999999999</v>
      </c>
      <c r="CJ94" t="s">
        <v>716</v>
      </c>
      <c r="CK94" s="41">
        <v>8472.288700000001</v>
      </c>
    </row>
    <row r="95" spans="57:89" x14ac:dyDescent="0.25">
      <c r="BE95" t="s">
        <v>79</v>
      </c>
      <c r="BF95" s="41">
        <v>563.38729999999998</v>
      </c>
      <c r="CJ95" t="s">
        <v>753</v>
      </c>
      <c r="CK95" s="41">
        <v>8274.5856000000003</v>
      </c>
    </row>
    <row r="96" spans="57:89" x14ac:dyDescent="0.25">
      <c r="BE96" t="s">
        <v>80</v>
      </c>
      <c r="BF96" s="41">
        <v>540.39190000000008</v>
      </c>
      <c r="CJ96" t="s">
        <v>792</v>
      </c>
      <c r="CK96" s="41">
        <v>8114.7784000000001</v>
      </c>
    </row>
    <row r="97" spans="57:89" x14ac:dyDescent="0.25">
      <c r="BE97" t="s">
        <v>71</v>
      </c>
      <c r="BF97" s="41">
        <v>536.57449999999994</v>
      </c>
      <c r="CJ97" t="s">
        <v>777</v>
      </c>
      <c r="CK97" s="41">
        <v>8095.1529</v>
      </c>
    </row>
    <row r="98" spans="57:89" x14ac:dyDescent="0.25">
      <c r="BE98" t="s">
        <v>82</v>
      </c>
      <c r="BF98" s="41">
        <v>471.40570000000002</v>
      </c>
      <c r="CJ98" t="s">
        <v>679</v>
      </c>
      <c r="CK98" s="41">
        <v>8030.5796</v>
      </c>
    </row>
    <row r="99" spans="57:89" x14ac:dyDescent="0.25">
      <c r="BE99" t="s">
        <v>116</v>
      </c>
      <c r="BF99" s="41">
        <v>416.44980000000004</v>
      </c>
      <c r="CJ99" t="s">
        <v>799</v>
      </c>
      <c r="CK99" s="41">
        <v>8024.2545</v>
      </c>
    </row>
    <row r="100" spans="57:89" x14ac:dyDescent="0.25">
      <c r="BE100" t="s">
        <v>81</v>
      </c>
      <c r="BF100" s="41">
        <v>252.9494</v>
      </c>
      <c r="CJ100" t="s">
        <v>790</v>
      </c>
      <c r="CK100" s="41">
        <v>8008.1554999999998</v>
      </c>
    </row>
    <row r="101" spans="57:89" x14ac:dyDescent="0.25">
      <c r="BE101" t="s">
        <v>117</v>
      </c>
      <c r="BF101" s="41">
        <v>174.45869999999999</v>
      </c>
      <c r="CJ101" t="s">
        <v>834</v>
      </c>
      <c r="CK101" s="41">
        <v>8000.5956000000006</v>
      </c>
    </row>
    <row r="102" spans="57:89" x14ac:dyDescent="0.25">
      <c r="BE102" t="s">
        <v>296</v>
      </c>
      <c r="BF102" s="41">
        <v>0</v>
      </c>
      <c r="CJ102" t="s">
        <v>805</v>
      </c>
      <c r="CK102" s="41">
        <v>7749.5538999999999</v>
      </c>
    </row>
    <row r="103" spans="57:89" x14ac:dyDescent="0.25">
      <c r="BE103" t="s">
        <v>537</v>
      </c>
      <c r="BF103" s="41">
        <v>0</v>
      </c>
      <c r="CJ103" t="s">
        <v>798</v>
      </c>
      <c r="CK103" s="41">
        <v>7508.6839</v>
      </c>
    </row>
    <row r="104" spans="57:89" x14ac:dyDescent="0.25">
      <c r="BE104" t="s">
        <v>449</v>
      </c>
      <c r="BF104" s="41">
        <v>0</v>
      </c>
      <c r="CJ104" t="s">
        <v>801</v>
      </c>
      <c r="CK104" s="41">
        <v>7476.3409000000001</v>
      </c>
    </row>
    <row r="105" spans="57:89" x14ac:dyDescent="0.25">
      <c r="BE105" t="s">
        <v>559</v>
      </c>
      <c r="BF105" s="41">
        <v>0</v>
      </c>
      <c r="CJ105" t="s">
        <v>766</v>
      </c>
      <c r="CK105" s="41">
        <v>7421.76</v>
      </c>
    </row>
    <row r="106" spans="57:89" x14ac:dyDescent="0.25">
      <c r="BE106" t="s">
        <v>286</v>
      </c>
      <c r="BF106" s="41">
        <v>0</v>
      </c>
      <c r="CJ106" t="s">
        <v>820</v>
      </c>
      <c r="CK106" s="41">
        <v>7101.2029999999995</v>
      </c>
    </row>
    <row r="107" spans="57:89" x14ac:dyDescent="0.25">
      <c r="BE107" t="s">
        <v>360</v>
      </c>
      <c r="BF107" s="41">
        <v>0</v>
      </c>
      <c r="CJ107" t="s">
        <v>817</v>
      </c>
      <c r="CK107" s="41">
        <v>7050.1503999999995</v>
      </c>
    </row>
    <row r="108" spans="57:89" x14ac:dyDescent="0.25">
      <c r="BE108" t="s">
        <v>129</v>
      </c>
      <c r="BF108" s="41">
        <v>0</v>
      </c>
      <c r="CJ108" t="s">
        <v>722</v>
      </c>
      <c r="CK108" s="41">
        <v>7049.8544000000002</v>
      </c>
    </row>
    <row r="109" spans="57:89" x14ac:dyDescent="0.25">
      <c r="BE109" t="s">
        <v>561</v>
      </c>
      <c r="BF109" s="41">
        <v>0</v>
      </c>
      <c r="CJ109" t="s">
        <v>772</v>
      </c>
      <c r="CK109" s="41">
        <v>6825.1836999999996</v>
      </c>
    </row>
    <row r="110" spans="57:89" x14ac:dyDescent="0.25">
      <c r="BE110" t="s">
        <v>270</v>
      </c>
      <c r="BF110" s="41">
        <v>0</v>
      </c>
      <c r="CJ110" t="s">
        <v>855</v>
      </c>
      <c r="CK110" s="41">
        <v>6654.8258000000005</v>
      </c>
    </row>
    <row r="111" spans="57:89" x14ac:dyDescent="0.25">
      <c r="BE111" t="s">
        <v>444</v>
      </c>
      <c r="BF111" s="41">
        <v>0</v>
      </c>
      <c r="CJ111" t="s">
        <v>719</v>
      </c>
      <c r="CK111" s="41">
        <v>6644.5204000000003</v>
      </c>
    </row>
    <row r="112" spans="57:89" x14ac:dyDescent="0.25">
      <c r="BE112" t="s">
        <v>278</v>
      </c>
      <c r="BF112" s="41">
        <v>0</v>
      </c>
      <c r="CJ112" t="s">
        <v>816</v>
      </c>
      <c r="CK112" s="41">
        <v>6628.0816999999997</v>
      </c>
    </row>
    <row r="113" spans="57:89" x14ac:dyDescent="0.25">
      <c r="BE113" t="s">
        <v>446</v>
      </c>
      <c r="BF113" s="41">
        <v>0</v>
      </c>
      <c r="CJ113" t="s">
        <v>775</v>
      </c>
      <c r="CK113" s="41">
        <v>6491.3369999999995</v>
      </c>
    </row>
    <row r="114" spans="57:89" x14ac:dyDescent="0.25">
      <c r="BE114" t="s">
        <v>527</v>
      </c>
      <c r="BF114" s="41">
        <v>0</v>
      </c>
      <c r="CJ114" t="s">
        <v>829</v>
      </c>
      <c r="CK114" s="41">
        <v>6443.8303999999998</v>
      </c>
    </row>
    <row r="115" spans="57:89" x14ac:dyDescent="0.25">
      <c r="BE115" t="s">
        <v>448</v>
      </c>
      <c r="BF115" s="41">
        <v>0</v>
      </c>
      <c r="CJ115" t="s">
        <v>749</v>
      </c>
      <c r="CK115" s="41">
        <v>6390.2261999999992</v>
      </c>
    </row>
    <row r="116" spans="57:89" x14ac:dyDescent="0.25">
      <c r="BE116" t="s">
        <v>428</v>
      </c>
      <c r="BF116" s="41">
        <v>0</v>
      </c>
      <c r="CJ116" t="s">
        <v>824</v>
      </c>
      <c r="CK116" s="41">
        <v>6387.5841</v>
      </c>
    </row>
    <row r="117" spans="57:89" x14ac:dyDescent="0.25">
      <c r="BE117" t="s">
        <v>450</v>
      </c>
      <c r="BF117" s="41">
        <v>0</v>
      </c>
      <c r="CJ117" t="s">
        <v>625</v>
      </c>
      <c r="CK117" s="41">
        <v>6220.6715000000004</v>
      </c>
    </row>
    <row r="118" spans="57:89" x14ac:dyDescent="0.25">
      <c r="BE118" t="s">
        <v>445</v>
      </c>
      <c r="BF118" s="41">
        <v>0</v>
      </c>
      <c r="CJ118" t="s">
        <v>737</v>
      </c>
      <c r="CK118" s="41">
        <v>6111.1530000000002</v>
      </c>
    </row>
    <row r="119" spans="57:89" x14ac:dyDescent="0.25">
      <c r="BE119" t="s">
        <v>288</v>
      </c>
      <c r="BF119" s="41">
        <v>0</v>
      </c>
      <c r="CJ119" t="s">
        <v>752</v>
      </c>
      <c r="CK119" s="41">
        <v>5907.9387999999999</v>
      </c>
    </row>
    <row r="120" spans="57:89" x14ac:dyDescent="0.25">
      <c r="BE120" t="s">
        <v>266</v>
      </c>
      <c r="BF120" s="41">
        <v>0</v>
      </c>
      <c r="CJ120" t="s">
        <v>839</v>
      </c>
      <c r="CK120" s="41">
        <v>5900.8761000000004</v>
      </c>
    </row>
    <row r="121" spans="57:89" x14ac:dyDescent="0.25">
      <c r="BE121" t="s">
        <v>388</v>
      </c>
      <c r="BF121" s="41">
        <v>0</v>
      </c>
      <c r="CJ121" t="s">
        <v>840</v>
      </c>
      <c r="CK121" s="41">
        <v>5777.7038000000002</v>
      </c>
    </row>
    <row r="122" spans="57:89" x14ac:dyDescent="0.25">
      <c r="BE122" t="s">
        <v>274</v>
      </c>
      <c r="BF122" s="41">
        <v>0</v>
      </c>
      <c r="CJ122" t="s">
        <v>681</v>
      </c>
      <c r="CK122" s="41">
        <v>5759.2748999999994</v>
      </c>
    </row>
    <row r="123" spans="57:89" x14ac:dyDescent="0.25">
      <c r="BE123" t="s">
        <v>390</v>
      </c>
      <c r="BF123" s="41">
        <v>0</v>
      </c>
      <c r="CJ123" t="s">
        <v>849</v>
      </c>
      <c r="CK123" s="41">
        <v>5704.9040999999997</v>
      </c>
    </row>
    <row r="124" spans="57:89" x14ac:dyDescent="0.25">
      <c r="BE124" t="s">
        <v>556</v>
      </c>
      <c r="BF124" s="41">
        <v>0</v>
      </c>
      <c r="CJ124" t="s">
        <v>780</v>
      </c>
      <c r="CK124" s="41">
        <v>5697.4823999999999</v>
      </c>
    </row>
    <row r="125" spans="57:89" x14ac:dyDescent="0.25">
      <c r="BE125" t="s">
        <v>216</v>
      </c>
      <c r="BF125" s="41">
        <v>0</v>
      </c>
      <c r="CJ125" t="s">
        <v>736</v>
      </c>
      <c r="CK125" s="41">
        <v>5626.8554000000004</v>
      </c>
    </row>
    <row r="126" spans="57:89" x14ac:dyDescent="0.25">
      <c r="BE126" t="s">
        <v>282</v>
      </c>
      <c r="BF126" s="41">
        <v>0</v>
      </c>
      <c r="CJ126" t="s">
        <v>865</v>
      </c>
      <c r="CK126" s="41">
        <v>5566.1184999999996</v>
      </c>
    </row>
    <row r="127" spans="57:89" x14ac:dyDescent="0.25">
      <c r="BE127" t="s">
        <v>219</v>
      </c>
      <c r="BF127" s="41">
        <v>0</v>
      </c>
      <c r="CJ127" t="s">
        <v>692</v>
      </c>
      <c r="CK127" s="41">
        <v>5442.1902</v>
      </c>
    </row>
    <row r="128" spans="57:89" x14ac:dyDescent="0.25">
      <c r="BE128" t="s">
        <v>87</v>
      </c>
      <c r="BF128" s="41">
        <v>0</v>
      </c>
      <c r="CJ128" t="s">
        <v>762</v>
      </c>
      <c r="CK128" s="41">
        <v>5418.4202999999998</v>
      </c>
    </row>
    <row r="129" spans="57:89" x14ac:dyDescent="0.25">
      <c r="BE129" t="s">
        <v>246</v>
      </c>
      <c r="BF129" s="41">
        <v>0</v>
      </c>
      <c r="CJ129" t="s">
        <v>776</v>
      </c>
      <c r="CK129" s="41">
        <v>5405.7341999999999</v>
      </c>
    </row>
    <row r="130" spans="57:89" x14ac:dyDescent="0.25">
      <c r="BE130" t="s">
        <v>298</v>
      </c>
      <c r="BF130" s="41">
        <v>0</v>
      </c>
      <c r="CJ130" t="s">
        <v>837</v>
      </c>
      <c r="CK130" s="41">
        <v>5388.1907999999994</v>
      </c>
    </row>
    <row r="131" spans="57:89" x14ac:dyDescent="0.25">
      <c r="BE131" t="s">
        <v>412</v>
      </c>
      <c r="BF131" s="41">
        <v>0</v>
      </c>
      <c r="CJ131" t="s">
        <v>809</v>
      </c>
      <c r="CK131" s="41">
        <v>5295.6464999999998</v>
      </c>
    </row>
    <row r="132" spans="57:89" x14ac:dyDescent="0.25">
      <c r="BE132" t="s">
        <v>306</v>
      </c>
      <c r="BF132" s="41">
        <v>0</v>
      </c>
      <c r="CJ132" t="s">
        <v>794</v>
      </c>
      <c r="CK132" s="41">
        <v>5197.2896000000001</v>
      </c>
    </row>
    <row r="133" spans="57:89" x14ac:dyDescent="0.25">
      <c r="BE133" t="s">
        <v>302</v>
      </c>
      <c r="BF133" s="41">
        <v>0</v>
      </c>
      <c r="CJ133" t="s">
        <v>769</v>
      </c>
      <c r="CK133" s="41">
        <v>5179.1863999999996</v>
      </c>
    </row>
    <row r="134" spans="57:89" x14ac:dyDescent="0.25">
      <c r="BE134" t="s">
        <v>121</v>
      </c>
      <c r="BF134" s="41">
        <v>0</v>
      </c>
      <c r="CJ134" t="s">
        <v>630</v>
      </c>
      <c r="CK134" s="41">
        <v>5164.4592999999995</v>
      </c>
    </row>
    <row r="135" spans="57:89" x14ac:dyDescent="0.25">
      <c r="BE135" t="s">
        <v>198</v>
      </c>
      <c r="BF135" s="41">
        <v>0</v>
      </c>
      <c r="CJ135" t="s">
        <v>841</v>
      </c>
      <c r="CK135" s="41">
        <v>5129.8631000000005</v>
      </c>
    </row>
    <row r="136" spans="57:89" x14ac:dyDescent="0.25">
      <c r="BE136" t="s">
        <v>320</v>
      </c>
      <c r="BF136" s="41">
        <v>0</v>
      </c>
      <c r="CJ136" t="s">
        <v>764</v>
      </c>
      <c r="CK136" s="41">
        <v>5020.5796</v>
      </c>
    </row>
    <row r="137" spans="57:89" x14ac:dyDescent="0.25">
      <c r="BE137" t="s">
        <v>416</v>
      </c>
      <c r="BF137" s="41">
        <v>0</v>
      </c>
      <c r="CJ137" t="s">
        <v>815</v>
      </c>
      <c r="CK137" s="41">
        <v>4994.7710999999999</v>
      </c>
    </row>
    <row r="138" spans="57:89" x14ac:dyDescent="0.25">
      <c r="BE138" t="s">
        <v>148</v>
      </c>
      <c r="BF138" s="41">
        <v>0</v>
      </c>
      <c r="CJ138" t="s">
        <v>796</v>
      </c>
      <c r="CK138" s="41">
        <v>4991.6473999999998</v>
      </c>
    </row>
    <row r="139" spans="57:89" x14ac:dyDescent="0.25">
      <c r="BE139" t="s">
        <v>304</v>
      </c>
      <c r="BF139" s="41">
        <v>0</v>
      </c>
      <c r="CJ139" t="s">
        <v>822</v>
      </c>
      <c r="CK139" s="41">
        <v>4918.92</v>
      </c>
    </row>
    <row r="140" spans="57:89" x14ac:dyDescent="0.25">
      <c r="BE140" t="s">
        <v>459</v>
      </c>
      <c r="BF140" s="41">
        <v>0</v>
      </c>
      <c r="CJ140" t="s">
        <v>813</v>
      </c>
      <c r="CK140" s="41">
        <v>4888.9224000000004</v>
      </c>
    </row>
    <row r="141" spans="57:89" x14ac:dyDescent="0.25">
      <c r="BE141" t="s">
        <v>418</v>
      </c>
      <c r="BF141" s="41">
        <v>0</v>
      </c>
      <c r="CJ141" t="s">
        <v>785</v>
      </c>
      <c r="CK141" s="41">
        <v>4841.6691999999994</v>
      </c>
    </row>
    <row r="142" spans="57:89" x14ac:dyDescent="0.25">
      <c r="BE142" t="s">
        <v>268</v>
      </c>
      <c r="BF142" s="41">
        <v>0</v>
      </c>
      <c r="CJ142" t="s">
        <v>707</v>
      </c>
      <c r="CK142" s="41">
        <v>4771.4785000000002</v>
      </c>
    </row>
    <row r="143" spans="57:89" x14ac:dyDescent="0.25">
      <c r="BE143" t="s">
        <v>310</v>
      </c>
      <c r="BF143" s="41">
        <v>0</v>
      </c>
      <c r="CJ143" t="s">
        <v>814</v>
      </c>
      <c r="CK143" s="41">
        <v>4705.0308000000005</v>
      </c>
    </row>
    <row r="144" spans="57:89" x14ac:dyDescent="0.25">
      <c r="BE144" t="s">
        <v>272</v>
      </c>
      <c r="BF144" s="41">
        <v>0</v>
      </c>
      <c r="CJ144" t="s">
        <v>838</v>
      </c>
      <c r="CK144" s="41">
        <v>4677.7308000000003</v>
      </c>
    </row>
    <row r="145" spans="57:89" x14ac:dyDescent="0.25">
      <c r="BE145" t="s">
        <v>206</v>
      </c>
      <c r="BF145" s="41">
        <v>0</v>
      </c>
      <c r="CJ145" t="s">
        <v>676</v>
      </c>
      <c r="CK145" s="41">
        <v>4632.1583000000001</v>
      </c>
    </row>
    <row r="146" spans="57:89" x14ac:dyDescent="0.25">
      <c r="BE146" t="s">
        <v>332</v>
      </c>
      <c r="BF146" s="41">
        <v>0</v>
      </c>
      <c r="CJ146" t="s">
        <v>756</v>
      </c>
      <c r="CK146" s="41">
        <v>4621.8977999999997</v>
      </c>
    </row>
    <row r="147" spans="57:89" x14ac:dyDescent="0.25">
      <c r="BE147" t="s">
        <v>461</v>
      </c>
      <c r="BF147" s="41">
        <v>0</v>
      </c>
      <c r="CJ147" t="s">
        <v>631</v>
      </c>
      <c r="CK147" s="41">
        <v>4614.0542000000005</v>
      </c>
    </row>
    <row r="148" spans="57:89" x14ac:dyDescent="0.25">
      <c r="BE148" t="s">
        <v>548</v>
      </c>
      <c r="BF148" s="41">
        <v>0</v>
      </c>
      <c r="CJ148" t="s">
        <v>845</v>
      </c>
      <c r="CK148" s="41">
        <v>4602.2632999999996</v>
      </c>
    </row>
    <row r="149" spans="57:89" x14ac:dyDescent="0.25">
      <c r="BE149" t="s">
        <v>324</v>
      </c>
      <c r="BF149" s="41">
        <v>0</v>
      </c>
      <c r="CJ149" t="s">
        <v>684</v>
      </c>
      <c r="CK149" s="41">
        <v>4494.4831999999997</v>
      </c>
    </row>
    <row r="150" spans="57:89" x14ac:dyDescent="0.25">
      <c r="BE150" t="s">
        <v>276</v>
      </c>
      <c r="BF150" s="41">
        <v>0</v>
      </c>
      <c r="CJ150" t="s">
        <v>747</v>
      </c>
      <c r="CK150" s="41">
        <v>4466.8940000000002</v>
      </c>
    </row>
    <row r="151" spans="57:89" x14ac:dyDescent="0.25">
      <c r="BE151" t="s">
        <v>463</v>
      </c>
      <c r="BF151" s="41">
        <v>0</v>
      </c>
      <c r="CJ151" t="s">
        <v>830</v>
      </c>
      <c r="CK151" s="41">
        <v>4364.8819999999996</v>
      </c>
    </row>
    <row r="152" spans="57:89" x14ac:dyDescent="0.25">
      <c r="BE152" t="s">
        <v>280</v>
      </c>
      <c r="BF152" s="41">
        <v>0</v>
      </c>
      <c r="CJ152" t="s">
        <v>831</v>
      </c>
      <c r="CK152" s="41">
        <v>4342.9782999999998</v>
      </c>
    </row>
    <row r="153" spans="57:89" x14ac:dyDescent="0.25">
      <c r="BE153" t="s">
        <v>200</v>
      </c>
      <c r="BF153" s="41">
        <v>0</v>
      </c>
      <c r="CJ153" t="s">
        <v>857</v>
      </c>
      <c r="CK153" s="41">
        <v>4337.5156999999999</v>
      </c>
    </row>
    <row r="154" spans="57:89" x14ac:dyDescent="0.25">
      <c r="BE154" t="s">
        <v>284</v>
      </c>
      <c r="BF154" s="41">
        <v>0</v>
      </c>
      <c r="CJ154" t="s">
        <v>781</v>
      </c>
      <c r="CK154" s="41">
        <v>4329.3599999999997</v>
      </c>
    </row>
    <row r="155" spans="57:89" x14ac:dyDescent="0.25">
      <c r="BE155" t="s">
        <v>486</v>
      </c>
      <c r="BF155" s="41">
        <v>0</v>
      </c>
      <c r="CJ155" t="s">
        <v>789</v>
      </c>
      <c r="CK155" s="41">
        <v>4329.3599999999997</v>
      </c>
    </row>
    <row r="156" spans="57:89" x14ac:dyDescent="0.25">
      <c r="BE156" t="s">
        <v>549</v>
      </c>
      <c r="BF156" s="41">
        <v>0</v>
      </c>
      <c r="CJ156" t="s">
        <v>634</v>
      </c>
      <c r="CK156" s="41">
        <v>4329.3506000000007</v>
      </c>
    </row>
    <row r="157" spans="57:89" x14ac:dyDescent="0.25">
      <c r="BE157" t="s">
        <v>336</v>
      </c>
      <c r="BF157" s="41">
        <v>0</v>
      </c>
      <c r="CJ157" t="s">
        <v>862</v>
      </c>
      <c r="CK157" s="41">
        <v>4329.1471999999994</v>
      </c>
    </row>
    <row r="158" spans="57:89" x14ac:dyDescent="0.25">
      <c r="BE158" t="s">
        <v>91</v>
      </c>
      <c r="BF158" s="41">
        <v>0</v>
      </c>
      <c r="CJ158" t="s">
        <v>627</v>
      </c>
      <c r="CK158" s="41">
        <v>4312.5223999999998</v>
      </c>
    </row>
    <row r="159" spans="57:89" x14ac:dyDescent="0.25">
      <c r="BE159" t="s">
        <v>534</v>
      </c>
      <c r="BF159" s="41">
        <v>0</v>
      </c>
      <c r="CJ159" t="s">
        <v>823</v>
      </c>
      <c r="CK159" s="41">
        <v>4274.6632</v>
      </c>
    </row>
    <row r="160" spans="57:89" x14ac:dyDescent="0.25">
      <c r="BE160" t="s">
        <v>394</v>
      </c>
      <c r="BF160" s="41">
        <v>0</v>
      </c>
      <c r="CJ160" t="s">
        <v>854</v>
      </c>
      <c r="CK160" s="41">
        <v>4211.5560999999998</v>
      </c>
    </row>
    <row r="161" spans="57:89" x14ac:dyDescent="0.25">
      <c r="BE161" t="s">
        <v>483</v>
      </c>
      <c r="BF161" s="41">
        <v>0</v>
      </c>
      <c r="CJ161" t="s">
        <v>811</v>
      </c>
      <c r="CK161" s="41">
        <v>4197.3371999999999</v>
      </c>
    </row>
    <row r="162" spans="57:89" x14ac:dyDescent="0.25">
      <c r="BE162" t="s">
        <v>294</v>
      </c>
      <c r="BF162" s="41">
        <v>0</v>
      </c>
      <c r="CJ162" t="s">
        <v>871</v>
      </c>
      <c r="CK162" s="41">
        <v>4191.1499999999996</v>
      </c>
    </row>
    <row r="163" spans="57:89" x14ac:dyDescent="0.25">
      <c r="BE163" t="s">
        <v>426</v>
      </c>
      <c r="BF163" s="41">
        <v>0</v>
      </c>
      <c r="CJ163" t="s">
        <v>633</v>
      </c>
      <c r="CK163" s="41">
        <v>4182.0693000000001</v>
      </c>
    </row>
    <row r="164" spans="57:89" x14ac:dyDescent="0.25">
      <c r="BE164" t="s">
        <v>111</v>
      </c>
      <c r="BF164" s="41">
        <v>0</v>
      </c>
      <c r="CJ164" t="s">
        <v>793</v>
      </c>
      <c r="CK164" s="41">
        <v>4176.9715000000006</v>
      </c>
    </row>
    <row r="165" spans="57:89" x14ac:dyDescent="0.25">
      <c r="BE165" t="s">
        <v>248</v>
      </c>
      <c r="BF165" s="41">
        <v>0</v>
      </c>
      <c r="CJ165" t="s">
        <v>874</v>
      </c>
      <c r="CK165" s="41">
        <v>4150.1230999999998</v>
      </c>
    </row>
    <row r="166" spans="57:89" x14ac:dyDescent="0.25">
      <c r="BE166" t="s">
        <v>425</v>
      </c>
      <c r="BF166" s="41">
        <v>0</v>
      </c>
      <c r="CJ166" t="s">
        <v>880</v>
      </c>
      <c r="CK166" s="41">
        <v>4048.4755999999998</v>
      </c>
    </row>
    <row r="167" spans="57:89" x14ac:dyDescent="0.25">
      <c r="BE167" t="s">
        <v>291</v>
      </c>
      <c r="BF167" s="41">
        <v>0</v>
      </c>
      <c r="CJ167" t="s">
        <v>825</v>
      </c>
      <c r="CK167" s="41">
        <v>4047.6927999999998</v>
      </c>
    </row>
    <row r="168" spans="57:89" x14ac:dyDescent="0.25">
      <c r="BE168" t="s">
        <v>300</v>
      </c>
      <c r="BF168" s="41">
        <v>0</v>
      </c>
      <c r="CJ168" t="s">
        <v>844</v>
      </c>
      <c r="CK168" s="41">
        <v>4011.1731</v>
      </c>
    </row>
    <row r="169" spans="57:89" x14ac:dyDescent="0.25">
      <c r="BE169" t="s">
        <v>250</v>
      </c>
      <c r="BF169" s="41">
        <v>0</v>
      </c>
      <c r="CJ169" t="s">
        <v>786</v>
      </c>
      <c r="CK169" s="41">
        <v>3950.9773</v>
      </c>
    </row>
    <row r="170" spans="57:89" x14ac:dyDescent="0.25">
      <c r="BE170" t="s">
        <v>410</v>
      </c>
      <c r="BF170" s="41">
        <v>0</v>
      </c>
      <c r="CJ170" t="s">
        <v>881</v>
      </c>
      <c r="CK170" s="41">
        <v>3926.808</v>
      </c>
    </row>
    <row r="171" spans="57:89" x14ac:dyDescent="0.25">
      <c r="BE171" t="s">
        <v>308</v>
      </c>
      <c r="BF171" s="41">
        <v>0</v>
      </c>
      <c r="CJ171" t="s">
        <v>864</v>
      </c>
      <c r="CK171" s="41">
        <v>3926.808</v>
      </c>
    </row>
    <row r="172" spans="57:89" x14ac:dyDescent="0.25">
      <c r="BE172" t="s">
        <v>312</v>
      </c>
      <c r="BF172" s="41">
        <v>0</v>
      </c>
      <c r="CJ172" t="s">
        <v>875</v>
      </c>
      <c r="CK172" s="41">
        <v>3902.9357</v>
      </c>
    </row>
    <row r="173" spans="57:89" x14ac:dyDescent="0.25">
      <c r="BE173" t="s">
        <v>197</v>
      </c>
      <c r="BF173" s="41">
        <v>0</v>
      </c>
      <c r="CJ173" t="s">
        <v>744</v>
      </c>
      <c r="CK173" s="41">
        <v>3871.3728000000001</v>
      </c>
    </row>
    <row r="174" spans="57:89" x14ac:dyDescent="0.25">
      <c r="BE174" t="s">
        <v>322</v>
      </c>
      <c r="BF174" s="41">
        <v>0</v>
      </c>
      <c r="CJ174" t="s">
        <v>741</v>
      </c>
      <c r="CK174" s="41">
        <v>3849.4691000000003</v>
      </c>
    </row>
    <row r="175" spans="57:89" x14ac:dyDescent="0.25">
      <c r="BE175" t="s">
        <v>199</v>
      </c>
      <c r="BF175" s="41">
        <v>0</v>
      </c>
      <c r="CJ175" t="s">
        <v>812</v>
      </c>
      <c r="CK175" s="41">
        <v>3803.2865000000002</v>
      </c>
    </row>
    <row r="176" spans="57:89" x14ac:dyDescent="0.25">
      <c r="BE176" t="s">
        <v>144</v>
      </c>
      <c r="BF176" s="41">
        <v>0</v>
      </c>
      <c r="CJ176" t="s">
        <v>827</v>
      </c>
      <c r="CK176" s="41">
        <v>3747.2518</v>
      </c>
    </row>
    <row r="177" spans="57:89" x14ac:dyDescent="0.25">
      <c r="BE177" t="s">
        <v>201</v>
      </c>
      <c r="BF177" s="41">
        <v>0</v>
      </c>
      <c r="CJ177" t="s">
        <v>826</v>
      </c>
      <c r="CK177" s="41">
        <v>3701.1849000000002</v>
      </c>
    </row>
    <row r="178" spans="57:89" x14ac:dyDescent="0.25">
      <c r="BE178" t="s">
        <v>152</v>
      </c>
      <c r="BF178" s="41">
        <v>0</v>
      </c>
      <c r="CJ178" t="s">
        <v>632</v>
      </c>
      <c r="CK178" s="41">
        <v>3651.7676000000001</v>
      </c>
    </row>
    <row r="179" spans="57:89" x14ac:dyDescent="0.25">
      <c r="BE179" t="s">
        <v>203</v>
      </c>
      <c r="BF179" s="41">
        <v>0</v>
      </c>
      <c r="CJ179" t="s">
        <v>803</v>
      </c>
      <c r="CK179" s="41">
        <v>3642.2219999999998</v>
      </c>
    </row>
    <row r="180" spans="57:89" x14ac:dyDescent="0.25">
      <c r="BE180" t="s">
        <v>451</v>
      </c>
      <c r="BF180" s="41">
        <v>0</v>
      </c>
      <c r="CJ180" t="s">
        <v>861</v>
      </c>
      <c r="CK180" s="41">
        <v>3602.6760999999997</v>
      </c>
    </row>
    <row r="181" spans="57:89" x14ac:dyDescent="0.25">
      <c r="BE181" t="s">
        <v>205</v>
      </c>
      <c r="BF181" s="41">
        <v>0</v>
      </c>
      <c r="CJ181" t="s">
        <v>866</v>
      </c>
      <c r="CK181" s="41">
        <v>3536.6286</v>
      </c>
    </row>
    <row r="182" spans="57:89" x14ac:dyDescent="0.25">
      <c r="BE182" t="s">
        <v>228</v>
      </c>
      <c r="BF182" s="41">
        <v>0</v>
      </c>
      <c r="CJ182" t="s">
        <v>886</v>
      </c>
      <c r="CK182" s="41">
        <v>3534.1271999999999</v>
      </c>
    </row>
    <row r="183" spans="57:89" x14ac:dyDescent="0.25">
      <c r="BE183" t="s">
        <v>207</v>
      </c>
      <c r="BF183" s="41">
        <v>0</v>
      </c>
      <c r="CJ183" t="s">
        <v>887</v>
      </c>
      <c r="CK183" s="41">
        <v>3534.1271999999999</v>
      </c>
    </row>
    <row r="184" spans="57:89" x14ac:dyDescent="0.25">
      <c r="BE184" t="s">
        <v>210</v>
      </c>
      <c r="BF184" s="41">
        <v>0</v>
      </c>
      <c r="CJ184" t="s">
        <v>888</v>
      </c>
      <c r="CK184" s="41">
        <v>3501.5593999999996</v>
      </c>
    </row>
    <row r="185" spans="57:89" x14ac:dyDescent="0.25">
      <c r="BE185" t="s">
        <v>209</v>
      </c>
      <c r="BF185" s="41">
        <v>0</v>
      </c>
      <c r="CJ185" t="s">
        <v>870</v>
      </c>
      <c r="CK185" s="41">
        <v>3478.8305999999998</v>
      </c>
    </row>
    <row r="186" spans="57:89" x14ac:dyDescent="0.25">
      <c r="BE186" t="s">
        <v>230</v>
      </c>
      <c r="BF186" s="41">
        <v>0</v>
      </c>
      <c r="CJ186" t="s">
        <v>622</v>
      </c>
      <c r="CK186" s="41">
        <v>3390.7037999999998</v>
      </c>
    </row>
    <row r="187" spans="57:89" x14ac:dyDescent="0.25">
      <c r="BE187" t="s">
        <v>211</v>
      </c>
      <c r="BF187" s="41">
        <v>0</v>
      </c>
      <c r="CJ187" t="s">
        <v>787</v>
      </c>
      <c r="CK187" s="41">
        <v>3387.9490000000001</v>
      </c>
    </row>
    <row r="188" spans="57:89" x14ac:dyDescent="0.25">
      <c r="BE188" t="s">
        <v>196</v>
      </c>
      <c r="BF188" s="41">
        <v>0</v>
      </c>
      <c r="CJ188" t="s">
        <v>890</v>
      </c>
      <c r="CK188" s="41">
        <v>3379.5657000000001</v>
      </c>
    </row>
    <row r="189" spans="57:89" x14ac:dyDescent="0.25">
      <c r="BE189" t="s">
        <v>213</v>
      </c>
      <c r="BF189" s="41">
        <v>0</v>
      </c>
      <c r="CJ189" t="s">
        <v>738</v>
      </c>
      <c r="CK189" s="41">
        <v>3370.8624</v>
      </c>
    </row>
    <row r="190" spans="57:89" x14ac:dyDescent="0.25">
      <c r="BE190" t="s">
        <v>232</v>
      </c>
      <c r="BF190" s="41">
        <v>0</v>
      </c>
      <c r="CJ190" t="s">
        <v>821</v>
      </c>
      <c r="CK190" s="41">
        <v>3301.2195000000002</v>
      </c>
    </row>
    <row r="191" spans="57:89" x14ac:dyDescent="0.25">
      <c r="BE191" t="s">
        <v>215</v>
      </c>
      <c r="BF191" s="41">
        <v>0</v>
      </c>
      <c r="CJ191" t="s">
        <v>892</v>
      </c>
      <c r="CK191" s="41">
        <v>3264.5682000000002</v>
      </c>
    </row>
    <row r="192" spans="57:89" x14ac:dyDescent="0.25">
      <c r="BE192" t="s">
        <v>553</v>
      </c>
      <c r="BF192" s="41">
        <v>0</v>
      </c>
      <c r="CJ192" t="s">
        <v>836</v>
      </c>
      <c r="CK192" s="41">
        <v>3237.7118</v>
      </c>
    </row>
    <row r="193" spans="57:89" x14ac:dyDescent="0.25">
      <c r="BE193" t="s">
        <v>217</v>
      </c>
      <c r="BF193" s="41">
        <v>0</v>
      </c>
      <c r="CJ193" t="s">
        <v>832</v>
      </c>
      <c r="CK193" s="41">
        <v>3186.0475000000001</v>
      </c>
    </row>
    <row r="194" spans="57:89" x14ac:dyDescent="0.25">
      <c r="BE194" t="s">
        <v>338</v>
      </c>
      <c r="BF194" s="41">
        <v>0</v>
      </c>
      <c r="CJ194" t="s">
        <v>856</v>
      </c>
      <c r="CK194" s="41">
        <v>3129.6531</v>
      </c>
    </row>
    <row r="195" spans="57:89" x14ac:dyDescent="0.25">
      <c r="BE195" t="s">
        <v>333</v>
      </c>
      <c r="BF195" s="41">
        <v>0</v>
      </c>
      <c r="CJ195" t="s">
        <v>859</v>
      </c>
      <c r="CK195" s="41">
        <v>3120.3356000000003</v>
      </c>
    </row>
    <row r="196" spans="57:89" x14ac:dyDescent="0.25">
      <c r="BE196" t="s">
        <v>544</v>
      </c>
      <c r="BF196" s="41">
        <v>0</v>
      </c>
      <c r="CJ196" t="s">
        <v>672</v>
      </c>
      <c r="CK196" s="41">
        <v>3104.4310999999998</v>
      </c>
    </row>
    <row r="197" spans="57:89" x14ac:dyDescent="0.25">
      <c r="BE197" t="s">
        <v>221</v>
      </c>
      <c r="BF197" s="41">
        <v>0</v>
      </c>
      <c r="CJ197" t="s">
        <v>623</v>
      </c>
      <c r="CK197" s="41">
        <v>3100.2253999999998</v>
      </c>
    </row>
    <row r="198" spans="57:89" x14ac:dyDescent="0.25">
      <c r="BE198" t="s">
        <v>552</v>
      </c>
      <c r="BF198" s="41">
        <v>0</v>
      </c>
      <c r="CJ198" t="s">
        <v>847</v>
      </c>
      <c r="CK198" s="41">
        <v>3093.8001000000004</v>
      </c>
    </row>
    <row r="199" spans="57:89" x14ac:dyDescent="0.25">
      <c r="BE199" t="s">
        <v>223</v>
      </c>
      <c r="BF199" s="41">
        <v>0</v>
      </c>
      <c r="CJ199" t="s">
        <v>894</v>
      </c>
      <c r="CK199" s="41">
        <v>3018.2661000000003</v>
      </c>
    </row>
    <row r="200" spans="57:89" x14ac:dyDescent="0.25">
      <c r="BE200" t="s">
        <v>560</v>
      </c>
      <c r="BF200" s="41">
        <v>0</v>
      </c>
      <c r="CJ200" t="s">
        <v>893</v>
      </c>
      <c r="CK200" s="41">
        <v>2908.8515000000002</v>
      </c>
    </row>
    <row r="201" spans="57:89" x14ac:dyDescent="0.25">
      <c r="BE201" t="s">
        <v>225</v>
      </c>
      <c r="BF201" s="41">
        <v>0</v>
      </c>
      <c r="CJ201" t="s">
        <v>748</v>
      </c>
      <c r="CK201" s="41">
        <v>2794.0110999999997</v>
      </c>
    </row>
    <row r="202" spans="57:89" x14ac:dyDescent="0.25">
      <c r="BE202" t="s">
        <v>234</v>
      </c>
      <c r="BF202" s="41">
        <v>0</v>
      </c>
      <c r="CJ202" t="s">
        <v>783</v>
      </c>
      <c r="CK202" s="41">
        <v>2746.5501999999997</v>
      </c>
    </row>
    <row r="203" spans="57:89" x14ac:dyDescent="0.25">
      <c r="BE203" t="s">
        <v>227</v>
      </c>
      <c r="BF203" s="41">
        <v>0</v>
      </c>
      <c r="CJ203" t="s">
        <v>896</v>
      </c>
      <c r="CK203" s="41">
        <v>2726.0478000000003</v>
      </c>
    </row>
    <row r="204" spans="57:89" x14ac:dyDescent="0.25">
      <c r="BE204" t="s">
        <v>202</v>
      </c>
      <c r="BF204" s="41">
        <v>0</v>
      </c>
      <c r="CJ204" t="s">
        <v>800</v>
      </c>
      <c r="CK204" s="41">
        <v>2665.2062999999998</v>
      </c>
    </row>
    <row r="205" spans="57:89" x14ac:dyDescent="0.25">
      <c r="BE205" t="s">
        <v>229</v>
      </c>
      <c r="BF205" s="41">
        <v>0</v>
      </c>
      <c r="CJ205" t="s">
        <v>768</v>
      </c>
      <c r="CK205" s="41">
        <v>2627.9508000000001</v>
      </c>
    </row>
    <row r="206" spans="57:89" x14ac:dyDescent="0.25">
      <c r="BE206" t="s">
        <v>236</v>
      </c>
      <c r="BF206" s="41">
        <v>0</v>
      </c>
      <c r="CJ206" t="s">
        <v>712</v>
      </c>
      <c r="CK206" s="41">
        <v>2600.7664</v>
      </c>
    </row>
    <row r="207" spans="57:89" x14ac:dyDescent="0.25">
      <c r="BE207" t="s">
        <v>231</v>
      </c>
      <c r="BF207" s="41">
        <v>0</v>
      </c>
      <c r="CJ207" t="s">
        <v>846</v>
      </c>
      <c r="CK207" s="41">
        <v>2594.1645000000003</v>
      </c>
    </row>
    <row r="208" spans="57:89" x14ac:dyDescent="0.25">
      <c r="BE208" t="s">
        <v>214</v>
      </c>
      <c r="BF208" s="41">
        <v>0</v>
      </c>
      <c r="CJ208" t="s">
        <v>819</v>
      </c>
      <c r="CK208" s="41">
        <v>2590.6727999999998</v>
      </c>
    </row>
    <row r="209" spans="57:89" x14ac:dyDescent="0.25">
      <c r="BE209" t="s">
        <v>233</v>
      </c>
      <c r="BF209" s="41">
        <v>0</v>
      </c>
      <c r="CJ209" t="s">
        <v>897</v>
      </c>
      <c r="CK209" s="41">
        <v>2567.7559000000001</v>
      </c>
    </row>
    <row r="210" spans="57:89" x14ac:dyDescent="0.25">
      <c r="BE210" t="s">
        <v>238</v>
      </c>
      <c r="BF210" s="41">
        <v>0</v>
      </c>
      <c r="CJ210" t="s">
        <v>758</v>
      </c>
      <c r="CK210" s="41">
        <v>2546.7456999999999</v>
      </c>
    </row>
    <row r="211" spans="57:89" x14ac:dyDescent="0.25">
      <c r="BE211" t="s">
        <v>235</v>
      </c>
      <c r="BF211" s="41">
        <v>0</v>
      </c>
      <c r="CJ211" t="s">
        <v>628</v>
      </c>
      <c r="CK211" s="41">
        <v>2528.1468</v>
      </c>
    </row>
    <row r="212" spans="57:89" x14ac:dyDescent="0.25">
      <c r="BE212" t="s">
        <v>195</v>
      </c>
      <c r="BF212" s="41">
        <v>0</v>
      </c>
      <c r="CJ212" t="s">
        <v>895</v>
      </c>
      <c r="CK212" s="41">
        <v>2518.9674</v>
      </c>
    </row>
    <row r="213" spans="57:89" x14ac:dyDescent="0.25">
      <c r="BE213" t="s">
        <v>237</v>
      </c>
      <c r="BF213" s="41">
        <v>0</v>
      </c>
      <c r="CJ213" t="s">
        <v>860</v>
      </c>
      <c r="CK213" s="41">
        <v>2473.92</v>
      </c>
    </row>
    <row r="214" spans="57:89" x14ac:dyDescent="0.25">
      <c r="BE214" t="s">
        <v>240</v>
      </c>
      <c r="BF214" s="41">
        <v>0</v>
      </c>
      <c r="CJ214" t="s">
        <v>808</v>
      </c>
      <c r="CK214" s="41">
        <v>2473.92</v>
      </c>
    </row>
    <row r="215" spans="57:89" x14ac:dyDescent="0.25">
      <c r="BE215" t="s">
        <v>239</v>
      </c>
      <c r="BF215" s="41">
        <v>0</v>
      </c>
      <c r="CJ215" t="s">
        <v>898</v>
      </c>
      <c r="CK215" s="41">
        <v>2444.4612000000002</v>
      </c>
    </row>
    <row r="216" spans="57:89" x14ac:dyDescent="0.25">
      <c r="BE216" t="s">
        <v>89</v>
      </c>
      <c r="BF216" s="41">
        <v>0</v>
      </c>
      <c r="CJ216" t="s">
        <v>843</v>
      </c>
      <c r="CK216" s="41">
        <v>2327.6867999999999</v>
      </c>
    </row>
    <row r="217" spans="57:89" x14ac:dyDescent="0.25">
      <c r="BE217" t="s">
        <v>241</v>
      </c>
      <c r="BF217" s="41">
        <v>0</v>
      </c>
      <c r="CJ217" t="s">
        <v>702</v>
      </c>
      <c r="CK217" s="41">
        <v>2280.3247999999999</v>
      </c>
    </row>
    <row r="218" spans="57:89" x14ac:dyDescent="0.25">
      <c r="BE218" t="s">
        <v>93</v>
      </c>
      <c r="BF218" s="41">
        <v>0</v>
      </c>
      <c r="CJ218" t="s">
        <v>642</v>
      </c>
      <c r="CK218" s="41">
        <v>2257.3044</v>
      </c>
    </row>
    <row r="219" spans="57:89" x14ac:dyDescent="0.25">
      <c r="BE219" t="s">
        <v>243</v>
      </c>
      <c r="BF219" s="41">
        <v>0</v>
      </c>
      <c r="CJ219" t="s">
        <v>853</v>
      </c>
      <c r="CK219" s="41">
        <v>2245.4989</v>
      </c>
    </row>
    <row r="220" spans="57:89" x14ac:dyDescent="0.25">
      <c r="BE220" t="s">
        <v>551</v>
      </c>
      <c r="BF220" s="41">
        <v>0</v>
      </c>
      <c r="CJ220" t="s">
        <v>806</v>
      </c>
      <c r="CK220" s="41">
        <v>2242.4607000000001</v>
      </c>
    </row>
    <row r="221" spans="57:89" x14ac:dyDescent="0.25">
      <c r="BE221" t="s">
        <v>245</v>
      </c>
      <c r="BF221" s="41">
        <v>0</v>
      </c>
      <c r="CJ221" t="s">
        <v>784</v>
      </c>
      <c r="CK221" s="41">
        <v>2156.0479</v>
      </c>
    </row>
    <row r="222" spans="57:89" x14ac:dyDescent="0.25">
      <c r="BE222" t="s">
        <v>244</v>
      </c>
      <c r="BF222" s="41">
        <v>0</v>
      </c>
      <c r="CJ222" t="s">
        <v>885</v>
      </c>
      <c r="CK222" s="41">
        <v>2139.4265</v>
      </c>
    </row>
    <row r="223" spans="57:89" x14ac:dyDescent="0.25">
      <c r="BE223" t="s">
        <v>247</v>
      </c>
      <c r="BF223" s="41">
        <v>0</v>
      </c>
      <c r="CJ223" t="s">
        <v>797</v>
      </c>
      <c r="CK223" s="41">
        <v>2136.3926000000001</v>
      </c>
    </row>
    <row r="224" spans="57:89" x14ac:dyDescent="0.25">
      <c r="BE224" t="s">
        <v>396</v>
      </c>
      <c r="BF224" s="41">
        <v>0</v>
      </c>
      <c r="CJ224" t="s">
        <v>901</v>
      </c>
      <c r="CK224" s="41">
        <v>2035.9301</v>
      </c>
    </row>
    <row r="225" spans="57:89" x14ac:dyDescent="0.25">
      <c r="BE225" t="s">
        <v>249</v>
      </c>
      <c r="BF225" s="41">
        <v>0</v>
      </c>
      <c r="CJ225" t="s">
        <v>833</v>
      </c>
      <c r="CK225" s="41">
        <v>2005.1619000000001</v>
      </c>
    </row>
    <row r="226" spans="57:89" x14ac:dyDescent="0.25">
      <c r="BE226" t="s">
        <v>204</v>
      </c>
      <c r="BF226" s="41">
        <v>0</v>
      </c>
      <c r="CJ226" t="s">
        <v>677</v>
      </c>
      <c r="CK226" s="41">
        <v>1978.7540999999999</v>
      </c>
    </row>
    <row r="227" spans="57:89" x14ac:dyDescent="0.25">
      <c r="BE227" t="s">
        <v>251</v>
      </c>
      <c r="BF227" s="41">
        <v>0</v>
      </c>
      <c r="CJ227" t="s">
        <v>869</v>
      </c>
      <c r="CK227" s="41">
        <v>1964.9585</v>
      </c>
    </row>
    <row r="228" spans="57:89" x14ac:dyDescent="0.25">
      <c r="BE228" t="s">
        <v>109</v>
      </c>
      <c r="BF228" s="41">
        <v>0</v>
      </c>
      <c r="CJ228" t="s">
        <v>902</v>
      </c>
      <c r="CK228" s="41">
        <v>1955.4014</v>
      </c>
    </row>
    <row r="229" spans="57:89" x14ac:dyDescent="0.25">
      <c r="BE229" t="s">
        <v>253</v>
      </c>
      <c r="BF229" s="41">
        <v>0</v>
      </c>
      <c r="CJ229" t="s">
        <v>882</v>
      </c>
      <c r="CK229" s="41">
        <v>1912.9362000000001</v>
      </c>
    </row>
    <row r="230" spans="57:89" x14ac:dyDescent="0.25">
      <c r="BE230" t="s">
        <v>218</v>
      </c>
      <c r="BF230" s="41">
        <v>0</v>
      </c>
      <c r="CJ230" t="s">
        <v>788</v>
      </c>
      <c r="CK230" s="41">
        <v>1855.44</v>
      </c>
    </row>
    <row r="231" spans="57:89" x14ac:dyDescent="0.25">
      <c r="BE231" t="s">
        <v>255</v>
      </c>
      <c r="BF231" s="41">
        <v>0</v>
      </c>
      <c r="CJ231" t="s">
        <v>804</v>
      </c>
      <c r="CK231" s="41">
        <v>1855.44</v>
      </c>
    </row>
    <row r="232" spans="57:89" x14ac:dyDescent="0.25">
      <c r="BE232" t="s">
        <v>220</v>
      </c>
      <c r="BF232" s="41">
        <v>0</v>
      </c>
      <c r="CJ232" t="s">
        <v>884</v>
      </c>
      <c r="CK232" s="41">
        <v>1853.1594</v>
      </c>
    </row>
    <row r="233" spans="57:89" x14ac:dyDescent="0.25">
      <c r="BE233" t="s">
        <v>257</v>
      </c>
      <c r="BF233" s="41">
        <v>0</v>
      </c>
      <c r="CJ233" t="s">
        <v>850</v>
      </c>
      <c r="CK233" s="41">
        <v>1852.7752</v>
      </c>
    </row>
    <row r="234" spans="57:89" x14ac:dyDescent="0.25">
      <c r="BE234" t="s">
        <v>427</v>
      </c>
      <c r="BF234" s="41">
        <v>0</v>
      </c>
      <c r="CJ234" t="s">
        <v>848</v>
      </c>
      <c r="CK234" s="41">
        <v>1804.8703999999998</v>
      </c>
    </row>
    <row r="235" spans="57:89" x14ac:dyDescent="0.25">
      <c r="BE235" t="s">
        <v>259</v>
      </c>
      <c r="BF235" s="41">
        <v>0</v>
      </c>
      <c r="CJ235" t="s">
        <v>828</v>
      </c>
      <c r="CK235" s="41">
        <v>1767.297</v>
      </c>
    </row>
    <row r="236" spans="57:89" x14ac:dyDescent="0.25">
      <c r="BE236" t="s">
        <v>429</v>
      </c>
      <c r="BF236" s="41">
        <v>0</v>
      </c>
      <c r="CJ236" t="s">
        <v>842</v>
      </c>
      <c r="CK236" s="41">
        <v>1767.0636</v>
      </c>
    </row>
    <row r="237" spans="57:89" x14ac:dyDescent="0.25">
      <c r="BE237" t="s">
        <v>261</v>
      </c>
      <c r="BF237" s="41">
        <v>0</v>
      </c>
      <c r="CJ237" t="s">
        <v>771</v>
      </c>
      <c r="CK237" s="41">
        <v>1761.6898000000001</v>
      </c>
    </row>
    <row r="238" spans="57:89" x14ac:dyDescent="0.25">
      <c r="BE238" t="s">
        <v>517</v>
      </c>
      <c r="BF238" s="41">
        <v>0</v>
      </c>
      <c r="CJ238" t="s">
        <v>868</v>
      </c>
      <c r="CK238" s="41">
        <v>1702.1453999999999</v>
      </c>
    </row>
    <row r="239" spans="57:89" x14ac:dyDescent="0.25">
      <c r="BE239" t="s">
        <v>263</v>
      </c>
      <c r="BF239" s="41">
        <v>0</v>
      </c>
      <c r="CJ239" t="s">
        <v>852</v>
      </c>
      <c r="CK239" s="41">
        <v>1616.4972</v>
      </c>
    </row>
    <row r="240" spans="57:89" x14ac:dyDescent="0.25">
      <c r="BE240" t="s">
        <v>123</v>
      </c>
      <c r="BF240" s="41">
        <v>0</v>
      </c>
      <c r="CJ240" t="s">
        <v>891</v>
      </c>
      <c r="CK240" s="41">
        <v>1607.7009</v>
      </c>
    </row>
    <row r="241" spans="57:89" x14ac:dyDescent="0.25">
      <c r="BE241" t="s">
        <v>265</v>
      </c>
      <c r="BF241" s="41">
        <v>0</v>
      </c>
      <c r="CJ241" t="s">
        <v>835</v>
      </c>
      <c r="CK241" s="41">
        <v>1540.6325999999999</v>
      </c>
    </row>
    <row r="242" spans="57:89" x14ac:dyDescent="0.25">
      <c r="BE242" t="s">
        <v>392</v>
      </c>
      <c r="BF242" s="41">
        <v>0</v>
      </c>
      <c r="CJ242" t="s">
        <v>883</v>
      </c>
      <c r="CK242" s="41">
        <v>1493.01</v>
      </c>
    </row>
    <row r="243" spans="57:89" x14ac:dyDescent="0.25">
      <c r="BE243" t="s">
        <v>267</v>
      </c>
      <c r="BF243" s="41">
        <v>0</v>
      </c>
      <c r="CJ243" t="s">
        <v>810</v>
      </c>
      <c r="CK243" s="41">
        <v>1491.0026</v>
      </c>
    </row>
    <row r="244" spans="57:89" x14ac:dyDescent="0.25">
      <c r="BE244" t="s">
        <v>131</v>
      </c>
      <c r="BF244" s="41">
        <v>0</v>
      </c>
      <c r="CJ244" t="s">
        <v>876</v>
      </c>
      <c r="CK244" s="41">
        <v>1433.3315</v>
      </c>
    </row>
    <row r="245" spans="57:89" x14ac:dyDescent="0.25">
      <c r="BE245" t="s">
        <v>269</v>
      </c>
      <c r="BF245" s="41">
        <v>0</v>
      </c>
      <c r="CJ245" t="s">
        <v>620</v>
      </c>
      <c r="CK245" s="41">
        <v>1432.6645000000001</v>
      </c>
    </row>
    <row r="246" spans="57:89" x14ac:dyDescent="0.25">
      <c r="BE246" t="s">
        <v>252</v>
      </c>
      <c r="BF246" s="41">
        <v>0</v>
      </c>
      <c r="CJ246" t="s">
        <v>767</v>
      </c>
      <c r="CK246" s="41">
        <v>1424.4328</v>
      </c>
    </row>
    <row r="247" spans="57:89" x14ac:dyDescent="0.25">
      <c r="BE247" t="s">
        <v>271</v>
      </c>
      <c r="BF247" s="41">
        <v>0</v>
      </c>
      <c r="CJ247" t="s">
        <v>626</v>
      </c>
      <c r="CK247" s="41">
        <v>1420.9138</v>
      </c>
    </row>
    <row r="248" spans="57:89" x14ac:dyDescent="0.25">
      <c r="BE248" t="s">
        <v>256</v>
      </c>
      <c r="BF248" s="41">
        <v>0</v>
      </c>
      <c r="CJ248" t="s">
        <v>905</v>
      </c>
      <c r="CK248" s="41">
        <v>1376.5295000000001</v>
      </c>
    </row>
    <row r="249" spans="57:89" x14ac:dyDescent="0.25">
      <c r="BE249" t="s">
        <v>273</v>
      </c>
      <c r="BF249" s="41">
        <v>0</v>
      </c>
      <c r="CJ249" t="s">
        <v>851</v>
      </c>
      <c r="CK249" s="41">
        <v>1305.7318</v>
      </c>
    </row>
    <row r="250" spans="57:89" x14ac:dyDescent="0.25">
      <c r="BE250" t="s">
        <v>443</v>
      </c>
      <c r="BF250" s="41">
        <v>0</v>
      </c>
      <c r="CJ250" t="s">
        <v>909</v>
      </c>
      <c r="CK250" s="41">
        <v>1293.942</v>
      </c>
    </row>
    <row r="251" spans="57:89" x14ac:dyDescent="0.25">
      <c r="BE251" t="s">
        <v>275</v>
      </c>
      <c r="BF251" s="41">
        <v>0</v>
      </c>
      <c r="CJ251" t="s">
        <v>705</v>
      </c>
      <c r="CK251" s="41">
        <v>1269.9283999999998</v>
      </c>
    </row>
    <row r="252" spans="57:89" x14ac:dyDescent="0.25">
      <c r="BE252" t="s">
        <v>142</v>
      </c>
      <c r="BF252" s="41">
        <v>0</v>
      </c>
      <c r="CJ252" t="s">
        <v>873</v>
      </c>
      <c r="CK252" s="41">
        <v>1247.066</v>
      </c>
    </row>
    <row r="253" spans="57:89" x14ac:dyDescent="0.25">
      <c r="BE253" t="s">
        <v>277</v>
      </c>
      <c r="BF253" s="41">
        <v>0</v>
      </c>
      <c r="CJ253" t="s">
        <v>624</v>
      </c>
      <c r="CK253" s="41">
        <v>1165.2795999999998</v>
      </c>
    </row>
    <row r="254" spans="57:89" x14ac:dyDescent="0.25">
      <c r="BE254" t="s">
        <v>146</v>
      </c>
      <c r="BF254" s="41">
        <v>0</v>
      </c>
      <c r="CJ254" t="s">
        <v>858</v>
      </c>
      <c r="CK254" s="41">
        <v>1154.1435999999999</v>
      </c>
    </row>
    <row r="255" spans="57:89" x14ac:dyDescent="0.25">
      <c r="BE255" t="s">
        <v>279</v>
      </c>
      <c r="BF255" s="41">
        <v>0</v>
      </c>
      <c r="CJ255" t="s">
        <v>802</v>
      </c>
      <c r="CK255" s="41">
        <v>1138.4354000000001</v>
      </c>
    </row>
    <row r="256" spans="57:89" x14ac:dyDescent="0.25">
      <c r="BE256" t="s">
        <v>150</v>
      </c>
      <c r="BF256" s="41">
        <v>0</v>
      </c>
      <c r="CJ256" t="s">
        <v>889</v>
      </c>
      <c r="CK256" s="41">
        <v>1132.6088999999999</v>
      </c>
    </row>
    <row r="257" spans="57:89" x14ac:dyDescent="0.25">
      <c r="BE257" t="s">
        <v>281</v>
      </c>
      <c r="BF257" s="41">
        <v>0</v>
      </c>
      <c r="CJ257" t="s">
        <v>878</v>
      </c>
      <c r="CK257" s="41">
        <v>1116.229</v>
      </c>
    </row>
    <row r="258" spans="57:89" x14ac:dyDescent="0.25">
      <c r="BE258" t="s">
        <v>447</v>
      </c>
      <c r="BF258" s="41">
        <v>0</v>
      </c>
      <c r="CJ258" t="s">
        <v>863</v>
      </c>
      <c r="CK258" s="41">
        <v>1094.6757</v>
      </c>
    </row>
    <row r="259" spans="57:89" x14ac:dyDescent="0.25">
      <c r="BE259" t="s">
        <v>283</v>
      </c>
      <c r="BF259" s="41">
        <v>0</v>
      </c>
      <c r="CJ259" t="s">
        <v>723</v>
      </c>
      <c r="CK259" s="41">
        <v>1094.2015000000001</v>
      </c>
    </row>
    <row r="260" spans="57:89" x14ac:dyDescent="0.25">
      <c r="BE260" t="s">
        <v>531</v>
      </c>
      <c r="BF260" s="41">
        <v>0</v>
      </c>
      <c r="CJ260" t="s">
        <v>904</v>
      </c>
      <c r="CK260" s="41">
        <v>1014.7736</v>
      </c>
    </row>
    <row r="261" spans="57:89" x14ac:dyDescent="0.25">
      <c r="BE261" t="s">
        <v>285</v>
      </c>
      <c r="BF261" s="41">
        <v>0</v>
      </c>
      <c r="CJ261" t="s">
        <v>759</v>
      </c>
      <c r="CK261" s="41">
        <v>1014.6903</v>
      </c>
    </row>
    <row r="262" spans="57:89" x14ac:dyDescent="0.25">
      <c r="BE262" t="s">
        <v>453</v>
      </c>
      <c r="BF262" s="41">
        <v>0</v>
      </c>
      <c r="CJ262" t="s">
        <v>919</v>
      </c>
      <c r="CK262" s="41">
        <v>1012.8687</v>
      </c>
    </row>
    <row r="263" spans="57:89" x14ac:dyDescent="0.25">
      <c r="BE263" t="s">
        <v>287</v>
      </c>
      <c r="BF263" s="41">
        <v>0</v>
      </c>
      <c r="CJ263" t="s">
        <v>910</v>
      </c>
      <c r="CK263" s="41">
        <v>1002.379</v>
      </c>
    </row>
    <row r="264" spans="57:89" x14ac:dyDescent="0.25">
      <c r="BE264" t="s">
        <v>519</v>
      </c>
      <c r="BF264" s="41">
        <v>0</v>
      </c>
      <c r="CJ264" t="s">
        <v>913</v>
      </c>
      <c r="CK264" s="41">
        <v>995.34</v>
      </c>
    </row>
    <row r="265" spans="57:89" x14ac:dyDescent="0.25">
      <c r="BE265" t="s">
        <v>289</v>
      </c>
      <c r="BF265" s="41">
        <v>0</v>
      </c>
      <c r="CJ265" t="s">
        <v>911</v>
      </c>
      <c r="CK265" s="41">
        <v>992.76260000000002</v>
      </c>
    </row>
    <row r="266" spans="57:89" x14ac:dyDescent="0.25">
      <c r="BE266" t="s">
        <v>340</v>
      </c>
      <c r="BF266" s="41">
        <v>0</v>
      </c>
      <c r="CJ266" t="s">
        <v>920</v>
      </c>
      <c r="CK266" s="41">
        <v>960.13400000000001</v>
      </c>
    </row>
    <row r="267" spans="57:89" x14ac:dyDescent="0.25">
      <c r="BE267" t="s">
        <v>438</v>
      </c>
      <c r="BF267" s="41">
        <v>0</v>
      </c>
      <c r="CJ267" t="s">
        <v>621</v>
      </c>
      <c r="CK267" s="41">
        <v>958.36810000000003</v>
      </c>
    </row>
    <row r="268" spans="57:89" x14ac:dyDescent="0.25">
      <c r="BE268" t="s">
        <v>342</v>
      </c>
      <c r="BF268" s="41">
        <v>0</v>
      </c>
      <c r="CJ268" t="s">
        <v>761</v>
      </c>
      <c r="CK268" s="41">
        <v>954.11320000000001</v>
      </c>
    </row>
    <row r="269" spans="57:89" x14ac:dyDescent="0.25">
      <c r="BE269" t="s">
        <v>293</v>
      </c>
      <c r="BF269" s="41">
        <v>0</v>
      </c>
      <c r="CJ269" t="s">
        <v>921</v>
      </c>
      <c r="CK269" s="41">
        <v>947.26900000000001</v>
      </c>
    </row>
    <row r="270" spans="57:89" x14ac:dyDescent="0.25">
      <c r="BE270" t="s">
        <v>344</v>
      </c>
      <c r="BF270" s="41">
        <v>0</v>
      </c>
      <c r="CJ270" t="s">
        <v>923</v>
      </c>
      <c r="CK270" s="41">
        <v>937.07490000000007</v>
      </c>
    </row>
    <row r="271" spans="57:89" x14ac:dyDescent="0.25">
      <c r="BE271" t="s">
        <v>295</v>
      </c>
      <c r="BF271" s="41">
        <v>0</v>
      </c>
      <c r="CJ271" t="s">
        <v>694</v>
      </c>
      <c r="CK271" s="41">
        <v>935.21530000000007</v>
      </c>
    </row>
    <row r="272" spans="57:89" x14ac:dyDescent="0.25">
      <c r="BE272" t="s">
        <v>346</v>
      </c>
      <c r="BF272" s="41">
        <v>0</v>
      </c>
      <c r="CJ272" t="s">
        <v>925</v>
      </c>
      <c r="CK272" s="41">
        <v>872.44830000000002</v>
      </c>
    </row>
    <row r="273" spans="57:89" x14ac:dyDescent="0.25">
      <c r="BE273" t="s">
        <v>297</v>
      </c>
      <c r="BF273" s="41">
        <v>0</v>
      </c>
      <c r="CJ273" t="s">
        <v>877</v>
      </c>
      <c r="CK273" s="41">
        <v>834.99800000000005</v>
      </c>
    </row>
    <row r="274" spans="57:89" x14ac:dyDescent="0.25">
      <c r="BE274" t="s">
        <v>348</v>
      </c>
      <c r="BF274" s="41">
        <v>0</v>
      </c>
      <c r="CJ274" t="s">
        <v>872</v>
      </c>
      <c r="CK274" s="41">
        <v>829.16899999999998</v>
      </c>
    </row>
    <row r="275" spans="57:89" x14ac:dyDescent="0.25">
      <c r="BE275" t="s">
        <v>299</v>
      </c>
      <c r="BF275" s="41">
        <v>0</v>
      </c>
      <c r="CJ275" t="s">
        <v>629</v>
      </c>
      <c r="CK275" s="41">
        <v>802.75109999999995</v>
      </c>
    </row>
    <row r="276" spans="57:89" x14ac:dyDescent="0.25">
      <c r="BE276" t="s">
        <v>350</v>
      </c>
      <c r="BF276" s="41">
        <v>0</v>
      </c>
      <c r="CJ276" t="s">
        <v>930</v>
      </c>
      <c r="CK276" s="41">
        <v>798.98509999999999</v>
      </c>
    </row>
    <row r="277" spans="57:89" x14ac:dyDescent="0.25">
      <c r="BE277" t="s">
        <v>301</v>
      </c>
      <c r="BF277" s="41">
        <v>0</v>
      </c>
      <c r="CJ277" t="s">
        <v>647</v>
      </c>
      <c r="CK277" s="41">
        <v>786.82529999999997</v>
      </c>
    </row>
    <row r="278" spans="57:89" x14ac:dyDescent="0.25">
      <c r="BE278" t="s">
        <v>352</v>
      </c>
      <c r="BF278" s="41">
        <v>0</v>
      </c>
      <c r="CJ278" t="s">
        <v>932</v>
      </c>
      <c r="CK278" s="41">
        <v>749.28300000000002</v>
      </c>
    </row>
    <row r="279" spans="57:89" x14ac:dyDescent="0.25">
      <c r="BE279" t="s">
        <v>303</v>
      </c>
      <c r="BF279" s="41">
        <v>0</v>
      </c>
      <c r="CJ279" t="s">
        <v>933</v>
      </c>
      <c r="CK279" s="41">
        <v>744.8329</v>
      </c>
    </row>
    <row r="280" spans="57:89" x14ac:dyDescent="0.25">
      <c r="BE280" t="s">
        <v>354</v>
      </c>
      <c r="BF280" s="41">
        <v>0</v>
      </c>
      <c r="CJ280" t="s">
        <v>918</v>
      </c>
      <c r="CK280" s="41">
        <v>734.25819999999999</v>
      </c>
    </row>
    <row r="281" spans="57:89" x14ac:dyDescent="0.25">
      <c r="BE281" t="s">
        <v>305</v>
      </c>
      <c r="BF281" s="41">
        <v>0</v>
      </c>
      <c r="CJ281" t="s">
        <v>937</v>
      </c>
      <c r="CK281" s="41">
        <v>729.2373</v>
      </c>
    </row>
    <row r="282" spans="57:89" x14ac:dyDescent="0.25">
      <c r="BE282" t="s">
        <v>356</v>
      </c>
      <c r="BF282" s="41">
        <v>0</v>
      </c>
      <c r="CJ282" t="s">
        <v>916</v>
      </c>
      <c r="CK282" s="41">
        <v>722.77819999999997</v>
      </c>
    </row>
    <row r="283" spans="57:89" x14ac:dyDescent="0.25">
      <c r="BE283" t="s">
        <v>307</v>
      </c>
      <c r="BF283" s="41">
        <v>0</v>
      </c>
      <c r="CJ283" t="s">
        <v>944</v>
      </c>
      <c r="CK283" s="41">
        <v>674.03120000000001</v>
      </c>
    </row>
    <row r="284" spans="57:89" x14ac:dyDescent="0.25">
      <c r="BE284" t="s">
        <v>358</v>
      </c>
      <c r="BF284" s="41">
        <v>0</v>
      </c>
      <c r="CJ284" t="s">
        <v>637</v>
      </c>
      <c r="CK284" s="41">
        <v>664.54739999999993</v>
      </c>
    </row>
    <row r="285" spans="57:89" x14ac:dyDescent="0.25">
      <c r="BE285" t="s">
        <v>309</v>
      </c>
      <c r="BF285" s="41">
        <v>0</v>
      </c>
      <c r="CJ285" t="s">
        <v>900</v>
      </c>
      <c r="CK285" s="41">
        <v>655.76419999999996</v>
      </c>
    </row>
    <row r="286" spans="57:89" x14ac:dyDescent="0.25">
      <c r="BE286" t="s">
        <v>226</v>
      </c>
      <c r="BF286" s="41">
        <v>0</v>
      </c>
      <c r="CJ286" t="s">
        <v>879</v>
      </c>
      <c r="CK286" s="41">
        <v>642.15459999999996</v>
      </c>
    </row>
    <row r="287" spans="57:89" x14ac:dyDescent="0.25">
      <c r="BE287" t="s">
        <v>311</v>
      </c>
      <c r="BF287" s="41">
        <v>0</v>
      </c>
      <c r="CJ287" t="s">
        <v>867</v>
      </c>
      <c r="CK287" s="41">
        <v>639.67050000000006</v>
      </c>
    </row>
    <row r="288" spans="57:89" x14ac:dyDescent="0.25">
      <c r="BE288" t="s">
        <v>264</v>
      </c>
      <c r="BF288" s="41">
        <v>0</v>
      </c>
      <c r="CJ288" t="s">
        <v>948</v>
      </c>
      <c r="CK288" s="41">
        <v>625.86770000000001</v>
      </c>
    </row>
    <row r="289" spans="57:89" x14ac:dyDescent="0.25">
      <c r="BE289" t="s">
        <v>313</v>
      </c>
      <c r="BF289" s="41">
        <v>0</v>
      </c>
      <c r="CJ289" t="s">
        <v>903</v>
      </c>
      <c r="CK289" s="41">
        <v>622.17349999999999</v>
      </c>
    </row>
    <row r="290" spans="57:89" x14ac:dyDescent="0.25">
      <c r="BE290" t="s">
        <v>511</v>
      </c>
      <c r="BF290" s="41">
        <v>0</v>
      </c>
      <c r="CJ290" t="s">
        <v>915</v>
      </c>
      <c r="CK290" s="41">
        <v>616.48750000000007</v>
      </c>
    </row>
    <row r="291" spans="57:89" x14ac:dyDescent="0.25">
      <c r="BE291" t="s">
        <v>315</v>
      </c>
      <c r="BF291" s="41">
        <v>0</v>
      </c>
      <c r="CJ291" t="s">
        <v>952</v>
      </c>
      <c r="CK291" s="41">
        <v>612.4276000000001</v>
      </c>
    </row>
    <row r="292" spans="57:89" x14ac:dyDescent="0.25">
      <c r="BE292" t="s">
        <v>542</v>
      </c>
      <c r="BF292" s="41">
        <v>0</v>
      </c>
      <c r="CJ292" t="s">
        <v>955</v>
      </c>
      <c r="CK292" s="41">
        <v>606.39240000000007</v>
      </c>
    </row>
    <row r="293" spans="57:89" x14ac:dyDescent="0.25">
      <c r="BE293" t="s">
        <v>317</v>
      </c>
      <c r="BF293" s="41">
        <v>0</v>
      </c>
      <c r="CJ293" t="s">
        <v>949</v>
      </c>
      <c r="CK293" s="41">
        <v>597.56539999999995</v>
      </c>
    </row>
    <row r="294" spans="57:89" x14ac:dyDescent="0.25">
      <c r="BE294" t="s">
        <v>546</v>
      </c>
      <c r="BF294" s="41">
        <v>0</v>
      </c>
      <c r="CJ294" t="s">
        <v>956</v>
      </c>
      <c r="CK294" s="41">
        <v>589.02120000000002</v>
      </c>
    </row>
    <row r="295" spans="57:89" x14ac:dyDescent="0.25">
      <c r="BE295" t="s">
        <v>319</v>
      </c>
      <c r="BF295" s="41">
        <v>0</v>
      </c>
      <c r="CJ295" t="s">
        <v>957</v>
      </c>
      <c r="CK295" s="41">
        <v>583.6499</v>
      </c>
    </row>
    <row r="296" spans="57:89" x14ac:dyDescent="0.25">
      <c r="BE296" t="s">
        <v>550</v>
      </c>
      <c r="BF296" s="41">
        <v>0</v>
      </c>
      <c r="CJ296" t="s">
        <v>960</v>
      </c>
      <c r="CK296" s="41">
        <v>550.71619999999996</v>
      </c>
    </row>
    <row r="297" spans="57:89" x14ac:dyDescent="0.25">
      <c r="BE297" t="s">
        <v>321</v>
      </c>
      <c r="BF297" s="41">
        <v>0</v>
      </c>
      <c r="CJ297" t="s">
        <v>906</v>
      </c>
      <c r="CK297" s="41">
        <v>532.83690000000001</v>
      </c>
    </row>
    <row r="298" spans="57:89" x14ac:dyDescent="0.25">
      <c r="BE298" t="s">
        <v>554</v>
      </c>
      <c r="BF298" s="41">
        <v>0</v>
      </c>
      <c r="CJ298" t="s">
        <v>912</v>
      </c>
      <c r="CK298" s="41">
        <v>521.83979999999997</v>
      </c>
    </row>
    <row r="299" spans="57:89" x14ac:dyDescent="0.25">
      <c r="BE299" t="s">
        <v>323</v>
      </c>
      <c r="BF299" s="41">
        <v>0</v>
      </c>
      <c r="CJ299" t="s">
        <v>965</v>
      </c>
      <c r="CK299" s="41">
        <v>516.23580000000004</v>
      </c>
    </row>
    <row r="300" spans="57:89" x14ac:dyDescent="0.25">
      <c r="BE300" t="s">
        <v>558</v>
      </c>
      <c r="BF300" s="41">
        <v>0</v>
      </c>
      <c r="CJ300" t="s">
        <v>967</v>
      </c>
      <c r="CK300" s="41">
        <v>511.12630000000001</v>
      </c>
    </row>
    <row r="301" spans="57:89" x14ac:dyDescent="0.25">
      <c r="BE301" t="s">
        <v>325</v>
      </c>
      <c r="BF301" s="41">
        <v>0</v>
      </c>
      <c r="CJ301" t="s">
        <v>969</v>
      </c>
      <c r="CK301" s="41">
        <v>500.548</v>
      </c>
    </row>
    <row r="302" spans="57:89" x14ac:dyDescent="0.25">
      <c r="BE302" t="s">
        <v>562</v>
      </c>
      <c r="BF302" s="41">
        <v>0</v>
      </c>
      <c r="CJ302" t="s">
        <v>968</v>
      </c>
      <c r="CK302" s="41">
        <v>500.54169999999999</v>
      </c>
    </row>
    <row r="303" spans="57:89" x14ac:dyDescent="0.25">
      <c r="BE303" t="s">
        <v>327</v>
      </c>
      <c r="BF303" s="41">
        <v>0</v>
      </c>
      <c r="CJ303" t="s">
        <v>648</v>
      </c>
      <c r="CK303" s="41">
        <v>493.42460000000005</v>
      </c>
    </row>
    <row r="304" spans="57:89" x14ac:dyDescent="0.25">
      <c r="BE304" t="s">
        <v>380</v>
      </c>
      <c r="BF304" s="41">
        <v>0</v>
      </c>
      <c r="CJ304" t="s">
        <v>972</v>
      </c>
      <c r="CK304" s="41">
        <v>492.50459999999998</v>
      </c>
    </row>
    <row r="305" spans="57:89" x14ac:dyDescent="0.25">
      <c r="BE305" t="s">
        <v>329</v>
      </c>
      <c r="BF305" s="41">
        <v>0</v>
      </c>
      <c r="CJ305" t="s">
        <v>964</v>
      </c>
      <c r="CK305" s="41">
        <v>485.2299000000001</v>
      </c>
    </row>
    <row r="306" spans="57:89" x14ac:dyDescent="0.25">
      <c r="BE306" t="s">
        <v>364</v>
      </c>
      <c r="BF306" s="41">
        <v>0</v>
      </c>
      <c r="CJ306" t="s">
        <v>976</v>
      </c>
      <c r="CK306" s="41">
        <v>484.91059999999999</v>
      </c>
    </row>
    <row r="307" spans="57:89" x14ac:dyDescent="0.25">
      <c r="BE307" t="s">
        <v>331</v>
      </c>
      <c r="BF307" s="41">
        <v>0</v>
      </c>
      <c r="CJ307" t="s">
        <v>977</v>
      </c>
      <c r="CK307" s="41">
        <v>475.56470000000002</v>
      </c>
    </row>
    <row r="308" spans="57:89" x14ac:dyDescent="0.25">
      <c r="BE308" t="s">
        <v>366</v>
      </c>
      <c r="BF308" s="41">
        <v>0</v>
      </c>
      <c r="CJ308" t="s">
        <v>946</v>
      </c>
      <c r="CK308" s="41">
        <v>460.27510000000001</v>
      </c>
    </row>
    <row r="309" spans="57:89" x14ac:dyDescent="0.25">
      <c r="BE309" t="s">
        <v>362</v>
      </c>
      <c r="BF309" s="41">
        <v>0</v>
      </c>
      <c r="CJ309" t="s">
        <v>980</v>
      </c>
      <c r="CK309" s="41">
        <v>456.81619999999998</v>
      </c>
    </row>
    <row r="310" spans="57:89" x14ac:dyDescent="0.25">
      <c r="BE310" t="s">
        <v>368</v>
      </c>
      <c r="BF310" s="41">
        <v>0</v>
      </c>
      <c r="CJ310" t="s">
        <v>641</v>
      </c>
      <c r="CK310" s="41">
        <v>441.72289999999998</v>
      </c>
    </row>
    <row r="311" spans="57:89" x14ac:dyDescent="0.25">
      <c r="BE311" t="s">
        <v>335</v>
      </c>
      <c r="BF311" s="41">
        <v>0</v>
      </c>
      <c r="CJ311" t="s">
        <v>953</v>
      </c>
      <c r="CK311" s="41">
        <v>441.14729999999997</v>
      </c>
    </row>
    <row r="312" spans="57:89" x14ac:dyDescent="0.25">
      <c r="BE312" t="s">
        <v>370</v>
      </c>
      <c r="BF312" s="41">
        <v>0</v>
      </c>
      <c r="CJ312" t="s">
        <v>945</v>
      </c>
      <c r="CK312" s="41">
        <v>436.72749999999996</v>
      </c>
    </row>
    <row r="313" spans="57:89" x14ac:dyDescent="0.25">
      <c r="BE313" t="s">
        <v>337</v>
      </c>
      <c r="BF313" s="41">
        <v>0</v>
      </c>
      <c r="CJ313" t="s">
        <v>983</v>
      </c>
      <c r="CK313" s="41">
        <v>429.2722</v>
      </c>
    </row>
    <row r="314" spans="57:89" x14ac:dyDescent="0.25">
      <c r="BE314" t="s">
        <v>372</v>
      </c>
      <c r="BF314" s="41">
        <v>0</v>
      </c>
      <c r="CJ314" t="s">
        <v>899</v>
      </c>
      <c r="CK314" s="41">
        <v>423.69629999999995</v>
      </c>
    </row>
    <row r="315" spans="57:89" x14ac:dyDescent="0.25">
      <c r="BE315" t="s">
        <v>339</v>
      </c>
      <c r="BF315" s="41">
        <v>0</v>
      </c>
      <c r="CJ315" t="s">
        <v>954</v>
      </c>
      <c r="CK315" s="41">
        <v>416.1703</v>
      </c>
    </row>
    <row r="316" spans="57:89" x14ac:dyDescent="0.25">
      <c r="BE316" t="s">
        <v>374</v>
      </c>
      <c r="BF316" s="41">
        <v>0</v>
      </c>
      <c r="CJ316" t="s">
        <v>818</v>
      </c>
      <c r="CK316" s="41">
        <v>414.40869999999995</v>
      </c>
    </row>
    <row r="317" spans="57:89" x14ac:dyDescent="0.25">
      <c r="BE317" t="s">
        <v>341</v>
      </c>
      <c r="BF317" s="41">
        <v>0</v>
      </c>
      <c r="CJ317" t="s">
        <v>989</v>
      </c>
      <c r="CK317" s="41">
        <v>406.68580000000003</v>
      </c>
    </row>
    <row r="318" spans="57:89" x14ac:dyDescent="0.25">
      <c r="BE318" t="s">
        <v>376</v>
      </c>
      <c r="BF318" s="41">
        <v>0</v>
      </c>
      <c r="CJ318" t="s">
        <v>931</v>
      </c>
      <c r="CK318" s="41">
        <v>398.59559999999999</v>
      </c>
    </row>
    <row r="319" spans="57:89" x14ac:dyDescent="0.25">
      <c r="BE319" t="s">
        <v>343</v>
      </c>
      <c r="BF319" s="41">
        <v>0</v>
      </c>
      <c r="CJ319" t="s">
        <v>992</v>
      </c>
      <c r="CK319" s="41">
        <v>394.32330000000002</v>
      </c>
    </row>
    <row r="320" spans="57:89" x14ac:dyDescent="0.25">
      <c r="BE320" t="s">
        <v>378</v>
      </c>
      <c r="BF320" s="41">
        <v>0</v>
      </c>
      <c r="CJ320" t="s">
        <v>995</v>
      </c>
      <c r="CK320" s="41">
        <v>378.53469999999999</v>
      </c>
    </row>
    <row r="321" spans="57:89" x14ac:dyDescent="0.25">
      <c r="BE321" t="s">
        <v>345</v>
      </c>
      <c r="BF321" s="41">
        <v>0</v>
      </c>
      <c r="CJ321" t="s">
        <v>924</v>
      </c>
      <c r="CK321" s="41">
        <v>378.40209999999996</v>
      </c>
    </row>
    <row r="322" spans="57:89" x14ac:dyDescent="0.25">
      <c r="BE322" t="s">
        <v>290</v>
      </c>
      <c r="BF322" s="41">
        <v>0</v>
      </c>
      <c r="CJ322" t="s">
        <v>997</v>
      </c>
      <c r="CK322" s="41">
        <v>372.47</v>
      </c>
    </row>
    <row r="323" spans="57:89" x14ac:dyDescent="0.25">
      <c r="BE323" t="s">
        <v>347</v>
      </c>
      <c r="BF323" s="41">
        <v>0</v>
      </c>
      <c r="CJ323" t="s">
        <v>982</v>
      </c>
      <c r="CK323" s="41">
        <v>371.79830000000004</v>
      </c>
    </row>
    <row r="324" spans="57:89" x14ac:dyDescent="0.25">
      <c r="BE324" t="s">
        <v>382</v>
      </c>
      <c r="BF324" s="41">
        <v>0</v>
      </c>
      <c r="CJ324" t="s">
        <v>999</v>
      </c>
      <c r="CK324" s="41">
        <v>363.01069999999999</v>
      </c>
    </row>
    <row r="325" spans="57:89" x14ac:dyDescent="0.25">
      <c r="BE325" t="s">
        <v>349</v>
      </c>
      <c r="BF325" s="41">
        <v>0</v>
      </c>
      <c r="CJ325" t="s">
        <v>1002</v>
      </c>
      <c r="CK325" s="41">
        <v>357.18950000000001</v>
      </c>
    </row>
    <row r="326" spans="57:89" x14ac:dyDescent="0.25">
      <c r="BE326" t="s">
        <v>384</v>
      </c>
      <c r="BF326" s="41">
        <v>0</v>
      </c>
      <c r="CJ326" t="s">
        <v>643</v>
      </c>
      <c r="CK326" s="41">
        <v>349.35719999999998</v>
      </c>
    </row>
    <row r="327" spans="57:89" x14ac:dyDescent="0.25">
      <c r="BE327" t="s">
        <v>351</v>
      </c>
      <c r="BF327" s="41">
        <v>0</v>
      </c>
      <c r="CJ327" t="s">
        <v>959</v>
      </c>
      <c r="CK327" s="41">
        <v>348.69589999999999</v>
      </c>
    </row>
    <row r="328" spans="57:89" x14ac:dyDescent="0.25">
      <c r="BE328" t="s">
        <v>386</v>
      </c>
      <c r="BF328" s="41">
        <v>0</v>
      </c>
      <c r="CJ328" t="s">
        <v>993</v>
      </c>
      <c r="CK328" s="41">
        <v>337.92660000000001</v>
      </c>
    </row>
    <row r="329" spans="57:89" x14ac:dyDescent="0.25">
      <c r="BE329" t="s">
        <v>353</v>
      </c>
      <c r="BF329" s="41">
        <v>0</v>
      </c>
      <c r="CJ329" t="s">
        <v>651</v>
      </c>
      <c r="CK329" s="41">
        <v>330.67089999999996</v>
      </c>
    </row>
    <row r="330" spans="57:89" x14ac:dyDescent="0.25">
      <c r="BE330" t="s">
        <v>515</v>
      </c>
      <c r="BF330" s="41">
        <v>0</v>
      </c>
      <c r="CJ330" t="s">
        <v>939</v>
      </c>
      <c r="CK330" s="41">
        <v>328.55549999999999</v>
      </c>
    </row>
    <row r="331" spans="57:89" x14ac:dyDescent="0.25">
      <c r="BE331" t="s">
        <v>355</v>
      </c>
      <c r="BF331" s="41">
        <v>0</v>
      </c>
      <c r="CJ331" t="s">
        <v>1001</v>
      </c>
      <c r="CK331" s="41">
        <v>325.90030000000002</v>
      </c>
    </row>
    <row r="332" spans="57:89" x14ac:dyDescent="0.25">
      <c r="BE332" t="s">
        <v>88</v>
      </c>
      <c r="BF332" s="41">
        <v>0</v>
      </c>
      <c r="CJ332" t="s">
        <v>971</v>
      </c>
      <c r="CK332" s="41">
        <v>323.35930000000002</v>
      </c>
    </row>
    <row r="333" spans="57:89" x14ac:dyDescent="0.25">
      <c r="BE333" t="s">
        <v>357</v>
      </c>
      <c r="BF333" s="41">
        <v>0</v>
      </c>
      <c r="CJ333" t="s">
        <v>1011</v>
      </c>
      <c r="CK333" s="41">
        <v>319.20330000000001</v>
      </c>
    </row>
    <row r="334" spans="57:89" x14ac:dyDescent="0.25">
      <c r="BE334" t="s">
        <v>90</v>
      </c>
      <c r="BF334" s="41">
        <v>0</v>
      </c>
      <c r="CJ334" t="s">
        <v>1012</v>
      </c>
      <c r="CK334" s="41">
        <v>319.15290000000005</v>
      </c>
    </row>
    <row r="335" spans="57:89" x14ac:dyDescent="0.25">
      <c r="BE335" t="s">
        <v>359</v>
      </c>
      <c r="BF335" s="41">
        <v>0</v>
      </c>
      <c r="CJ335" t="s">
        <v>926</v>
      </c>
      <c r="CK335" s="41">
        <v>319.10210000000001</v>
      </c>
    </row>
    <row r="336" spans="57:89" x14ac:dyDescent="0.25">
      <c r="BE336" t="s">
        <v>92</v>
      </c>
      <c r="BF336" s="41">
        <v>0</v>
      </c>
      <c r="CJ336" t="s">
        <v>958</v>
      </c>
      <c r="CK336" s="41">
        <v>314.05669999999998</v>
      </c>
    </row>
    <row r="337" spans="57:89" x14ac:dyDescent="0.25">
      <c r="BE337" t="s">
        <v>361</v>
      </c>
      <c r="BF337" s="41">
        <v>0</v>
      </c>
      <c r="CJ337" t="s">
        <v>1005</v>
      </c>
      <c r="CK337" s="41">
        <v>309.06129999999996</v>
      </c>
    </row>
    <row r="338" spans="57:89" x14ac:dyDescent="0.25">
      <c r="BE338" t="s">
        <v>94</v>
      </c>
      <c r="BF338" s="41">
        <v>0</v>
      </c>
      <c r="CJ338" t="s">
        <v>650</v>
      </c>
      <c r="CK338" s="41">
        <v>309.03570000000002</v>
      </c>
    </row>
    <row r="339" spans="57:89" x14ac:dyDescent="0.25">
      <c r="BE339" t="s">
        <v>363</v>
      </c>
      <c r="BF339" s="41">
        <v>0</v>
      </c>
      <c r="CJ339" t="s">
        <v>1016</v>
      </c>
      <c r="CK339" s="41">
        <v>307.803</v>
      </c>
    </row>
    <row r="340" spans="57:89" x14ac:dyDescent="0.25">
      <c r="BE340" t="s">
        <v>521</v>
      </c>
      <c r="BF340" s="41">
        <v>0</v>
      </c>
      <c r="CJ340" t="s">
        <v>1017</v>
      </c>
      <c r="CK340" s="41">
        <v>305.97500000000002</v>
      </c>
    </row>
    <row r="341" spans="57:89" x14ac:dyDescent="0.25">
      <c r="BE341" t="s">
        <v>365</v>
      </c>
      <c r="BF341" s="41">
        <v>0</v>
      </c>
      <c r="CJ341" t="s">
        <v>979</v>
      </c>
      <c r="CK341" s="41">
        <v>300.48</v>
      </c>
    </row>
    <row r="342" spans="57:89" x14ac:dyDescent="0.25">
      <c r="BE342" t="s">
        <v>292</v>
      </c>
      <c r="BF342" s="41">
        <v>0</v>
      </c>
      <c r="CJ342" t="s">
        <v>951</v>
      </c>
      <c r="CK342" s="41">
        <v>300.30990000000003</v>
      </c>
    </row>
    <row r="343" spans="57:89" x14ac:dyDescent="0.25">
      <c r="BE343" t="s">
        <v>367</v>
      </c>
      <c r="BF343" s="41">
        <v>0</v>
      </c>
      <c r="CJ343" t="s">
        <v>1015</v>
      </c>
      <c r="CK343" s="41">
        <v>299.06510000000003</v>
      </c>
    </row>
    <row r="344" spans="57:89" x14ac:dyDescent="0.25">
      <c r="BE344" t="s">
        <v>242</v>
      </c>
      <c r="BF344" s="41">
        <v>0</v>
      </c>
      <c r="CJ344" t="s">
        <v>943</v>
      </c>
      <c r="CK344" s="41">
        <v>298.60199999999998</v>
      </c>
    </row>
    <row r="345" spans="57:89" x14ac:dyDescent="0.25">
      <c r="BE345" t="s">
        <v>369</v>
      </c>
      <c r="BF345" s="41">
        <v>0</v>
      </c>
      <c r="CJ345" t="s">
        <v>1013</v>
      </c>
      <c r="CK345" s="41">
        <v>295.09679999999997</v>
      </c>
    </row>
    <row r="346" spans="57:89" x14ac:dyDescent="0.25">
      <c r="BE346" t="s">
        <v>404</v>
      </c>
      <c r="BF346" s="41">
        <v>0</v>
      </c>
      <c r="CJ346" t="s">
        <v>914</v>
      </c>
      <c r="CK346" s="41">
        <v>294.41849999999999</v>
      </c>
    </row>
    <row r="347" spans="57:89" x14ac:dyDescent="0.25">
      <c r="BE347" t="s">
        <v>371</v>
      </c>
      <c r="BF347" s="41">
        <v>0</v>
      </c>
      <c r="CJ347" t="s">
        <v>639</v>
      </c>
      <c r="CK347" s="41">
        <v>288.50959999999998</v>
      </c>
    </row>
    <row r="348" spans="57:89" x14ac:dyDescent="0.25">
      <c r="BE348" t="s">
        <v>406</v>
      </c>
      <c r="BF348" s="41">
        <v>0</v>
      </c>
      <c r="CJ348" t="s">
        <v>975</v>
      </c>
      <c r="CK348" s="41">
        <v>285.57260000000002</v>
      </c>
    </row>
    <row r="349" spans="57:89" x14ac:dyDescent="0.25">
      <c r="BE349" t="s">
        <v>373</v>
      </c>
      <c r="BF349" s="41">
        <v>0</v>
      </c>
      <c r="CJ349" t="s">
        <v>1021</v>
      </c>
      <c r="CK349" s="41">
        <v>285.15219999999999</v>
      </c>
    </row>
    <row r="350" spans="57:89" x14ac:dyDescent="0.25">
      <c r="BE350" t="s">
        <v>539</v>
      </c>
      <c r="BF350" s="41">
        <v>0</v>
      </c>
      <c r="CJ350" t="s">
        <v>961</v>
      </c>
      <c r="CK350" s="41">
        <v>284.74810000000002</v>
      </c>
    </row>
    <row r="351" spans="57:89" x14ac:dyDescent="0.25">
      <c r="BE351" t="s">
        <v>375</v>
      </c>
      <c r="BF351" s="41">
        <v>0</v>
      </c>
      <c r="CJ351" t="s">
        <v>1004</v>
      </c>
      <c r="CK351" s="41">
        <v>281.60550000000001</v>
      </c>
    </row>
    <row r="352" spans="57:89" x14ac:dyDescent="0.25">
      <c r="BE352" t="s">
        <v>398</v>
      </c>
      <c r="BF352" s="41">
        <v>0</v>
      </c>
      <c r="CJ352" t="s">
        <v>934</v>
      </c>
      <c r="CK352" s="41">
        <v>273.11040000000003</v>
      </c>
    </row>
    <row r="353" spans="57:89" x14ac:dyDescent="0.25">
      <c r="BE353" t="s">
        <v>377</v>
      </c>
      <c r="BF353" s="41">
        <v>0</v>
      </c>
      <c r="CJ353" t="s">
        <v>1028</v>
      </c>
      <c r="CK353" s="41">
        <v>262.83179999999999</v>
      </c>
    </row>
    <row r="354" spans="57:89" x14ac:dyDescent="0.25">
      <c r="BE354" t="s">
        <v>400</v>
      </c>
      <c r="BF354" s="41">
        <v>0</v>
      </c>
      <c r="CJ354" t="s">
        <v>1029</v>
      </c>
      <c r="CK354" s="41">
        <v>261.08010000000002</v>
      </c>
    </row>
    <row r="355" spans="57:89" x14ac:dyDescent="0.25">
      <c r="BE355" t="s">
        <v>379</v>
      </c>
      <c r="BF355" s="41">
        <v>0</v>
      </c>
      <c r="CJ355" t="s">
        <v>1024</v>
      </c>
      <c r="CK355" s="41">
        <v>259.0256</v>
      </c>
    </row>
    <row r="356" spans="57:89" x14ac:dyDescent="0.25">
      <c r="BE356" t="s">
        <v>402</v>
      </c>
      <c r="BF356" s="41">
        <v>0</v>
      </c>
      <c r="CJ356" t="s">
        <v>1014</v>
      </c>
      <c r="CK356" s="41">
        <v>258.3931</v>
      </c>
    </row>
    <row r="357" spans="57:89" x14ac:dyDescent="0.25">
      <c r="BE357" t="s">
        <v>381</v>
      </c>
      <c r="BF357" s="41">
        <v>0</v>
      </c>
      <c r="CJ357" t="s">
        <v>1000</v>
      </c>
      <c r="CK357" s="41">
        <v>253.43549999999999</v>
      </c>
    </row>
    <row r="358" spans="57:89" x14ac:dyDescent="0.25">
      <c r="BE358" t="s">
        <v>110</v>
      </c>
      <c r="BF358" s="41">
        <v>0</v>
      </c>
      <c r="CJ358" t="s">
        <v>907</v>
      </c>
      <c r="CK358" s="41">
        <v>250.2362</v>
      </c>
    </row>
    <row r="359" spans="57:89" x14ac:dyDescent="0.25">
      <c r="BE359" t="s">
        <v>383</v>
      </c>
      <c r="BF359" s="41">
        <v>0</v>
      </c>
      <c r="CJ359" t="s">
        <v>922</v>
      </c>
      <c r="CK359" s="41">
        <v>248.35400000000001</v>
      </c>
    </row>
    <row r="360" spans="57:89" x14ac:dyDescent="0.25">
      <c r="BE360" t="s">
        <v>112</v>
      </c>
      <c r="BF360" s="41">
        <v>0</v>
      </c>
      <c r="CJ360" t="s">
        <v>1030</v>
      </c>
      <c r="CK360" s="41">
        <v>247.7133</v>
      </c>
    </row>
    <row r="361" spans="57:89" x14ac:dyDescent="0.25">
      <c r="BE361" t="s">
        <v>385</v>
      </c>
      <c r="BF361" s="41">
        <v>0</v>
      </c>
      <c r="CJ361" t="s">
        <v>1025</v>
      </c>
      <c r="CK361" s="41">
        <v>247.67099999999999</v>
      </c>
    </row>
    <row r="362" spans="57:89" x14ac:dyDescent="0.25">
      <c r="BE362" t="s">
        <v>408</v>
      </c>
      <c r="BF362" s="41">
        <v>0</v>
      </c>
      <c r="CJ362" t="s">
        <v>718</v>
      </c>
      <c r="CK362" s="41">
        <v>245.41030000000001</v>
      </c>
    </row>
    <row r="363" spans="57:89" x14ac:dyDescent="0.25">
      <c r="BE363" t="s">
        <v>387</v>
      </c>
      <c r="BF363" s="41">
        <v>0</v>
      </c>
      <c r="CJ363" t="s">
        <v>942</v>
      </c>
      <c r="CK363" s="41">
        <v>244.9402</v>
      </c>
    </row>
    <row r="364" spans="57:89" x14ac:dyDescent="0.25">
      <c r="BE364" t="s">
        <v>422</v>
      </c>
      <c r="BF364" s="41">
        <v>0</v>
      </c>
      <c r="CJ364" t="s">
        <v>1031</v>
      </c>
      <c r="CK364" s="41">
        <v>242.14859999999999</v>
      </c>
    </row>
    <row r="365" spans="57:89" x14ac:dyDescent="0.25">
      <c r="BE365" t="s">
        <v>389</v>
      </c>
      <c r="BF365" s="41">
        <v>0</v>
      </c>
      <c r="CJ365" t="s">
        <v>1032</v>
      </c>
      <c r="CK365" s="41">
        <v>239.98239999999998</v>
      </c>
    </row>
    <row r="366" spans="57:89" x14ac:dyDescent="0.25">
      <c r="BE366" t="s">
        <v>424</v>
      </c>
      <c r="BF366" s="41">
        <v>0</v>
      </c>
      <c r="CJ366" t="s">
        <v>1019</v>
      </c>
      <c r="CK366" s="41">
        <v>237.6473</v>
      </c>
    </row>
    <row r="367" spans="57:89" x14ac:dyDescent="0.25">
      <c r="BE367" t="s">
        <v>391</v>
      </c>
      <c r="BF367" s="41">
        <v>0</v>
      </c>
      <c r="CJ367" t="s">
        <v>988</v>
      </c>
      <c r="CK367" s="41">
        <v>228.65809999999999</v>
      </c>
    </row>
    <row r="368" spans="57:89" x14ac:dyDescent="0.25">
      <c r="BE368" t="s">
        <v>529</v>
      </c>
      <c r="BF368" s="41">
        <v>0</v>
      </c>
      <c r="CJ368" t="s">
        <v>1034</v>
      </c>
      <c r="CK368" s="41">
        <v>225.80329999999998</v>
      </c>
    </row>
    <row r="369" spans="57:89" x14ac:dyDescent="0.25">
      <c r="BE369" t="s">
        <v>393</v>
      </c>
      <c r="BF369" s="41">
        <v>0</v>
      </c>
      <c r="CJ369" t="s">
        <v>655</v>
      </c>
      <c r="CK369" s="41">
        <v>221.83529999999999</v>
      </c>
    </row>
    <row r="370" spans="57:89" x14ac:dyDescent="0.25">
      <c r="BE370" t="s">
        <v>557</v>
      </c>
      <c r="BF370" s="41">
        <v>0</v>
      </c>
      <c r="CJ370" t="s">
        <v>970</v>
      </c>
      <c r="CK370" s="41">
        <v>218.4563</v>
      </c>
    </row>
    <row r="371" spans="57:89" x14ac:dyDescent="0.25">
      <c r="BE371" t="s">
        <v>555</v>
      </c>
      <c r="BF371" s="41">
        <v>0</v>
      </c>
      <c r="CJ371" t="s">
        <v>996</v>
      </c>
      <c r="CK371" s="41">
        <v>217.28100000000001</v>
      </c>
    </row>
    <row r="372" spans="57:89" x14ac:dyDescent="0.25">
      <c r="BE372" t="s">
        <v>395</v>
      </c>
      <c r="BF372" s="41">
        <v>0</v>
      </c>
      <c r="CJ372" t="s">
        <v>1037</v>
      </c>
      <c r="CK372" s="41">
        <v>213.8715</v>
      </c>
    </row>
    <row r="373" spans="57:89" x14ac:dyDescent="0.25">
      <c r="BE373" t="s">
        <v>431</v>
      </c>
      <c r="BF373" s="41">
        <v>0</v>
      </c>
      <c r="CJ373" t="s">
        <v>927</v>
      </c>
      <c r="CK373" s="41">
        <v>206.95859999999999</v>
      </c>
    </row>
    <row r="374" spans="57:89" x14ac:dyDescent="0.25">
      <c r="BE374" t="s">
        <v>397</v>
      </c>
      <c r="BF374" s="41">
        <v>0</v>
      </c>
      <c r="CJ374" t="s">
        <v>1038</v>
      </c>
      <c r="CK374" s="41">
        <v>206.4288</v>
      </c>
    </row>
    <row r="375" spans="57:89" x14ac:dyDescent="0.25">
      <c r="BE375" t="s">
        <v>433</v>
      </c>
      <c r="BF375" s="41">
        <v>0</v>
      </c>
      <c r="CJ375" t="s">
        <v>1040</v>
      </c>
      <c r="CK375" s="41">
        <v>204.80119999999997</v>
      </c>
    </row>
    <row r="376" spans="57:89" x14ac:dyDescent="0.25">
      <c r="BE376" t="s">
        <v>399</v>
      </c>
      <c r="BF376" s="41">
        <v>0</v>
      </c>
      <c r="CJ376" t="s">
        <v>1035</v>
      </c>
      <c r="CK376" s="41">
        <v>202.69230000000002</v>
      </c>
    </row>
    <row r="377" spans="57:89" x14ac:dyDescent="0.25">
      <c r="BE377" t="s">
        <v>435</v>
      </c>
      <c r="BF377" s="41">
        <v>0</v>
      </c>
      <c r="CJ377" t="s">
        <v>1041</v>
      </c>
      <c r="CK377" s="41">
        <v>201.79050000000001</v>
      </c>
    </row>
    <row r="378" spans="57:89" x14ac:dyDescent="0.25">
      <c r="BE378" t="s">
        <v>401</v>
      </c>
      <c r="BF378" s="41">
        <v>0</v>
      </c>
      <c r="CJ378" t="s">
        <v>973</v>
      </c>
      <c r="CK378" s="41">
        <v>199.0727</v>
      </c>
    </row>
    <row r="379" spans="57:89" x14ac:dyDescent="0.25">
      <c r="BE379" t="s">
        <v>120</v>
      </c>
      <c r="BF379" s="41">
        <v>0</v>
      </c>
      <c r="CJ379" t="s">
        <v>649</v>
      </c>
      <c r="CK379" s="41">
        <v>199.06800000000001</v>
      </c>
    </row>
    <row r="380" spans="57:89" x14ac:dyDescent="0.25">
      <c r="BE380" t="s">
        <v>403</v>
      </c>
      <c r="BF380" s="41">
        <v>0</v>
      </c>
      <c r="CJ380" t="s">
        <v>638</v>
      </c>
      <c r="CK380" s="41">
        <v>198.89160000000001</v>
      </c>
    </row>
    <row r="381" spans="57:89" x14ac:dyDescent="0.25">
      <c r="BE381" t="s">
        <v>122</v>
      </c>
      <c r="BF381" s="41">
        <v>0</v>
      </c>
      <c r="CJ381" t="s">
        <v>985</v>
      </c>
      <c r="CK381" s="41">
        <v>197.13329999999999</v>
      </c>
    </row>
    <row r="382" spans="57:89" x14ac:dyDescent="0.25">
      <c r="BE382" t="s">
        <v>405</v>
      </c>
      <c r="BF382" s="41">
        <v>0</v>
      </c>
      <c r="CJ382" t="s">
        <v>1043</v>
      </c>
      <c r="CK382" s="41">
        <v>197.09550000000002</v>
      </c>
    </row>
    <row r="383" spans="57:89" x14ac:dyDescent="0.25">
      <c r="BE383" t="s">
        <v>124</v>
      </c>
      <c r="BF383" s="41">
        <v>0</v>
      </c>
      <c r="CJ383" t="s">
        <v>1026</v>
      </c>
      <c r="CK383" s="41">
        <v>187.7244</v>
      </c>
    </row>
    <row r="384" spans="57:89" x14ac:dyDescent="0.25">
      <c r="BE384" t="s">
        <v>407</v>
      </c>
      <c r="BF384" s="41">
        <v>0</v>
      </c>
      <c r="CJ384" t="s">
        <v>938</v>
      </c>
      <c r="CK384" s="41">
        <v>184.80699999999999</v>
      </c>
    </row>
    <row r="385" spans="57:89" x14ac:dyDescent="0.25">
      <c r="BE385" t="s">
        <v>414</v>
      </c>
      <c r="BF385" s="41">
        <v>0</v>
      </c>
      <c r="CJ385" t="s">
        <v>963</v>
      </c>
      <c r="CK385" s="41">
        <v>183.29829999999998</v>
      </c>
    </row>
    <row r="386" spans="57:89" x14ac:dyDescent="0.25">
      <c r="BE386" t="s">
        <v>409</v>
      </c>
      <c r="BF386" s="41">
        <v>0</v>
      </c>
      <c r="CJ386" t="s">
        <v>1048</v>
      </c>
      <c r="CK386" s="41">
        <v>175.23590000000002</v>
      </c>
    </row>
    <row r="387" spans="57:89" x14ac:dyDescent="0.25">
      <c r="BE387" t="s">
        <v>420</v>
      </c>
      <c r="BF387" s="41">
        <v>0</v>
      </c>
      <c r="CJ387" t="s">
        <v>966</v>
      </c>
      <c r="CK387" s="41">
        <v>172.08070000000001</v>
      </c>
    </row>
    <row r="388" spans="57:89" x14ac:dyDescent="0.25">
      <c r="BE388" t="s">
        <v>411</v>
      </c>
      <c r="BF388" s="41">
        <v>0</v>
      </c>
      <c r="CJ388" t="s">
        <v>1033</v>
      </c>
      <c r="CK388" s="41">
        <v>164.85249999999999</v>
      </c>
    </row>
    <row r="389" spans="57:89" x14ac:dyDescent="0.25">
      <c r="BE389" t="s">
        <v>130</v>
      </c>
      <c r="BF389" s="41">
        <v>0</v>
      </c>
      <c r="CJ389" t="s">
        <v>1052</v>
      </c>
      <c r="CK389" s="41">
        <v>156.4118</v>
      </c>
    </row>
    <row r="390" spans="57:89" x14ac:dyDescent="0.25">
      <c r="BE390" t="s">
        <v>413</v>
      </c>
      <c r="BF390" s="41">
        <v>0</v>
      </c>
      <c r="CJ390" t="s">
        <v>962</v>
      </c>
      <c r="CK390" s="41">
        <v>154.38969999999998</v>
      </c>
    </row>
    <row r="391" spans="57:89" x14ac:dyDescent="0.25">
      <c r="BE391" t="s">
        <v>437</v>
      </c>
      <c r="BF391" s="41">
        <v>0</v>
      </c>
      <c r="CJ391" t="s">
        <v>987</v>
      </c>
      <c r="CK391" s="41">
        <v>153.68869999999998</v>
      </c>
    </row>
    <row r="392" spans="57:89" x14ac:dyDescent="0.25">
      <c r="BE392" t="s">
        <v>415</v>
      </c>
      <c r="BF392" s="41">
        <v>0</v>
      </c>
      <c r="CJ392" t="s">
        <v>994</v>
      </c>
      <c r="CK392" s="41">
        <v>151.3545</v>
      </c>
    </row>
    <row r="393" spans="57:89" x14ac:dyDescent="0.25">
      <c r="BE393" t="s">
        <v>439</v>
      </c>
      <c r="BF393" s="41">
        <v>0</v>
      </c>
      <c r="CJ393" t="s">
        <v>940</v>
      </c>
      <c r="CK393" s="41">
        <v>150.18960000000001</v>
      </c>
    </row>
    <row r="394" spans="57:89" x14ac:dyDescent="0.25">
      <c r="BE394" t="s">
        <v>417</v>
      </c>
      <c r="BF394" s="41">
        <v>0</v>
      </c>
      <c r="CJ394" t="s">
        <v>654</v>
      </c>
      <c r="CK394" s="41">
        <v>149.51910000000001</v>
      </c>
    </row>
    <row r="395" spans="57:89" x14ac:dyDescent="0.25">
      <c r="BE395" t="s">
        <v>441</v>
      </c>
      <c r="BF395" s="41">
        <v>0</v>
      </c>
      <c r="CJ395" t="s">
        <v>941</v>
      </c>
      <c r="CK395" s="41">
        <v>149.4701</v>
      </c>
    </row>
    <row r="396" spans="57:89" x14ac:dyDescent="0.25">
      <c r="BE396" t="s">
        <v>419</v>
      </c>
      <c r="BF396" s="41">
        <v>0</v>
      </c>
      <c r="CJ396" t="s">
        <v>1006</v>
      </c>
      <c r="CK396" s="41">
        <v>149.39429999999999</v>
      </c>
    </row>
    <row r="397" spans="57:89" x14ac:dyDescent="0.25">
      <c r="BE397" t="s">
        <v>455</v>
      </c>
      <c r="BF397" s="41">
        <v>0</v>
      </c>
      <c r="CJ397" t="s">
        <v>1055</v>
      </c>
      <c r="CK397" s="41">
        <v>146.7277</v>
      </c>
    </row>
    <row r="398" spans="57:89" x14ac:dyDescent="0.25">
      <c r="BE398" t="s">
        <v>421</v>
      </c>
      <c r="BF398" s="41">
        <v>0</v>
      </c>
      <c r="CJ398" t="s">
        <v>1039</v>
      </c>
      <c r="CK398" s="41">
        <v>139.47829999999999</v>
      </c>
    </row>
    <row r="399" spans="57:89" x14ac:dyDescent="0.25">
      <c r="BE399" t="s">
        <v>457</v>
      </c>
      <c r="BF399" s="41">
        <v>0</v>
      </c>
      <c r="CJ399" t="s">
        <v>1051</v>
      </c>
      <c r="CK399" s="41">
        <v>137.8066</v>
      </c>
    </row>
    <row r="400" spans="57:89" x14ac:dyDescent="0.25">
      <c r="BE400" t="s">
        <v>423</v>
      </c>
      <c r="BF400" s="41">
        <v>0</v>
      </c>
      <c r="CJ400" t="s">
        <v>981</v>
      </c>
      <c r="CK400" s="41">
        <v>137.59399999999999</v>
      </c>
    </row>
    <row r="401" spans="57:89" x14ac:dyDescent="0.25">
      <c r="BE401" t="s">
        <v>314</v>
      </c>
      <c r="BF401" s="41">
        <v>0</v>
      </c>
      <c r="CJ401" t="s">
        <v>1008</v>
      </c>
      <c r="CK401" s="41">
        <v>132.31710000000001</v>
      </c>
    </row>
    <row r="402" spans="57:89" x14ac:dyDescent="0.25">
      <c r="BE402" t="s">
        <v>430</v>
      </c>
      <c r="BF402" s="41">
        <v>0</v>
      </c>
      <c r="CJ402" t="s">
        <v>640</v>
      </c>
      <c r="CK402" s="41">
        <v>127.3583</v>
      </c>
    </row>
    <row r="403" spans="57:89" x14ac:dyDescent="0.25">
      <c r="BE403" t="s">
        <v>222</v>
      </c>
      <c r="BF403" s="41">
        <v>0</v>
      </c>
      <c r="CJ403" t="s">
        <v>978</v>
      </c>
      <c r="CK403" s="41">
        <v>126.0569</v>
      </c>
    </row>
    <row r="404" spans="57:89" x14ac:dyDescent="0.25">
      <c r="BE404" t="s">
        <v>432</v>
      </c>
      <c r="BF404" s="41">
        <v>0</v>
      </c>
      <c r="CJ404" t="s">
        <v>1056</v>
      </c>
      <c r="CK404" s="41">
        <v>119.7403</v>
      </c>
    </row>
    <row r="405" spans="57:89" x14ac:dyDescent="0.25">
      <c r="BE405" t="s">
        <v>316</v>
      </c>
      <c r="BF405" s="41">
        <v>0</v>
      </c>
      <c r="CJ405" t="s">
        <v>1020</v>
      </c>
      <c r="CK405" s="41">
        <v>115.65880000000001</v>
      </c>
    </row>
    <row r="406" spans="57:89" x14ac:dyDescent="0.25">
      <c r="BE406" t="s">
        <v>434</v>
      </c>
      <c r="BF406" s="41">
        <v>0</v>
      </c>
      <c r="CJ406" t="s">
        <v>974</v>
      </c>
      <c r="CK406" s="41">
        <v>114.977</v>
      </c>
    </row>
    <row r="407" spans="57:89" x14ac:dyDescent="0.25">
      <c r="BE407" t="s">
        <v>143</v>
      </c>
      <c r="BF407" s="41">
        <v>0</v>
      </c>
      <c r="CJ407" t="s">
        <v>1059</v>
      </c>
      <c r="CK407" s="41">
        <v>114.883</v>
      </c>
    </row>
    <row r="408" spans="57:89" x14ac:dyDescent="0.25">
      <c r="BE408" t="s">
        <v>436</v>
      </c>
      <c r="BF408" s="41">
        <v>0</v>
      </c>
      <c r="CJ408" t="s">
        <v>1047</v>
      </c>
      <c r="CK408" s="41">
        <v>114.48870000000001</v>
      </c>
    </row>
    <row r="409" spans="57:89" x14ac:dyDescent="0.25">
      <c r="BE409" t="s">
        <v>145</v>
      </c>
      <c r="BF409" s="41">
        <v>0</v>
      </c>
      <c r="CJ409" t="s">
        <v>1060</v>
      </c>
      <c r="CK409" s="41">
        <v>109.4807</v>
      </c>
    </row>
    <row r="410" spans="57:89" x14ac:dyDescent="0.25">
      <c r="BE410" t="s">
        <v>545</v>
      </c>
      <c r="BF410" s="41">
        <v>0</v>
      </c>
      <c r="CJ410" t="s">
        <v>1057</v>
      </c>
      <c r="CK410" s="41">
        <v>103.664</v>
      </c>
    </row>
    <row r="411" spans="57:89" x14ac:dyDescent="0.25">
      <c r="BE411" t="s">
        <v>147</v>
      </c>
      <c r="BF411" s="41">
        <v>0</v>
      </c>
      <c r="CJ411" t="s">
        <v>935</v>
      </c>
      <c r="CK411" s="41">
        <v>99.4589</v>
      </c>
    </row>
    <row r="412" spans="57:89" x14ac:dyDescent="0.25">
      <c r="BE412" t="s">
        <v>440</v>
      </c>
      <c r="BF412" s="41">
        <v>0</v>
      </c>
      <c r="CJ412" t="s">
        <v>990</v>
      </c>
      <c r="CK412" s="41">
        <v>99.3416</v>
      </c>
    </row>
    <row r="413" spans="57:89" x14ac:dyDescent="0.25">
      <c r="BE413" t="s">
        <v>149</v>
      </c>
      <c r="BF413" s="41">
        <v>0</v>
      </c>
      <c r="CJ413" t="s">
        <v>1023</v>
      </c>
      <c r="CK413" s="41">
        <v>99.144599999999997</v>
      </c>
    </row>
    <row r="414" spans="57:89" x14ac:dyDescent="0.25">
      <c r="BE414" t="s">
        <v>442</v>
      </c>
      <c r="BF414" s="41">
        <v>0</v>
      </c>
      <c r="CJ414" t="s">
        <v>1063</v>
      </c>
      <c r="CK414" s="41">
        <v>95.314000000000007</v>
      </c>
    </row>
    <row r="415" spans="57:89" x14ac:dyDescent="0.25">
      <c r="BE415" t="s">
        <v>151</v>
      </c>
      <c r="BF415" s="41">
        <v>0</v>
      </c>
      <c r="CJ415" t="s">
        <v>991</v>
      </c>
      <c r="CK415" s="41">
        <v>94.043300000000002</v>
      </c>
    </row>
    <row r="416" spans="57:89" x14ac:dyDescent="0.25">
      <c r="BE416" t="s">
        <v>523</v>
      </c>
      <c r="BF416" s="41">
        <v>0</v>
      </c>
      <c r="CJ416" t="s">
        <v>1046</v>
      </c>
      <c r="CK416" s="41">
        <v>93.862200000000001</v>
      </c>
    </row>
    <row r="417" spans="57:89" x14ac:dyDescent="0.25">
      <c r="BE417" t="s">
        <v>153</v>
      </c>
      <c r="BF417" s="41">
        <v>0</v>
      </c>
      <c r="CJ417" t="s">
        <v>1058</v>
      </c>
      <c r="CK417" s="41">
        <v>93.261499999999998</v>
      </c>
    </row>
    <row r="418" spans="57:89" x14ac:dyDescent="0.25">
      <c r="BE418" t="s">
        <v>547</v>
      </c>
      <c r="BF418" s="41">
        <v>0</v>
      </c>
      <c r="CJ418" t="s">
        <v>1044</v>
      </c>
      <c r="CK418" s="41">
        <v>85.836400000000012</v>
      </c>
    </row>
    <row r="419" spans="57:89" x14ac:dyDescent="0.25">
      <c r="BE419" t="s">
        <v>254</v>
      </c>
      <c r="BF419" s="41">
        <v>0</v>
      </c>
      <c r="CJ419" t="s">
        <v>1054</v>
      </c>
      <c r="CK419" s="41">
        <v>81.630399999999995</v>
      </c>
    </row>
    <row r="420" spans="57:89" x14ac:dyDescent="0.25">
      <c r="BE420" t="s">
        <v>318</v>
      </c>
      <c r="BF420" s="41">
        <v>0</v>
      </c>
      <c r="CJ420" t="s">
        <v>644</v>
      </c>
      <c r="CK420" s="41">
        <v>80.483900000000006</v>
      </c>
    </row>
    <row r="421" spans="57:89" x14ac:dyDescent="0.25">
      <c r="BE421" t="s">
        <v>533</v>
      </c>
      <c r="BF421" s="41">
        <v>0</v>
      </c>
      <c r="CJ421" t="s">
        <v>1053</v>
      </c>
      <c r="CK421" s="41">
        <v>80.483900000000006</v>
      </c>
    </row>
    <row r="422" spans="57:89" x14ac:dyDescent="0.25">
      <c r="BE422" t="s">
        <v>262</v>
      </c>
      <c r="BF422" s="41">
        <v>0</v>
      </c>
      <c r="CJ422" t="s">
        <v>1064</v>
      </c>
      <c r="CK422" s="41">
        <v>79.313400000000001</v>
      </c>
    </row>
    <row r="423" spans="57:89" x14ac:dyDescent="0.25">
      <c r="BE423" t="s">
        <v>481</v>
      </c>
      <c r="BF423" s="41">
        <v>0</v>
      </c>
      <c r="CJ423" t="s">
        <v>1061</v>
      </c>
      <c r="CK423" s="41">
        <v>78.218500000000006</v>
      </c>
    </row>
    <row r="424" spans="57:89" x14ac:dyDescent="0.25">
      <c r="BE424" t="s">
        <v>334</v>
      </c>
      <c r="BF424" s="41">
        <v>0</v>
      </c>
      <c r="CJ424" t="s">
        <v>1050</v>
      </c>
      <c r="CK424" s="41">
        <v>75.025499999999994</v>
      </c>
    </row>
    <row r="425" spans="57:89" x14ac:dyDescent="0.25">
      <c r="BE425" t="s">
        <v>484</v>
      </c>
      <c r="BF425" s="41">
        <v>0</v>
      </c>
      <c r="CJ425" t="s">
        <v>646</v>
      </c>
      <c r="CK425" s="41">
        <v>75.006599999999992</v>
      </c>
    </row>
    <row r="426" spans="57:89" x14ac:dyDescent="0.25">
      <c r="BE426" t="s">
        <v>541</v>
      </c>
      <c r="BF426" s="41">
        <v>0</v>
      </c>
      <c r="CJ426" t="s">
        <v>1036</v>
      </c>
      <c r="CK426" s="41">
        <v>74.506200000000007</v>
      </c>
    </row>
    <row r="427" spans="57:89" x14ac:dyDescent="0.25">
      <c r="BE427" t="s">
        <v>452</v>
      </c>
      <c r="BF427" s="41">
        <v>0</v>
      </c>
      <c r="CJ427" t="s">
        <v>1066</v>
      </c>
      <c r="CK427" s="41">
        <v>72.7239</v>
      </c>
    </row>
    <row r="428" spans="57:89" x14ac:dyDescent="0.25">
      <c r="BE428" t="s">
        <v>194</v>
      </c>
      <c r="BF428" s="41">
        <v>0</v>
      </c>
      <c r="CJ428" t="s">
        <v>917</v>
      </c>
      <c r="CK428" s="41">
        <v>71.012799999999999</v>
      </c>
    </row>
    <row r="429" spans="57:89" x14ac:dyDescent="0.25">
      <c r="BE429" t="s">
        <v>454</v>
      </c>
      <c r="BF429" s="41">
        <v>0</v>
      </c>
      <c r="CJ429" t="s">
        <v>950</v>
      </c>
      <c r="CK429" s="41">
        <v>68.986199999999997</v>
      </c>
    </row>
    <row r="430" spans="57:89" x14ac:dyDescent="0.25">
      <c r="BE430" t="s">
        <v>488</v>
      </c>
      <c r="BF430" s="41">
        <v>0</v>
      </c>
      <c r="CJ430" t="s">
        <v>1067</v>
      </c>
      <c r="CK430" s="41">
        <v>68.790700000000001</v>
      </c>
    </row>
    <row r="431" spans="57:89" x14ac:dyDescent="0.25">
      <c r="BE431" t="s">
        <v>456</v>
      </c>
      <c r="BF431" s="41">
        <v>0</v>
      </c>
      <c r="CJ431" t="s">
        <v>1045</v>
      </c>
      <c r="CK431" s="41">
        <v>68.308800000000005</v>
      </c>
    </row>
    <row r="432" spans="57:89" x14ac:dyDescent="0.25">
      <c r="BE432" t="s">
        <v>224</v>
      </c>
      <c r="BF432" s="41">
        <v>0</v>
      </c>
      <c r="CJ432" t="s">
        <v>653</v>
      </c>
      <c r="CK432" s="41">
        <v>65.711100000000002</v>
      </c>
    </row>
    <row r="433" spans="57:89" x14ac:dyDescent="0.25">
      <c r="BE433" t="s">
        <v>458</v>
      </c>
      <c r="BF433" s="41">
        <v>0</v>
      </c>
      <c r="CJ433" t="s">
        <v>936</v>
      </c>
      <c r="CK433" s="41">
        <v>62.161000000000001</v>
      </c>
    </row>
    <row r="434" spans="57:89" x14ac:dyDescent="0.25">
      <c r="BE434" t="s">
        <v>492</v>
      </c>
      <c r="BF434" s="41">
        <v>0</v>
      </c>
      <c r="CJ434" t="s">
        <v>928</v>
      </c>
      <c r="CK434" s="41">
        <v>56.078599999999994</v>
      </c>
    </row>
    <row r="435" spans="57:89" x14ac:dyDescent="0.25">
      <c r="BE435" t="s">
        <v>460</v>
      </c>
      <c r="BF435" s="41">
        <v>0</v>
      </c>
      <c r="CJ435" t="s">
        <v>1068</v>
      </c>
      <c r="CK435" s="41">
        <v>51.4816</v>
      </c>
    </row>
    <row r="436" spans="57:89" x14ac:dyDescent="0.25">
      <c r="BE436" t="s">
        <v>494</v>
      </c>
      <c r="BF436" s="41">
        <v>0</v>
      </c>
      <c r="CJ436" t="s">
        <v>1003</v>
      </c>
      <c r="CK436" s="41">
        <v>50.004400000000004</v>
      </c>
    </row>
    <row r="437" spans="57:89" x14ac:dyDescent="0.25">
      <c r="BE437" t="s">
        <v>462</v>
      </c>
      <c r="BF437" s="41">
        <v>0</v>
      </c>
      <c r="CJ437" t="s">
        <v>1069</v>
      </c>
      <c r="CK437" s="41">
        <v>49.979199999999999</v>
      </c>
    </row>
    <row r="438" spans="57:89" x14ac:dyDescent="0.25">
      <c r="BE438" t="s">
        <v>496</v>
      </c>
      <c r="BF438" s="41">
        <v>0</v>
      </c>
      <c r="CJ438" t="s">
        <v>1027</v>
      </c>
      <c r="CK438" s="41">
        <v>48.489400000000003</v>
      </c>
    </row>
    <row r="439" spans="57:89" x14ac:dyDescent="0.25">
      <c r="BE439" t="s">
        <v>464</v>
      </c>
      <c r="BF439" s="41">
        <v>0</v>
      </c>
      <c r="CJ439" t="s">
        <v>1070</v>
      </c>
      <c r="CK439" s="41">
        <v>48.289000000000001</v>
      </c>
    </row>
    <row r="440" spans="57:89" x14ac:dyDescent="0.25">
      <c r="BE440" t="s">
        <v>498</v>
      </c>
      <c r="BF440" s="41">
        <v>0</v>
      </c>
      <c r="CJ440" t="s">
        <v>1071</v>
      </c>
      <c r="CK440" s="41">
        <v>46.805100000000003</v>
      </c>
    </row>
    <row r="441" spans="57:89" x14ac:dyDescent="0.25">
      <c r="BE441" t="s">
        <v>466</v>
      </c>
      <c r="BF441" s="41">
        <v>0</v>
      </c>
      <c r="CJ441" t="s">
        <v>1072</v>
      </c>
      <c r="CK441" s="41">
        <v>42.704999999999998</v>
      </c>
    </row>
    <row r="442" spans="57:89" x14ac:dyDescent="0.25">
      <c r="BE442" t="s">
        <v>500</v>
      </c>
      <c r="BF442" s="41">
        <v>0</v>
      </c>
      <c r="CJ442" t="s">
        <v>1073</v>
      </c>
      <c r="CK442" s="41">
        <v>41.379300000000001</v>
      </c>
    </row>
    <row r="443" spans="57:89" x14ac:dyDescent="0.25">
      <c r="BE443" t="s">
        <v>468</v>
      </c>
      <c r="BF443" s="41">
        <v>0</v>
      </c>
      <c r="CJ443" t="s">
        <v>1074</v>
      </c>
      <c r="CK443" s="41">
        <v>40.6081</v>
      </c>
    </row>
    <row r="444" spans="57:89" x14ac:dyDescent="0.25">
      <c r="BE444" t="s">
        <v>502</v>
      </c>
      <c r="BF444" s="41">
        <v>0</v>
      </c>
      <c r="CJ444" t="s">
        <v>1049</v>
      </c>
      <c r="CK444" s="41">
        <v>39.286299999999997</v>
      </c>
    </row>
    <row r="445" spans="57:89" x14ac:dyDescent="0.25">
      <c r="BE445" t="s">
        <v>470</v>
      </c>
      <c r="BF445" s="41">
        <v>0</v>
      </c>
      <c r="CJ445" t="s">
        <v>998</v>
      </c>
      <c r="CK445" s="41">
        <v>38.579700000000003</v>
      </c>
    </row>
    <row r="446" spans="57:89" x14ac:dyDescent="0.25">
      <c r="BE446" t="s">
        <v>504</v>
      </c>
      <c r="BF446" s="41">
        <v>0</v>
      </c>
      <c r="CJ446" t="s">
        <v>1075</v>
      </c>
      <c r="CK446" s="41">
        <v>38.458100000000002</v>
      </c>
    </row>
    <row r="447" spans="57:89" x14ac:dyDescent="0.25">
      <c r="BE447" t="s">
        <v>472</v>
      </c>
      <c r="BF447" s="41">
        <v>0</v>
      </c>
      <c r="CJ447" t="s">
        <v>1076</v>
      </c>
      <c r="CK447" s="41">
        <v>37.139899999999997</v>
      </c>
    </row>
    <row r="448" spans="57:89" x14ac:dyDescent="0.25">
      <c r="BE448" t="s">
        <v>506</v>
      </c>
      <c r="BF448" s="41">
        <v>0</v>
      </c>
      <c r="CJ448" t="s">
        <v>984</v>
      </c>
      <c r="CK448" s="41">
        <v>31.287400000000002</v>
      </c>
    </row>
    <row r="449" spans="57:89" x14ac:dyDescent="0.25">
      <c r="BE449" t="s">
        <v>474</v>
      </c>
      <c r="BF449" s="41">
        <v>0</v>
      </c>
      <c r="CJ449" t="s">
        <v>1077</v>
      </c>
      <c r="CK449" s="41">
        <v>30.7547</v>
      </c>
    </row>
    <row r="450" spans="57:89" x14ac:dyDescent="0.25">
      <c r="BE450" t="s">
        <v>508</v>
      </c>
      <c r="BF450" s="41">
        <v>0</v>
      </c>
      <c r="CJ450" t="s">
        <v>1010</v>
      </c>
      <c r="CK450" s="41">
        <v>28.67</v>
      </c>
    </row>
    <row r="451" spans="57:89" x14ac:dyDescent="0.25">
      <c r="BE451" t="s">
        <v>476</v>
      </c>
      <c r="BF451" s="41">
        <v>0</v>
      </c>
      <c r="CJ451" t="s">
        <v>929</v>
      </c>
      <c r="CK451" s="41">
        <v>28.256999999999998</v>
      </c>
    </row>
    <row r="452" spans="57:89" x14ac:dyDescent="0.25">
      <c r="BE452" t="s">
        <v>510</v>
      </c>
      <c r="BF452" s="41">
        <v>0</v>
      </c>
      <c r="CJ452" t="s">
        <v>986</v>
      </c>
      <c r="CK452" s="41">
        <v>24.369499999999999</v>
      </c>
    </row>
    <row r="453" spans="57:89" x14ac:dyDescent="0.25">
      <c r="BE453" t="s">
        <v>478</v>
      </c>
      <c r="BF453" s="41">
        <v>0</v>
      </c>
      <c r="CJ453" t="s">
        <v>947</v>
      </c>
      <c r="CK453" s="41">
        <v>20.677</v>
      </c>
    </row>
    <row r="454" spans="57:89" x14ac:dyDescent="0.25">
      <c r="BE454" t="s">
        <v>512</v>
      </c>
      <c r="BF454" s="41">
        <v>0</v>
      </c>
      <c r="CJ454" t="s">
        <v>908</v>
      </c>
      <c r="CK454" s="41">
        <v>18.609300000000001</v>
      </c>
    </row>
    <row r="455" spans="57:89" x14ac:dyDescent="0.25">
      <c r="BE455" t="s">
        <v>480</v>
      </c>
      <c r="BF455" s="41">
        <v>0</v>
      </c>
      <c r="CJ455" t="s">
        <v>1062</v>
      </c>
      <c r="CK455" s="41">
        <v>18.122499999999999</v>
      </c>
    </row>
    <row r="456" spans="57:89" x14ac:dyDescent="0.25">
      <c r="BE456" t="s">
        <v>514</v>
      </c>
      <c r="BF456" s="41">
        <v>0</v>
      </c>
      <c r="CJ456" t="s">
        <v>1078</v>
      </c>
      <c r="CK456" s="41">
        <v>16.795300000000001</v>
      </c>
    </row>
    <row r="457" spans="57:89" x14ac:dyDescent="0.25">
      <c r="BE457" t="s">
        <v>482</v>
      </c>
      <c r="BF457" s="41">
        <v>0</v>
      </c>
      <c r="CJ457" t="s">
        <v>1042</v>
      </c>
      <c r="CK457" s="41">
        <v>15.643700000000001</v>
      </c>
    </row>
    <row r="458" spans="57:89" x14ac:dyDescent="0.25">
      <c r="BE458" t="s">
        <v>516</v>
      </c>
      <c r="BF458" s="41">
        <v>0</v>
      </c>
      <c r="CJ458" t="s">
        <v>1018</v>
      </c>
      <c r="CK458" s="41">
        <v>12.507400000000001</v>
      </c>
    </row>
    <row r="459" spans="57:89" x14ac:dyDescent="0.25">
      <c r="BE459" t="s">
        <v>485</v>
      </c>
      <c r="BF459" s="41">
        <v>0</v>
      </c>
      <c r="CJ459" t="s">
        <v>1022</v>
      </c>
      <c r="CK459" s="41">
        <v>8.6010000000000009</v>
      </c>
    </row>
    <row r="460" spans="57:89" x14ac:dyDescent="0.25">
      <c r="BE460" t="s">
        <v>518</v>
      </c>
      <c r="BF460" s="41">
        <v>0</v>
      </c>
      <c r="CJ460" t="s">
        <v>1007</v>
      </c>
      <c r="CK460" s="41">
        <v>8.2707999999999995</v>
      </c>
    </row>
    <row r="461" spans="57:89" x14ac:dyDescent="0.25">
      <c r="BE461" t="s">
        <v>487</v>
      </c>
      <c r="BF461" s="41">
        <v>0</v>
      </c>
      <c r="CJ461" t="s">
        <v>645</v>
      </c>
      <c r="CK461" s="41">
        <v>8.2707999999999995</v>
      </c>
    </row>
    <row r="462" spans="57:89" x14ac:dyDescent="0.25">
      <c r="BE462" t="s">
        <v>520</v>
      </c>
      <c r="BF462" s="41">
        <v>0</v>
      </c>
      <c r="CJ462" t="s">
        <v>1065</v>
      </c>
      <c r="CK462" s="41">
        <v>5.734</v>
      </c>
    </row>
    <row r="463" spans="57:89" x14ac:dyDescent="0.25">
      <c r="BE463" t="s">
        <v>525</v>
      </c>
      <c r="BF463" s="41">
        <v>0</v>
      </c>
      <c r="CJ463" t="s">
        <v>1009</v>
      </c>
      <c r="CK463" s="41">
        <v>2.0676999999999999</v>
      </c>
    </row>
    <row r="464" spans="57:89" x14ac:dyDescent="0.25">
      <c r="BE464" t="s">
        <v>522</v>
      </c>
      <c r="BF464" s="41">
        <v>0</v>
      </c>
      <c r="CJ464" t="s">
        <v>652</v>
      </c>
      <c r="CK464" s="41">
        <v>2.0676999999999999</v>
      </c>
    </row>
    <row r="465" spans="57:58" x14ac:dyDescent="0.25">
      <c r="BE465" t="s">
        <v>258</v>
      </c>
      <c r="BF465" s="41">
        <v>0</v>
      </c>
    </row>
    <row r="466" spans="57:58" x14ac:dyDescent="0.25">
      <c r="BE466" t="s">
        <v>524</v>
      </c>
      <c r="BF466" s="41">
        <v>0</v>
      </c>
    </row>
    <row r="467" spans="57:58" x14ac:dyDescent="0.25">
      <c r="BE467" t="s">
        <v>212</v>
      </c>
      <c r="BF467" s="41">
        <v>0</v>
      </c>
    </row>
    <row r="468" spans="57:58" x14ac:dyDescent="0.25">
      <c r="BE468" t="s">
        <v>526</v>
      </c>
      <c r="BF468" s="41">
        <v>0</v>
      </c>
    </row>
    <row r="469" spans="57:58" x14ac:dyDescent="0.25">
      <c r="BE469" t="s">
        <v>543</v>
      </c>
      <c r="BF469" s="41">
        <v>0</v>
      </c>
    </row>
    <row r="470" spans="57:58" x14ac:dyDescent="0.25">
      <c r="BE470" t="s">
        <v>528</v>
      </c>
      <c r="BF470" s="41">
        <v>0</v>
      </c>
    </row>
    <row r="471" spans="57:58" x14ac:dyDescent="0.25">
      <c r="BE471" t="s">
        <v>328</v>
      </c>
      <c r="BF471" s="41">
        <v>0</v>
      </c>
    </row>
    <row r="472" spans="57:58" x14ac:dyDescent="0.25">
      <c r="BE472" t="s">
        <v>530</v>
      </c>
      <c r="BF472" s="41">
        <v>0</v>
      </c>
    </row>
    <row r="473" spans="57:58" x14ac:dyDescent="0.25">
      <c r="BE473" t="s">
        <v>471</v>
      </c>
      <c r="BF473" s="41">
        <v>0</v>
      </c>
    </row>
    <row r="474" spans="57:58" x14ac:dyDescent="0.25">
      <c r="BE474" t="s">
        <v>532</v>
      </c>
      <c r="BF474" s="41">
        <v>0</v>
      </c>
    </row>
    <row r="475" spans="57:58" x14ac:dyDescent="0.25">
      <c r="BE475" t="s">
        <v>178</v>
      </c>
      <c r="BF475" s="41">
        <v>0</v>
      </c>
    </row>
    <row r="476" spans="57:58" x14ac:dyDescent="0.25">
      <c r="BE476" t="s">
        <v>330</v>
      </c>
      <c r="BF476" s="41">
        <v>0</v>
      </c>
    </row>
    <row r="477" spans="57:58" x14ac:dyDescent="0.25">
      <c r="BE477" t="s">
        <v>326</v>
      </c>
      <c r="BF477" s="41">
        <v>0</v>
      </c>
    </row>
    <row r="478" spans="57:58" x14ac:dyDescent="0.25">
      <c r="BE478" t="s">
        <v>208</v>
      </c>
      <c r="BF478" s="41">
        <v>0</v>
      </c>
    </row>
    <row r="479" spans="57:58" x14ac:dyDescent="0.25">
      <c r="BE479" t="s">
        <v>489</v>
      </c>
      <c r="BF479" s="41">
        <v>0</v>
      </c>
    </row>
    <row r="480" spans="57:58" x14ac:dyDescent="0.25">
      <c r="BE480" t="s">
        <v>465</v>
      </c>
      <c r="BF480" s="41">
        <v>0</v>
      </c>
    </row>
    <row r="481" spans="57:58" x14ac:dyDescent="0.25">
      <c r="BE481" t="s">
        <v>491</v>
      </c>
      <c r="BF481" s="41">
        <v>0</v>
      </c>
    </row>
    <row r="482" spans="57:58" x14ac:dyDescent="0.25">
      <c r="BE482" t="s">
        <v>467</v>
      </c>
      <c r="BF482" s="41">
        <v>0</v>
      </c>
    </row>
    <row r="483" spans="57:58" x14ac:dyDescent="0.25">
      <c r="BE483" t="s">
        <v>493</v>
      </c>
      <c r="BF483" s="41">
        <v>0</v>
      </c>
    </row>
    <row r="484" spans="57:58" x14ac:dyDescent="0.25">
      <c r="BE484" t="s">
        <v>469</v>
      </c>
      <c r="BF484" s="41">
        <v>0</v>
      </c>
    </row>
    <row r="485" spans="57:58" x14ac:dyDescent="0.25">
      <c r="BE485" t="s">
        <v>495</v>
      </c>
      <c r="BF485" s="41">
        <v>0</v>
      </c>
    </row>
    <row r="486" spans="57:58" x14ac:dyDescent="0.25">
      <c r="BE486" t="s">
        <v>175</v>
      </c>
      <c r="BF486" s="41">
        <v>0</v>
      </c>
    </row>
    <row r="487" spans="57:58" x14ac:dyDescent="0.25">
      <c r="BE487" t="s">
        <v>497</v>
      </c>
      <c r="BF487" s="41">
        <v>0</v>
      </c>
    </row>
    <row r="488" spans="57:58" x14ac:dyDescent="0.25">
      <c r="BE488" t="s">
        <v>260</v>
      </c>
      <c r="BF488" s="41">
        <v>0</v>
      </c>
    </row>
    <row r="489" spans="57:58" x14ac:dyDescent="0.25">
      <c r="BE489" t="s">
        <v>499</v>
      </c>
      <c r="BF489" s="41">
        <v>0</v>
      </c>
    </row>
    <row r="490" spans="57:58" x14ac:dyDescent="0.25">
      <c r="BE490" t="s">
        <v>473</v>
      </c>
      <c r="BF490" s="41">
        <v>0</v>
      </c>
    </row>
    <row r="491" spans="57:58" x14ac:dyDescent="0.25">
      <c r="BE491" t="s">
        <v>501</v>
      </c>
      <c r="BF491" s="41">
        <v>0</v>
      </c>
    </row>
    <row r="492" spans="57:58" x14ac:dyDescent="0.25">
      <c r="BE492" t="s">
        <v>475</v>
      </c>
      <c r="BF492" s="41">
        <v>0</v>
      </c>
    </row>
    <row r="493" spans="57:58" x14ac:dyDescent="0.25">
      <c r="BE493" t="s">
        <v>503</v>
      </c>
      <c r="BF493" s="41">
        <v>0</v>
      </c>
    </row>
    <row r="494" spans="57:58" x14ac:dyDescent="0.25">
      <c r="BE494" t="s">
        <v>477</v>
      </c>
      <c r="BF494" s="41">
        <v>0</v>
      </c>
    </row>
    <row r="495" spans="57:58" x14ac:dyDescent="0.25">
      <c r="BE495" t="s">
        <v>505</v>
      </c>
      <c r="BF495" s="41">
        <v>0</v>
      </c>
    </row>
    <row r="496" spans="57:58" x14ac:dyDescent="0.25">
      <c r="BE496" t="s">
        <v>479</v>
      </c>
      <c r="BF496" s="41">
        <v>0</v>
      </c>
    </row>
    <row r="497" spans="57:58" x14ac:dyDescent="0.25">
      <c r="BE497" t="s">
        <v>507</v>
      </c>
      <c r="BF497" s="41">
        <v>0</v>
      </c>
    </row>
    <row r="498" spans="57:58" x14ac:dyDescent="0.25">
      <c r="BE498" t="s">
        <v>490</v>
      </c>
      <c r="BF498" s="41">
        <v>0</v>
      </c>
    </row>
    <row r="499" spans="57:58" x14ac:dyDescent="0.25">
      <c r="BE499" t="s">
        <v>509</v>
      </c>
      <c r="BF499" s="41">
        <v>0</v>
      </c>
    </row>
    <row r="500" spans="57:58" x14ac:dyDescent="0.25">
      <c r="BE500" t="s">
        <v>535</v>
      </c>
      <c r="BF500" s="41">
        <v>0</v>
      </c>
    </row>
    <row r="501" spans="57:58" x14ac:dyDescent="0.25">
      <c r="BE501" t="s">
        <v>536</v>
      </c>
      <c r="BF501" s="41">
        <v>0</v>
      </c>
    </row>
    <row r="502" spans="57:58" x14ac:dyDescent="0.25">
      <c r="BE502" t="s">
        <v>513</v>
      </c>
      <c r="BF502" s="41">
        <v>0</v>
      </c>
    </row>
    <row r="503" spans="57:58" x14ac:dyDescent="0.25">
      <c r="BE503" t="s">
        <v>538</v>
      </c>
      <c r="BF503" s="41">
        <v>0</v>
      </c>
    </row>
    <row r="504" spans="57:58" x14ac:dyDescent="0.25">
      <c r="BE504" t="s">
        <v>540</v>
      </c>
      <c r="BF504" s="41">
        <v>0</v>
      </c>
    </row>
    <row r="505" spans="57:58" x14ac:dyDescent="0.25">
      <c r="BE505" t="s">
        <v>563</v>
      </c>
      <c r="BF505" s="41">
        <v>0</v>
      </c>
    </row>
    <row r="506" spans="57:58" x14ac:dyDescent="0.25">
      <c r="BE506" t="s">
        <v>564</v>
      </c>
      <c r="BF506" s="41">
        <v>0</v>
      </c>
    </row>
    <row r="507" spans="57:58" x14ac:dyDescent="0.25">
      <c r="BE507" t="s">
        <v>565</v>
      </c>
      <c r="BF507" s="41">
        <v>0</v>
      </c>
    </row>
    <row r="508" spans="57:58" x14ac:dyDescent="0.25">
      <c r="BE508" t="s">
        <v>566</v>
      </c>
      <c r="BF508" s="41">
        <v>0</v>
      </c>
    </row>
    <row r="509" spans="57:58" x14ac:dyDescent="0.25">
      <c r="BE509" t="s">
        <v>567</v>
      </c>
      <c r="BF509" s="41">
        <v>0</v>
      </c>
    </row>
  </sheetData>
  <conditionalFormatting sqref="BE6">
    <cfRule type="top10" priority="5" rank="5"/>
  </conditionalFormatting>
  <conditionalFormatting sqref="BE5:BF5 BE6:BE509">
    <cfRule type="top10" dxfId="3" priority="4" rank="5"/>
  </conditionalFormatting>
  <conditionalFormatting sqref="BO14:BO21">
    <cfRule type="top10" dxfId="2" priority="3" rank="3"/>
  </conditionalFormatting>
  <conditionalFormatting pivot="1" sqref="CK62">
    <cfRule type="top10" dxfId="1" priority="2" rank="5"/>
  </conditionalFormatting>
  <conditionalFormatting pivot="1" sqref="CK6:CK464">
    <cfRule type="top10" dxfId="0" priority="1" rank="5"/>
  </conditionalFormatting>
  <pageMargins left="0.7" right="0.7" top="0.75" bottom="0.75" header="0.3" footer="0.3"/>
  <pageSetup orientation="portrait" r:id="rId18"/>
  <drawing r:id="rId1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4AF38-91FA-44A7-8392-FF840267C215}">
  <dimension ref="A1"/>
  <sheetViews>
    <sheetView showGridLines="0" showRowColHeaders="0" showWhiteSpace="0" view="pageLayout" zoomScale="112" zoomScaleNormal="78" zoomScalePageLayoutView="112" workbookViewId="0">
      <selection activeCell="Q8" sqref="Q8"/>
    </sheetView>
  </sheetViews>
  <sheetFormatPr defaultRowHeight="15" x14ac:dyDescent="0.25"/>
  <sheetData/>
  <pageMargins left="2.1701388888888888E-2" right="1.3020833333333334E-2" top="5.4253472222222224E-2" bottom="1.0850694444444444E-2"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11</xdr:col>
                    <xdr:colOff>485775</xdr:colOff>
                    <xdr:row>2</xdr:row>
                    <xdr:rowOff>76200</xdr:rowOff>
                  </from>
                  <to>
                    <xdr:col>13</xdr:col>
                    <xdr:colOff>66675</xdr:colOff>
                    <xdr:row>4</xdr:row>
                    <xdr:rowOff>38100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13</xdr:col>
                    <xdr:colOff>85725</xdr:colOff>
                    <xdr:row>2</xdr:row>
                    <xdr:rowOff>76200</xdr:rowOff>
                  </from>
                  <to>
                    <xdr:col>14</xdr:col>
                    <xdr:colOff>323850</xdr:colOff>
                    <xdr:row>4</xdr:row>
                    <xdr:rowOff>38100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14</xdr:col>
                    <xdr:colOff>342900</xdr:colOff>
                    <xdr:row>2</xdr:row>
                    <xdr:rowOff>76200</xdr:rowOff>
                  </from>
                  <to>
                    <xdr:col>15</xdr:col>
                    <xdr:colOff>581025</xdr:colOff>
                    <xdr:row>4</xdr:row>
                    <xdr:rowOff>38100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3D920519-5574-4314-BF9D-4DF2CF051B97}">
  <ds:schemaRefs/>
</ds:datastoreItem>
</file>

<file path=customXml/itemProps2.xml><?xml version="1.0" encoding="utf-8"?>
<ds:datastoreItem xmlns:ds="http://schemas.openxmlformats.org/officeDocument/2006/customXml" ds:itemID="{E5F04F94-24B2-4102-AE04-F6C105DE923C}">
  <ds:schemaRefs/>
</ds:datastoreItem>
</file>

<file path=customXml/itemProps3.xml><?xml version="1.0" encoding="utf-8"?>
<ds:datastoreItem xmlns:ds="http://schemas.openxmlformats.org/officeDocument/2006/customXml" ds:itemID="{400C889C-99AE-45A6-8C0A-521349D37E68}">
  <ds:schemaRefs/>
</ds:datastoreItem>
</file>

<file path=customXml/itemProps4.xml><?xml version="1.0" encoding="utf-8"?>
<ds:datastoreItem xmlns:ds="http://schemas.openxmlformats.org/officeDocument/2006/customXml" ds:itemID="{FF6940C8-C0AC-403D-B771-B159A4AFC910}">
  <ds:schemaRefs/>
</ds:datastoreItem>
</file>

<file path=customXml/itemProps5.xml><?xml version="1.0" encoding="utf-8"?>
<ds:datastoreItem xmlns:ds="http://schemas.openxmlformats.org/officeDocument/2006/customXml" ds:itemID="{C4ABE8FB-1894-4116-9FD5-84E3F40BE271}">
  <ds:schemaRefs/>
</ds:datastoreItem>
</file>

<file path=customXml/itemProps6.xml><?xml version="1.0" encoding="utf-8"?>
<ds:datastoreItem xmlns:ds="http://schemas.openxmlformats.org/officeDocument/2006/customXml" ds:itemID="{77488C14-E1ED-4773-ABDD-AD813C1DB5F9}">
  <ds:schemaRefs/>
</ds:datastoreItem>
</file>

<file path=customXml/itemProps7.xml><?xml version="1.0" encoding="utf-8"?>
<ds:datastoreItem xmlns:ds="http://schemas.openxmlformats.org/officeDocument/2006/customXml" ds:itemID="{1E97B8F7-58DF-4005-A0B1-0AC045BC6808}">
  <ds:schemaRefs/>
</ds:datastoreItem>
</file>

<file path=customXml/itemProps8.xml><?xml version="1.0" encoding="utf-8"?>
<ds:datastoreItem xmlns:ds="http://schemas.openxmlformats.org/officeDocument/2006/customXml" ds:itemID="{93BED3C3-B598-497E-A837-E35DBE86DBBB}">
  <ds:schemaRefs/>
</ds:datastoreItem>
</file>

<file path=customXml/itemProps9.xml><?xml version="1.0" encoding="utf-8"?>
<ds:datastoreItem xmlns:ds="http://schemas.openxmlformats.org/officeDocument/2006/customXml" ds:itemID="{5DAFDB76-49CF-46EA-9ABE-03712D606B75}">
  <ds:schemaRefs/>
</ds:datastoreItem>
</file>

<file path=customXml/itemProps10.xml><?xml version="1.0" encoding="utf-8"?>
<ds:datastoreItem xmlns:ds="http://schemas.openxmlformats.org/officeDocument/2006/customXml" ds:itemID="{FF40BA27-BC33-4AFB-83AC-1685F806E96D}">
  <ds:schemaRefs/>
</ds:datastoreItem>
</file>

<file path=customXml/itemProps11.xml><?xml version="1.0" encoding="utf-8"?>
<ds:datastoreItem xmlns:ds="http://schemas.openxmlformats.org/officeDocument/2006/customXml" ds:itemID="{B302A372-F2F1-4AD0-A35C-0C2293B3A6DD}">
  <ds:schemaRefs/>
</ds:datastoreItem>
</file>

<file path=customXml/itemProps12.xml><?xml version="1.0" encoding="utf-8"?>
<ds:datastoreItem xmlns:ds="http://schemas.openxmlformats.org/officeDocument/2006/customXml" ds:itemID="{B5D845AA-805A-4A41-BC94-0223AB2941DF}">
  <ds:schemaRefs/>
</ds:datastoreItem>
</file>

<file path=customXml/itemProps13.xml><?xml version="1.0" encoding="utf-8"?>
<ds:datastoreItem xmlns:ds="http://schemas.openxmlformats.org/officeDocument/2006/customXml" ds:itemID="{50E38CA3-1A61-4D5D-928E-27854353BA1C}">
  <ds:schemaRefs/>
</ds:datastoreItem>
</file>

<file path=customXml/itemProps14.xml><?xml version="1.0" encoding="utf-8"?>
<ds:datastoreItem xmlns:ds="http://schemas.openxmlformats.org/officeDocument/2006/customXml" ds:itemID="{4F51B382-A308-433F-B9CD-79773925247F}">
  <ds:schemaRefs/>
</ds:datastoreItem>
</file>

<file path=customXml/itemProps15.xml><?xml version="1.0" encoding="utf-8"?>
<ds:datastoreItem xmlns:ds="http://schemas.openxmlformats.org/officeDocument/2006/customXml" ds:itemID="{7F892B34-F5FD-46D9-AC01-E160D9444DDA}">
  <ds:schemaRefs/>
</ds:datastoreItem>
</file>

<file path=customXml/itemProps16.xml><?xml version="1.0" encoding="utf-8"?>
<ds:datastoreItem xmlns:ds="http://schemas.openxmlformats.org/officeDocument/2006/customXml" ds:itemID="{4B3A8345-3355-4CF0-A2E7-508015A04405}">
  <ds:schemaRefs/>
</ds:datastoreItem>
</file>

<file path=customXml/itemProps17.xml><?xml version="1.0" encoding="utf-8"?>
<ds:datastoreItem xmlns:ds="http://schemas.openxmlformats.org/officeDocument/2006/customXml" ds:itemID="{4D307959-E4BD-4B19-A87C-235D4B70FA2A}">
  <ds:schemaRefs/>
</ds:datastoreItem>
</file>

<file path=customXml/itemProps18.xml><?xml version="1.0" encoding="utf-8"?>
<ds:datastoreItem xmlns:ds="http://schemas.openxmlformats.org/officeDocument/2006/customXml" ds:itemID="{17B3F0FB-A614-430F-9D8A-248B9FADD511}">
  <ds:schemaRefs/>
</ds:datastoreItem>
</file>

<file path=customXml/itemProps19.xml><?xml version="1.0" encoding="utf-8"?>
<ds:datastoreItem xmlns:ds="http://schemas.openxmlformats.org/officeDocument/2006/customXml" ds:itemID="{DDBA6FBD-C36A-4C8E-9020-18FFC930F241}">
  <ds:schemaRefs/>
</ds:datastoreItem>
</file>

<file path=customXml/itemProps20.xml><?xml version="1.0" encoding="utf-8"?>
<ds:datastoreItem xmlns:ds="http://schemas.openxmlformats.org/officeDocument/2006/customXml" ds:itemID="{CD1B572E-A13E-4B8F-8D3B-022442D2FA7B}">
  <ds:schemaRefs/>
</ds:datastoreItem>
</file>

<file path=customXml/itemProps21.xml><?xml version="1.0" encoding="utf-8"?>
<ds:datastoreItem xmlns:ds="http://schemas.openxmlformats.org/officeDocument/2006/customXml" ds:itemID="{1511F627-6D1A-4BC8-92BB-20E5E6E3A592}">
  <ds:schemaRefs/>
</ds:datastoreItem>
</file>

<file path=customXml/itemProps22.xml><?xml version="1.0" encoding="utf-8"?>
<ds:datastoreItem xmlns:ds="http://schemas.openxmlformats.org/officeDocument/2006/customXml" ds:itemID="{EFBC485D-52FE-418A-85B5-2B602E86E5C0}">
  <ds:schemaRefs/>
</ds:datastoreItem>
</file>

<file path=customXml/itemProps23.xml><?xml version="1.0" encoding="utf-8"?>
<ds:datastoreItem xmlns:ds="http://schemas.openxmlformats.org/officeDocument/2006/customXml" ds:itemID="{4D0EDDCB-D2B0-49B5-8A7E-B475610107B7}">
  <ds:schemaRefs/>
</ds:datastoreItem>
</file>

<file path=customXml/itemProps24.xml><?xml version="1.0" encoding="utf-8"?>
<ds:datastoreItem xmlns:ds="http://schemas.openxmlformats.org/officeDocument/2006/customXml" ds:itemID="{6F846A74-4919-4E1A-8447-C9AC5A1BFD13}">
  <ds:schemaRefs/>
</ds:datastoreItem>
</file>

<file path=customXml/itemProps25.xml><?xml version="1.0" encoding="utf-8"?>
<ds:datastoreItem xmlns:ds="http://schemas.openxmlformats.org/officeDocument/2006/customXml" ds:itemID="{3402B486-6FE6-4F25-9F47-31B1DD8B11B3}">
  <ds:schemaRefs/>
</ds:datastoreItem>
</file>

<file path=customXml/itemProps26.xml><?xml version="1.0" encoding="utf-8"?>
<ds:datastoreItem xmlns:ds="http://schemas.openxmlformats.org/officeDocument/2006/customXml" ds:itemID="{40334B05-F9C1-4202-8583-26EDA16E5AC4}">
  <ds:schemaRefs>
    <ds:schemaRef ds:uri="http://schemas.microsoft.com/DataMashup"/>
  </ds:schemaRefs>
</ds:datastoreItem>
</file>

<file path=customXml/itemProps27.xml><?xml version="1.0" encoding="utf-8"?>
<ds:datastoreItem xmlns:ds="http://schemas.openxmlformats.org/officeDocument/2006/customXml" ds:itemID="{BBED7D56-2738-473F-B471-6D2509942D60}">
  <ds:schemaRefs/>
</ds:datastoreItem>
</file>

<file path=customXml/itemProps28.xml><?xml version="1.0" encoding="utf-8"?>
<ds:datastoreItem xmlns:ds="http://schemas.openxmlformats.org/officeDocument/2006/customXml" ds:itemID="{871119FB-F8A6-48D4-87F5-AFE927758F33}">
  <ds:schemaRefs/>
</ds:datastoreItem>
</file>

<file path=customXml/itemProps29.xml><?xml version="1.0" encoding="utf-8"?>
<ds:datastoreItem xmlns:ds="http://schemas.openxmlformats.org/officeDocument/2006/customXml" ds:itemID="{75700D80-9966-492F-BF4A-8C8AA8BEF511}">
  <ds:schemaRefs/>
</ds:datastoreItem>
</file>

<file path=customXml/itemProps30.xml><?xml version="1.0" encoding="utf-8"?>
<ds:datastoreItem xmlns:ds="http://schemas.openxmlformats.org/officeDocument/2006/customXml" ds:itemID="{219F3197-4958-42FD-94D8-29B36899374E}">
  <ds:schemaRefs/>
</ds:datastoreItem>
</file>

<file path=customXml/itemProps31.xml><?xml version="1.0" encoding="utf-8"?>
<ds:datastoreItem xmlns:ds="http://schemas.openxmlformats.org/officeDocument/2006/customXml" ds:itemID="{6F7B414F-66F8-4E7F-8685-DC0065BF6019}">
  <ds:schemaRefs/>
</ds:datastoreItem>
</file>

<file path=customXml/itemProps32.xml><?xml version="1.0" encoding="utf-8"?>
<ds:datastoreItem xmlns:ds="http://schemas.openxmlformats.org/officeDocument/2006/customXml" ds:itemID="{DDD44E1B-CCF2-4846-9B8C-D1D761DE43FC}">
  <ds:schemaRefs/>
</ds:datastoreItem>
</file>

<file path=customXml/itemProps33.xml><?xml version="1.0" encoding="utf-8"?>
<ds:datastoreItem xmlns:ds="http://schemas.openxmlformats.org/officeDocument/2006/customXml" ds:itemID="{BC1348F0-9555-4C1D-AD4D-74A071978870}">
  <ds:schemaRefs/>
</ds:datastoreItem>
</file>

<file path=customXml/itemProps34.xml><?xml version="1.0" encoding="utf-8"?>
<ds:datastoreItem xmlns:ds="http://schemas.openxmlformats.org/officeDocument/2006/customXml" ds:itemID="{1445B3B2-2E7D-4887-9E40-47334538714A}">
  <ds:schemaRefs/>
</ds:datastoreItem>
</file>

<file path=customXml/itemProps35.xml><?xml version="1.0" encoding="utf-8"?>
<ds:datastoreItem xmlns:ds="http://schemas.openxmlformats.org/officeDocument/2006/customXml" ds:itemID="{6164CE68-01FA-4B9C-A398-F105ACD4A051}">
  <ds:schemaRefs/>
</ds:datastoreItem>
</file>

<file path=customXml/itemProps36.xml><?xml version="1.0" encoding="utf-8"?>
<ds:datastoreItem xmlns:ds="http://schemas.openxmlformats.org/officeDocument/2006/customXml" ds:itemID="{49882F4D-2CC8-4844-AB7A-ADC9AE99B624}">
  <ds:schemaRefs/>
</ds:datastoreItem>
</file>

<file path=customXml/itemProps37.xml><?xml version="1.0" encoding="utf-8"?>
<ds:datastoreItem xmlns:ds="http://schemas.openxmlformats.org/officeDocument/2006/customXml" ds:itemID="{5ACB517D-BEF9-445A-9ED0-182A094A1109}">
  <ds:schemaRefs/>
</ds:datastoreItem>
</file>

<file path=customXml/itemProps38.xml><?xml version="1.0" encoding="utf-8"?>
<ds:datastoreItem xmlns:ds="http://schemas.openxmlformats.org/officeDocument/2006/customXml" ds:itemID="{209572DA-4CD0-42B1-82A4-D4645996D576}">
  <ds:schemaRefs/>
</ds:datastoreItem>
</file>

<file path=customXml/itemProps39.xml><?xml version="1.0" encoding="utf-8"?>
<ds:datastoreItem xmlns:ds="http://schemas.openxmlformats.org/officeDocument/2006/customXml" ds:itemID="{61CD0FED-C44A-4783-BB92-0A56E5DC2C08}">
  <ds:schemaRefs/>
</ds:datastoreItem>
</file>

<file path=customXml/itemProps40.xml><?xml version="1.0" encoding="utf-8"?>
<ds:datastoreItem xmlns:ds="http://schemas.openxmlformats.org/officeDocument/2006/customXml" ds:itemID="{5DB82D88-477A-4C4A-930A-F026890C9751}">
  <ds:schemaRefs/>
</ds:datastoreItem>
</file>

<file path=customXml/itemProps41.xml><?xml version="1.0" encoding="utf-8"?>
<ds:datastoreItem xmlns:ds="http://schemas.openxmlformats.org/officeDocument/2006/customXml" ds:itemID="{B13FF8C2-23CA-4F01-BC3D-238651773D57}">
  <ds:schemaRefs/>
</ds:datastoreItem>
</file>

<file path=customXml/itemProps42.xml><?xml version="1.0" encoding="utf-8"?>
<ds:datastoreItem xmlns:ds="http://schemas.openxmlformats.org/officeDocument/2006/customXml" ds:itemID="{1020D255-D618-4ACB-BEEB-60795AE79288}">
  <ds:schemaRefs/>
</ds:datastoreItem>
</file>

<file path=customXml/itemProps43.xml><?xml version="1.0" encoding="utf-8"?>
<ds:datastoreItem xmlns:ds="http://schemas.openxmlformats.org/officeDocument/2006/customXml" ds:itemID="{2805A15F-3080-44D8-B8FD-4220F51D87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coordinate_table</vt:lpstr>
      <vt:lpstr>Time-Series_Analysis</vt:lpstr>
      <vt:lpstr>Time-Series_DashBoard</vt:lpstr>
      <vt:lpstr>Changes_Table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Olajide FemVrich</dc:creator>
  <cp:lastModifiedBy>Olajide FemVrich</cp:lastModifiedBy>
  <cp:lastPrinted>2025-01-31T16:40:41Z</cp:lastPrinted>
  <dcterms:created xsi:type="dcterms:W3CDTF">2025-01-25T06:40:20Z</dcterms:created>
  <dcterms:modified xsi:type="dcterms:W3CDTF">2025-02-03T06:27:15Z</dcterms:modified>
</cp:coreProperties>
</file>