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470\Documents\"/>
    </mc:Choice>
  </mc:AlternateContent>
  <xr:revisionPtr revIDLastSave="0" documentId="13_ncr:1_{03B49807-47D6-433F-A58A-B2C867B28DB6}" xr6:coauthVersionLast="47" xr6:coauthVersionMax="47" xr10:uidLastSave="{00000000-0000-0000-0000-000000000000}"/>
  <bookViews>
    <workbookView xWindow="-110" yWindow="-110" windowWidth="19420" windowHeight="10300" firstSheet="9" activeTab="14" xr2:uid="{2912CD59-A530-45DE-904B-6172D81F36D9}"/>
  </bookViews>
  <sheets>
    <sheet name="gastos" sheetId="4" r:id="rId1"/>
    <sheet name="tienda" sheetId="5" r:id="rId2"/>
    <sheet name="varios 1" sheetId="1" r:id="rId3"/>
    <sheet name="varios 2" sheetId="2" r:id="rId4"/>
    <sheet name="varios3" sheetId="3" r:id="rId5"/>
    <sheet name="jueves 6 de marzo" sheetId="6" r:id="rId6"/>
    <sheet name="jueves6 de marzo" sheetId="7" r:id="rId7"/>
    <sheet name="corazon matematico" sheetId="8" r:id="rId8"/>
    <sheet name="poligono de vertices" sheetId="9" r:id="rId9"/>
    <sheet name="abril practica 1" sheetId="10" r:id="rId10"/>
    <sheet name="abril part2" sheetId="11" r:id="rId11"/>
    <sheet name="abril part 3" sheetId="12" r:id="rId12"/>
    <sheet name="abril practica 2" sheetId="13" r:id="rId13"/>
    <sheet name="Hoja5" sheetId="14" r:id="rId14"/>
    <sheet name="Hoja6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3" l="1"/>
  <c r="D7" i="13"/>
  <c r="D6" i="13"/>
  <c r="D5" i="13"/>
  <c r="D4" i="13"/>
  <c r="D3" i="13"/>
  <c r="D2" i="13"/>
  <c r="J5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14" i="10"/>
  <c r="D13" i="10"/>
  <c r="D11" i="10"/>
  <c r="D7" i="10"/>
  <c r="C7" i="10"/>
  <c r="D6" i="10"/>
  <c r="C6" i="10"/>
  <c r="D5" i="10"/>
  <c r="C5" i="10"/>
  <c r="D4" i="10"/>
  <c r="C4" i="10"/>
  <c r="D3" i="10"/>
  <c r="C3" i="10"/>
  <c r="D2" i="10"/>
  <c r="C2" i="10"/>
  <c r="D12" i="10" l="1"/>
  <c r="G3" i="13"/>
  <c r="G8" i="13"/>
  <c r="E2" i="13"/>
  <c r="F2" i="13" s="1"/>
  <c r="E3" i="13"/>
  <c r="F3" i="13" s="1"/>
  <c r="E4" i="13"/>
  <c r="F4" i="13" s="1"/>
  <c r="E5" i="13"/>
  <c r="F5" i="13" s="1"/>
  <c r="E6" i="13"/>
  <c r="F6" i="13" s="1"/>
  <c r="E7" i="13"/>
  <c r="F7" i="13" s="1"/>
  <c r="E8" i="13"/>
  <c r="F8" i="13" s="1"/>
  <c r="H5" i="11"/>
  <c r="H6" i="11"/>
  <c r="H7" i="11"/>
  <c r="J7" i="11" s="1"/>
  <c r="H8" i="11"/>
  <c r="H9" i="11"/>
  <c r="J9" i="11" s="1"/>
  <c r="H10" i="11"/>
  <c r="H11" i="11"/>
  <c r="J11" i="11" s="1"/>
  <c r="H12" i="11"/>
  <c r="H13" i="11"/>
  <c r="J13" i="11" s="1"/>
  <c r="H14" i="11"/>
  <c r="H15" i="11"/>
  <c r="J15" i="11" s="1"/>
  <c r="H16" i="11"/>
  <c r="H17" i="11"/>
  <c r="J17" i="11" s="1"/>
  <c r="D10" i="10"/>
  <c r="E5" i="11"/>
  <c r="G5" i="11" s="1"/>
  <c r="K5" i="11" s="1"/>
  <c r="I5" i="11"/>
  <c r="E6" i="11"/>
  <c r="G6" i="11" s="1"/>
  <c r="I6" i="11"/>
  <c r="E7" i="11"/>
  <c r="G7" i="11" s="1"/>
  <c r="K7" i="11" s="1"/>
  <c r="I7" i="11"/>
  <c r="E8" i="11"/>
  <c r="G8" i="11" s="1"/>
  <c r="I8" i="11"/>
  <c r="E9" i="11"/>
  <c r="G9" i="11" s="1"/>
  <c r="K9" i="11" s="1"/>
  <c r="I9" i="11"/>
  <c r="E10" i="11"/>
  <c r="G10" i="11" s="1"/>
  <c r="I10" i="11"/>
  <c r="E11" i="11"/>
  <c r="G11" i="11" s="1"/>
  <c r="K11" i="11" s="1"/>
  <c r="I11" i="11"/>
  <c r="E12" i="11"/>
  <c r="G12" i="11" s="1"/>
  <c r="I12" i="11"/>
  <c r="E13" i="11"/>
  <c r="G13" i="11" s="1"/>
  <c r="K13" i="11" s="1"/>
  <c r="I13" i="11"/>
  <c r="E14" i="11"/>
  <c r="G14" i="11" s="1"/>
  <c r="I14" i="11"/>
  <c r="E15" i="11"/>
  <c r="G15" i="11" s="1"/>
  <c r="K15" i="11" s="1"/>
  <c r="I15" i="11"/>
  <c r="E16" i="11"/>
  <c r="G16" i="11" s="1"/>
  <c r="I16" i="11"/>
  <c r="E17" i="11"/>
  <c r="G17" i="11" s="1"/>
  <c r="K17" i="11" s="1"/>
  <c r="I17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J3" i="13" l="1"/>
  <c r="H3" i="13"/>
  <c r="I3" i="13" s="1"/>
  <c r="K3" i="13" s="1"/>
  <c r="J8" i="13"/>
  <c r="H8" i="13"/>
  <c r="I8" i="13" s="1"/>
  <c r="K8" i="13" s="1"/>
  <c r="G6" i="13"/>
  <c r="G4" i="13"/>
  <c r="G2" i="13"/>
  <c r="G7" i="13"/>
  <c r="G5" i="13"/>
  <c r="K6" i="11"/>
  <c r="J14" i="11"/>
  <c r="K14" i="11" s="1"/>
  <c r="J10" i="11"/>
  <c r="K10" i="11" s="1"/>
  <c r="J6" i="11"/>
  <c r="J16" i="11"/>
  <c r="K16" i="11" s="1"/>
  <c r="J12" i="11"/>
  <c r="K12" i="11" s="1"/>
  <c r="J8" i="11"/>
  <c r="K8" i="11" s="1"/>
  <c r="C15" i="7"/>
  <c r="B15" i="7"/>
  <c r="F14" i="7"/>
  <c r="F12" i="7"/>
  <c r="B10" i="7"/>
  <c r="E9" i="7"/>
  <c r="D9" i="7"/>
  <c r="C9" i="7"/>
  <c r="C10" i="7" s="1"/>
  <c r="B9" i="7"/>
  <c r="E8" i="7"/>
  <c r="E15" i="7" s="1"/>
  <c r="D8" i="7"/>
  <c r="D15" i="7" s="1"/>
  <c r="C8" i="7"/>
  <c r="C13" i="7" s="1"/>
  <c r="C16" i="7" s="1"/>
  <c r="B8" i="7"/>
  <c r="B13" i="7" s="1"/>
  <c r="B16" i="7" s="1"/>
  <c r="F6" i="7"/>
  <c r="F5" i="7"/>
  <c r="F8" i="7" s="1"/>
  <c r="F4" i="7"/>
  <c r="F9" i="7" s="1"/>
  <c r="J7" i="13" l="1"/>
  <c r="H7" i="13"/>
  <c r="I7" i="13" s="1"/>
  <c r="K7" i="13" s="1"/>
  <c r="J2" i="13"/>
  <c r="H2" i="13"/>
  <c r="I2" i="13" s="1"/>
  <c r="K2" i="13" s="1"/>
  <c r="J4" i="13"/>
  <c r="H4" i="13"/>
  <c r="I4" i="13" s="1"/>
  <c r="K4" i="13" s="1"/>
  <c r="J5" i="13"/>
  <c r="H5" i="13"/>
  <c r="I5" i="13" s="1"/>
  <c r="K5" i="13" s="1"/>
  <c r="J6" i="13"/>
  <c r="H6" i="13"/>
  <c r="I6" i="13" s="1"/>
  <c r="K6" i="13" s="1"/>
  <c r="C18" i="7"/>
  <c r="C19" i="7" s="1"/>
  <c r="F13" i="7"/>
  <c r="F16" i="7" s="1"/>
  <c r="F15" i="7"/>
  <c r="F10" i="7"/>
  <c r="B18" i="7"/>
  <c r="B19" i="7" s="1"/>
  <c r="D13" i="7"/>
  <c r="D16" i="7" s="1"/>
  <c r="D10" i="7"/>
  <c r="D18" i="7" s="1"/>
  <c r="D19" i="7" s="1"/>
  <c r="E13" i="7"/>
  <c r="E16" i="7" s="1"/>
  <c r="E10" i="7"/>
  <c r="E18" i="7" s="1"/>
  <c r="E19" i="7" s="1"/>
  <c r="I13" i="6"/>
  <c r="H13" i="6"/>
  <c r="H11" i="6"/>
  <c r="H12" i="6" s="1"/>
  <c r="I10" i="6"/>
  <c r="I8" i="6"/>
  <c r="J8" i="6" s="1"/>
  <c r="K8" i="6" s="1"/>
  <c r="L8" i="6" s="1"/>
  <c r="H7" i="6"/>
  <c r="I6" i="6"/>
  <c r="I7" i="6" s="1"/>
  <c r="H6" i="6"/>
  <c r="H5" i="6"/>
  <c r="I2" i="6"/>
  <c r="I5" i="6" s="1"/>
  <c r="C3" i="3"/>
  <c r="B8" i="4"/>
  <c r="C8" i="4" s="1"/>
  <c r="D8" i="4" s="1"/>
  <c r="E8" i="4" s="1"/>
  <c r="F8" i="4" s="1"/>
  <c r="G8" i="4" s="1"/>
  <c r="B7" i="4"/>
  <c r="C7" i="4" s="1"/>
  <c r="D7" i="4" s="1"/>
  <c r="E7" i="4" s="1"/>
  <c r="F7" i="4" s="1"/>
  <c r="G7" i="4" s="1"/>
  <c r="C6" i="4"/>
  <c r="D6" i="4" s="1"/>
  <c r="E6" i="4" s="1"/>
  <c r="F6" i="4" s="1"/>
  <c r="G6" i="4" s="1"/>
  <c r="B3" i="4"/>
  <c r="B4" i="4" s="1"/>
  <c r="C2" i="4"/>
  <c r="D2" i="4" s="1"/>
  <c r="E2" i="4" s="1"/>
  <c r="F2" i="4" s="1"/>
  <c r="G2" i="4" s="1"/>
  <c r="E3" i="5"/>
  <c r="E4" i="5"/>
  <c r="E5" i="5"/>
  <c r="E7" i="5" s="1"/>
  <c r="E6" i="5"/>
  <c r="E2" i="5"/>
  <c r="D7" i="5"/>
  <c r="C7" i="5"/>
  <c r="B7" i="5"/>
  <c r="F18" i="7" l="1"/>
  <c r="F19" i="7" s="1"/>
  <c r="H16" i="6"/>
  <c r="H18" i="6" s="1"/>
  <c r="I12" i="6"/>
  <c r="J10" i="6"/>
  <c r="I11" i="6"/>
  <c r="I16" i="6" s="1"/>
  <c r="I18" i="6" s="1"/>
  <c r="J2" i="6"/>
  <c r="C4" i="4"/>
  <c r="D4" i="4" s="1"/>
  <c r="E4" i="4" s="1"/>
  <c r="F4" i="4" s="1"/>
  <c r="G4" i="4" s="1"/>
  <c r="B10" i="4"/>
  <c r="C10" i="4" s="1"/>
  <c r="D10" i="4" s="1"/>
  <c r="E10" i="4" s="1"/>
  <c r="F10" i="4" s="1"/>
  <c r="G10" i="4" s="1"/>
  <c r="C3" i="4"/>
  <c r="D3" i="4" s="1"/>
  <c r="E3" i="4" s="1"/>
  <c r="F3" i="4" s="1"/>
  <c r="G3" i="4" s="1"/>
  <c r="F14" i="2"/>
  <c r="D14" i="2"/>
  <c r="B14" i="2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D22" i="3"/>
  <c r="D21" i="3"/>
  <c r="D20" i="3"/>
  <c r="B22" i="3"/>
  <c r="B21" i="3"/>
  <c r="B20" i="3"/>
  <c r="C18" i="3"/>
  <c r="D18" i="3"/>
  <c r="C17" i="3"/>
  <c r="D17" i="3"/>
  <c r="C16" i="3"/>
  <c r="D16" i="3"/>
  <c r="C15" i="3"/>
  <c r="D15" i="3"/>
  <c r="B18" i="3"/>
  <c r="B17" i="3"/>
  <c r="B16" i="3"/>
  <c r="B15" i="3"/>
  <c r="B18" i="2"/>
  <c r="B17" i="2"/>
  <c r="B16" i="2"/>
  <c r="C14" i="2"/>
  <c r="E14" i="2"/>
  <c r="G14" i="2"/>
  <c r="H14" i="2"/>
  <c r="H4" i="2"/>
  <c r="H5" i="2"/>
  <c r="H6" i="2"/>
  <c r="H7" i="2"/>
  <c r="H8" i="2"/>
  <c r="H9" i="2"/>
  <c r="H10" i="2"/>
  <c r="H11" i="2"/>
  <c r="H12" i="2"/>
  <c r="H13" i="2"/>
  <c r="H3" i="2"/>
  <c r="G4" i="2"/>
  <c r="G5" i="2"/>
  <c r="G6" i="2"/>
  <c r="G7" i="2"/>
  <c r="G8" i="2"/>
  <c r="G9" i="2"/>
  <c r="G10" i="2"/>
  <c r="G11" i="2"/>
  <c r="G12" i="2"/>
  <c r="G13" i="2"/>
  <c r="G3" i="2"/>
  <c r="F4" i="2"/>
  <c r="F5" i="2"/>
  <c r="F6" i="2"/>
  <c r="F7" i="2"/>
  <c r="F8" i="2"/>
  <c r="F9" i="2"/>
  <c r="F10" i="2"/>
  <c r="F11" i="2"/>
  <c r="F12" i="2"/>
  <c r="F13" i="2"/>
  <c r="F3" i="2"/>
  <c r="E4" i="2"/>
  <c r="E5" i="2"/>
  <c r="E6" i="2"/>
  <c r="E7" i="2"/>
  <c r="E8" i="2"/>
  <c r="E9" i="2"/>
  <c r="E10" i="2"/>
  <c r="E11" i="2"/>
  <c r="E12" i="2"/>
  <c r="E13" i="2"/>
  <c r="E3" i="2"/>
  <c r="D4" i="2"/>
  <c r="D5" i="2"/>
  <c r="D6" i="2"/>
  <c r="D7" i="2"/>
  <c r="D8" i="2"/>
  <c r="D9" i="2"/>
  <c r="D10" i="2"/>
  <c r="D11" i="2"/>
  <c r="D12" i="2"/>
  <c r="D13" i="2"/>
  <c r="D3" i="2"/>
  <c r="C4" i="2"/>
  <c r="C5" i="2"/>
  <c r="C6" i="2"/>
  <c r="C7" i="2"/>
  <c r="C8" i="2"/>
  <c r="C9" i="2"/>
  <c r="C10" i="2"/>
  <c r="C11" i="2"/>
  <c r="C12" i="2"/>
  <c r="C13" i="2"/>
  <c r="C3" i="2"/>
  <c r="B13" i="1"/>
  <c r="B12" i="1"/>
  <c r="D7" i="1"/>
  <c r="D8" i="1"/>
  <c r="D9" i="1"/>
  <c r="D10" i="1"/>
  <c r="D6" i="1"/>
  <c r="B2" i="1"/>
  <c r="I19" i="6" l="1"/>
  <c r="I21" i="6" s="1"/>
  <c r="J11" i="6"/>
  <c r="J12" i="6" s="1"/>
  <c r="J5" i="6"/>
  <c r="K2" i="6"/>
  <c r="J13" i="6"/>
  <c r="J6" i="6"/>
  <c r="J7" i="6" s="1"/>
  <c r="H21" i="6"/>
  <c r="H19" i="6"/>
  <c r="K10" i="6"/>
  <c r="L10" i="6" l="1"/>
  <c r="K13" i="6"/>
  <c r="K6" i="6"/>
  <c r="K7" i="6" s="1"/>
  <c r="K11" i="6"/>
  <c r="K12" i="6" s="1"/>
  <c r="K5" i="6"/>
  <c r="L2" i="6"/>
  <c r="J16" i="6"/>
  <c r="J18" i="6" s="1"/>
  <c r="L13" i="6" l="1"/>
  <c r="L6" i="6"/>
  <c r="L7" i="6" s="1"/>
  <c r="L5" i="6"/>
  <c r="L16" i="6" s="1"/>
  <c r="L18" i="6"/>
  <c r="L11" i="6"/>
  <c r="K16" i="6"/>
  <c r="K18" i="6" s="1"/>
  <c r="J19" i="6"/>
  <c r="J21" i="6"/>
  <c r="L12" i="6"/>
  <c r="L19" i="6" l="1"/>
  <c r="L21" i="6" s="1"/>
  <c r="K19" i="6"/>
  <c r="K21" i="6" s="1"/>
  <c r="D2" i="8"/>
  <c r="B2" i="8"/>
  <c r="B2" i="8" a="1"/>
  <c r="C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<sst xmlns="http://schemas.openxmlformats.org/spreadsheetml/2006/main" count="398" uniqueCount="235">
  <si>
    <t>PLANTILLA DE NOTAS DE ALUMNOS</t>
  </si>
  <si>
    <t>NOTAS DE INFORMATICA</t>
  </si>
  <si>
    <t>ALUMNOS</t>
  </si>
  <si>
    <t>TRABAJOS
PRACTICOS</t>
  </si>
  <si>
    <t>EVALUACION</t>
  </si>
  <si>
    <t>PROMEDIO</t>
  </si>
  <si>
    <t>ABALASMO, Elena</t>
  </si>
  <si>
    <t>ALETTO, Emiliano</t>
  </si>
  <si>
    <t>MARTINEZ, Fernando</t>
  </si>
  <si>
    <t>VARANGOT, Juan</t>
  </si>
  <si>
    <t>VIDELA, Fernanda</t>
  </si>
  <si>
    <t>Menor Promedio:</t>
  </si>
  <si>
    <t>Mayor Promedio:</t>
  </si>
  <si>
    <t>AUTOMOVILES</t>
  </si>
  <si>
    <t>MARCA</t>
  </si>
  <si>
    <t>PRECIO</t>
  </si>
  <si>
    <t>IVA 21%</t>
  </si>
  <si>
    <t>PRECIO CONTADO</t>
  </si>
  <si>
    <t>INTERES 10%</t>
  </si>
  <si>
    <t>PRECIO CON INTERES</t>
  </si>
  <si>
    <t>VALOR EN 24 CUOTAS</t>
  </si>
  <si>
    <t>VALOR EN 36 CUOTAS</t>
  </si>
  <si>
    <t>CHEVROLET CORSA CITY</t>
  </si>
  <si>
    <t>CITROEN C4</t>
  </si>
  <si>
    <t>FIAT PALIO WEEKEND</t>
  </si>
  <si>
    <t>FIAT SIENA</t>
  </si>
  <si>
    <t>FORD EXPLORER XLT 4x4</t>
  </si>
  <si>
    <t>FORD RANGER XLT 4x4</t>
  </si>
  <si>
    <t>PEUGEOT 306</t>
  </si>
  <si>
    <t>RENAULT LAGUNA</t>
  </si>
  <si>
    <t>SUZUKI FUN</t>
  </si>
  <si>
    <t>VOLKSWAGEN GOL</t>
  </si>
  <si>
    <t>VOLKSWAGEN SURAN</t>
  </si>
  <si>
    <t>TOTAL:</t>
  </si>
  <si>
    <t>PROMEDIO VALOR EN 36 CUOTAS:</t>
  </si>
  <si>
    <t>PROMEDIO VALOR EN 24 CUOTAS:</t>
  </si>
  <si>
    <t>MAYOR PRECIO CON INTERES:</t>
  </si>
  <si>
    <t>FECHA ACTUAL</t>
  </si>
  <si>
    <t>TURISMO EN VACACIONES 2009</t>
  </si>
  <si>
    <t>CIUDADES</t>
  </si>
  <si>
    <t>MES DE ENERO</t>
  </si>
  <si>
    <t>MES DE FEBRERO</t>
  </si>
  <si>
    <t>MES DE MARZO</t>
  </si>
  <si>
    <t>TOTAL POR CIUDAD</t>
  </si>
  <si>
    <t>PROMEDIO POR CIUDAD</t>
  </si>
  <si>
    <t>MAR DEL PLATA</t>
  </si>
  <si>
    <t>PINAMAR</t>
  </si>
  <si>
    <t>MIRAMAR</t>
  </si>
  <si>
    <t>PUNTA DEL ESTE</t>
  </si>
  <si>
    <t>COLONIA</t>
  </si>
  <si>
    <t>CAMBORIU</t>
  </si>
  <si>
    <t>BUZIOS</t>
  </si>
  <si>
    <t>TOTAL MENSUAL</t>
  </si>
  <si>
    <t>MAXIMO</t>
  </si>
  <si>
    <t>MINIMO</t>
  </si>
  <si>
    <t>TOTAL DE TURISTAS EN ARGENTINA</t>
  </si>
  <si>
    <t>TOTAL DE TURISTAS EN URUGUAY</t>
  </si>
  <si>
    <t>TOTAL DE TURISTAS EN BRASIL</t>
  </si>
  <si>
    <t>PROMEDIO 
ARGENTINA</t>
  </si>
  <si>
    <t>PROMEDIO
URUGUAY</t>
  </si>
  <si>
    <t>PROMEDIO
BRASIL</t>
  </si>
  <si>
    <r>
      <rPr>
        <sz val="24"/>
        <color theme="1"/>
        <rFont val="Calibri"/>
        <family val="2"/>
        <scheme val="minor"/>
      </rPr>
      <t xml:space="preserve">i
</t>
    </r>
    <r>
      <rPr>
        <sz val="20"/>
        <color theme="1"/>
        <rFont val="Calibri"/>
        <family val="2"/>
        <scheme val="minor"/>
      </rPr>
      <t>1…100</t>
    </r>
  </si>
  <si>
    <t>ti</t>
  </si>
  <si>
    <t>x(ti)</t>
  </si>
  <si>
    <t>y(ti)</t>
  </si>
  <si>
    <t>R</t>
  </si>
  <si>
    <t>a</t>
  </si>
  <si>
    <t>d</t>
  </si>
  <si>
    <t>b</t>
  </si>
  <si>
    <t>0… 360</t>
  </si>
  <si>
    <t>n</t>
  </si>
  <si>
    <t>x</t>
  </si>
  <si>
    <t>y</t>
  </si>
  <si>
    <t>$</t>
  </si>
  <si>
    <t>ENERO</t>
  </si>
  <si>
    <t>FEBRERO</t>
  </si>
  <si>
    <t>MARZO</t>
  </si>
  <si>
    <t>PRODUCTO 1</t>
  </si>
  <si>
    <t>PRODUCTO 2</t>
  </si>
  <si>
    <t>PRODUCTO 3</t>
  </si>
  <si>
    <t>PRODUCTO 4</t>
  </si>
  <si>
    <t>PRODUCTO 5</t>
  </si>
  <si>
    <t>TOTAL</t>
  </si>
  <si>
    <t>TOTAL DE 
VENTAS:</t>
  </si>
  <si>
    <t>ENE</t>
  </si>
  <si>
    <t>FEB</t>
  </si>
  <si>
    <t>MAR</t>
  </si>
  <si>
    <t>ABR</t>
  </si>
  <si>
    <t>MAY</t>
  </si>
  <si>
    <t>JUN</t>
  </si>
  <si>
    <t>VENTAS</t>
  </si>
  <si>
    <t>COSTES</t>
  </si>
  <si>
    <t>BENEFICIO BRUTO</t>
  </si>
  <si>
    <t>GASTOS FIJOS</t>
  </si>
  <si>
    <t>GASTOS VARIABLES</t>
  </si>
  <si>
    <t>TOTAL GASTOS</t>
  </si>
  <si>
    <t>BENEFICIO NETO</t>
  </si>
  <si>
    <t>INGRESOS</t>
  </si>
  <si>
    <t>%AUMENTO SOBRE AÑO ANTERIOR</t>
  </si>
  <si>
    <t>COSTE DE MERCANCIAS</t>
  </si>
  <si>
    <t>MATERIALES</t>
  </si>
  <si>
    <t>DE LOS INGRESOS</t>
  </si>
  <si>
    <t>SALARIOS</t>
  </si>
  <si>
    <t>COMPLEMENTOS</t>
  </si>
  <si>
    <t>DE LOS SALARIOS</t>
  </si>
  <si>
    <t>OTROS</t>
  </si>
  <si>
    <t>AUMENTO SOBRE EL AÑO ANTERIOR</t>
  </si>
  <si>
    <t>GASTOS GENERALES</t>
  </si>
  <si>
    <t>OFICINA</t>
  </si>
  <si>
    <t>GASTOS DE VENTAS</t>
  </si>
  <si>
    <t>DE OFICINA+VENTAS</t>
  </si>
  <si>
    <t>PUBLICIDAD</t>
  </si>
  <si>
    <t>DEPRECIACION</t>
  </si>
  <si>
    <t>VARIOS</t>
  </si>
  <si>
    <t>INCREMENTO ANUAL CTE. DE 10</t>
  </si>
  <si>
    <t>TOTAL DE GASTOS OPERACIONALES</t>
  </si>
  <si>
    <t>GASTOS GENERALES+COSTE DE MERCAN.VENDID</t>
  </si>
  <si>
    <t>GASTOS FINANCIEROS</t>
  </si>
  <si>
    <t>INGRESOS-TOT.GASTOS OPERAC-GASTOS FINANC</t>
  </si>
  <si>
    <t>IMPUESTOS</t>
  </si>
  <si>
    <t>DEL BENEFICIO BRUTO</t>
  </si>
  <si>
    <t>BENEFICIO BRUTO- IMPUESTOS</t>
  </si>
  <si>
    <t>TOTAL TRIMESTRAL</t>
  </si>
  <si>
    <t>1°</t>
  </si>
  <si>
    <t>2°</t>
  </si>
  <si>
    <t>3°</t>
  </si>
  <si>
    <t>4°</t>
  </si>
  <si>
    <t>TOTAL ANUAL</t>
  </si>
  <si>
    <t>UNIDADES VENDIDAS</t>
  </si>
  <si>
    <t>MODELO 1</t>
  </si>
  <si>
    <t>MODELO 2</t>
  </si>
  <si>
    <t>MODELO 3</t>
  </si>
  <si>
    <t>INGRESO POR VENTAS</t>
  </si>
  <si>
    <t>COSTE DE LAS VENTAS</t>
  </si>
  <si>
    <t>MARGEN BRUTO</t>
  </si>
  <si>
    <t>PERSONAL VENTAS</t>
  </si>
  <si>
    <t>COMISION VENTA</t>
  </si>
  <si>
    <t>COTES FIJOS</t>
  </si>
  <si>
    <t>COSTE TOTAL</t>
  </si>
  <si>
    <t>BENEFICIO</t>
  </si>
  <si>
    <t>MARGEN BENEFICIO</t>
  </si>
  <si>
    <t>COMISION VENTAS</t>
  </si>
  <si>
    <t>PORCENTAJE COSTOS FIJOS</t>
  </si>
  <si>
    <t>NOMBRE</t>
  </si>
  <si>
    <t>FECHA DE NACIMIENTO</t>
  </si>
  <si>
    <t>EDAD</t>
  </si>
  <si>
    <t>EDAD 2</t>
  </si>
  <si>
    <t>WALTER</t>
  </si>
  <si>
    <t>CLEVER</t>
  </si>
  <si>
    <t>PATRICIA</t>
  </si>
  <si>
    <t>MARIA</t>
  </si>
  <si>
    <t>RICHARD</t>
  </si>
  <si>
    <t>NOTA: EL 30 DE FEB NO EXISTE Y SE CAMBIA POR EL 28</t>
  </si>
  <si>
    <t>JESSICA</t>
  </si>
  <si>
    <t>ROCA-BOLA COMPANY DE MEXICO S.A DE C.V</t>
  </si>
  <si>
    <t>CALCULO DE SALRIO POR TRABAJADOR</t>
  </si>
  <si>
    <t xml:space="preserve">CLAVE </t>
  </si>
  <si>
    <t>SALARIO DIARIO</t>
  </si>
  <si>
    <t>SALARIO QUINCENAL</t>
  </si>
  <si>
    <t>CANASTA BASICA</t>
  </si>
  <si>
    <t>PASAJES</t>
  </si>
  <si>
    <t>TOTAL DE PERCEPCIONES</t>
  </si>
  <si>
    <t>ISR</t>
  </si>
  <si>
    <t>IMMS</t>
  </si>
  <si>
    <t>TOTAL DE DEDUCCIONES</t>
  </si>
  <si>
    <t>SUELDO A COBRAR</t>
  </si>
  <si>
    <t>LOPEZ CASTRO JUAN</t>
  </si>
  <si>
    <t>VIÑA FABELA ANTONIO</t>
  </si>
  <si>
    <t>FINESTERRE LARIOS OMAR</t>
  </si>
  <si>
    <t>TORRES LANDEROS GILBERTO</t>
  </si>
  <si>
    <t>TORRES ANDRADE FABIOLA</t>
  </si>
  <si>
    <t>GUZMAN AGUILAR GABRIELA</t>
  </si>
  <si>
    <t>CAMPOS LUNA SONIA</t>
  </si>
  <si>
    <t>GUZMAN TINAJEROS LIDIA</t>
  </si>
  <si>
    <t>SORIANA FERNANDEZ ALMA</t>
  </si>
  <si>
    <t>AMADO PEREZ VERONICA</t>
  </si>
  <si>
    <t>JIMENEZ ALEJANDRO PAMELA</t>
  </si>
  <si>
    <t>GOTICA SANCHEZ ESTHER</t>
  </si>
  <si>
    <t>PEREZ LOPEZ MIGUEL</t>
  </si>
  <si>
    <t>N° PAIS</t>
  </si>
  <si>
    <t>PRECIO EN US$</t>
  </si>
  <si>
    <t>SIN DECIMALES</t>
  </si>
  <si>
    <t>REDONDEAR A 4 DECIMALES</t>
  </si>
  <si>
    <t>TRUNCAR A 4 DECIMALES</t>
  </si>
  <si>
    <t>1. SINGAPUR</t>
  </si>
  <si>
    <t>2. TAIWAN</t>
  </si>
  <si>
    <t>3. ALEMANIA</t>
  </si>
  <si>
    <t>4. BRASIL</t>
  </si>
  <si>
    <t>5. JAPON</t>
  </si>
  <si>
    <t>6. MEXICO</t>
  </si>
  <si>
    <t>7. EE.UU</t>
  </si>
  <si>
    <t>8. OTROS PAISES</t>
  </si>
  <si>
    <t>TOTAL=</t>
  </si>
  <si>
    <t>CODIGO DE PRODUCTO</t>
  </si>
  <si>
    <t>UNIDADES A PRODUCIR</t>
  </si>
  <si>
    <t>CAPITAL INICIAL</t>
  </si>
  <si>
    <t>MANO DE OBRA</t>
  </si>
  <si>
    <t>MATERIA PRIMA</t>
  </si>
  <si>
    <t>OTROS GASTOS</t>
  </si>
  <si>
    <t>TOTAL DE GASTOS</t>
  </si>
  <si>
    <t>PRECIO UNITARIO</t>
  </si>
  <si>
    <t>PRECIO DE VENTA</t>
  </si>
  <si>
    <t>CAPITAL RESTANTE</t>
  </si>
  <si>
    <t>VENTAS TOTALES</t>
  </si>
  <si>
    <t>abc-1000-1</t>
  </si>
  <si>
    <t>abc-1000-2</t>
  </si>
  <si>
    <t>abc-1000-3</t>
  </si>
  <si>
    <t>abc-1000-4</t>
  </si>
  <si>
    <t>abc-1000-5</t>
  </si>
  <si>
    <t>abc-1000-6</t>
  </si>
  <si>
    <t>abc-1000-7</t>
  </si>
  <si>
    <t>Ciudad</t>
  </si>
  <si>
    <t>Zona</t>
  </si>
  <si>
    <t>Ventas</t>
  </si>
  <si>
    <t>Forma pago</t>
  </si>
  <si>
    <t>Categoría</t>
  </si>
  <si>
    <t>Santander</t>
  </si>
  <si>
    <t>Norte</t>
  </si>
  <si>
    <t>Contado</t>
  </si>
  <si>
    <t>Eletrodomésticos</t>
  </si>
  <si>
    <t>Tarjeta</t>
  </si>
  <si>
    <t>(Todas)</t>
  </si>
  <si>
    <t>Informática</t>
  </si>
  <si>
    <t>Suma de Ventas</t>
  </si>
  <si>
    <t>Etiquetas de columna</t>
  </si>
  <si>
    <t>Audio y televisión</t>
  </si>
  <si>
    <t>Etiquetas de fila</t>
  </si>
  <si>
    <t>Total general</t>
  </si>
  <si>
    <t>Levante</t>
  </si>
  <si>
    <t>Sevilla</t>
  </si>
  <si>
    <t>Sur</t>
  </si>
  <si>
    <t>Alicante</t>
  </si>
  <si>
    <t>Valencia</t>
  </si>
  <si>
    <t>Vigo</t>
  </si>
  <si>
    <t>Granada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</si>
</sst>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F800]dddd\,\ mmmm\ dd\,\ yyyy"/>
    <numFmt numFmtId="165" formatCode="_-&quot;$&quot;* #,##0.00_-;\-&quot;$&quot;* #,##0.00_-;_-&quot;$&quot;* &quot;-&quot;??_-;_-@_-"/>
    <numFmt numFmtId="166" formatCode="[$$-409]#,##0.00"/>
    <numFmt numFmtId="167" formatCode="[$-80A]dddd\,\ dd&quot; de &quot;mmmm&quot; de &quot;yyyy;@"/>
    <numFmt numFmtId="169" formatCode="&quot;$&quot;#,##0.00"/>
    <numFmt numFmtId="175" formatCode="_(&quot;$&quot;* #,##0.00_);_(&quot;$&quot;* \(#,##0.00\);_(&quot;$&quot;* &quot;-&quot;??_);_(@_)"/>
    <numFmt numFmtId="180" formatCode="_-* #,##0.00\ [$€-C0A]_-;\-* #,##0.00\ [$€-C0A]_-;_-* &quot;-&quot;??\ [$€-C0A]_-;_-@_-"/>
    <numFmt numFmtId="181" formatCode="#,##0.00\ &quot;€&quot;"/>
    <numFmt numFmtId="182" formatCode="#,##0.00\ [$€-C0A]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C20EB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9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75" fontId="10" fillId="0" borderId="0" applyFont="0" applyFill="0" applyBorder="0" applyAlignment="0" applyProtection="0"/>
  </cellStyleXfs>
  <cellXfs count="106">
    <xf numFmtId="0" fontId="0" fillId="0" borderId="0" xfId="0"/>
    <xf numFmtId="164" fontId="0" fillId="2" borderId="0" xfId="0" applyNumberFormat="1" applyFill="1"/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/>
    <xf numFmtId="0" fontId="1" fillId="5" borderId="1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166" fontId="0" fillId="0" borderId="1" xfId="0" applyNumberFormat="1" applyBorder="1"/>
    <xf numFmtId="165" fontId="0" fillId="6" borderId="1" xfId="0" applyNumberFormat="1" applyFill="1" applyBorder="1"/>
    <xf numFmtId="0" fontId="6" fillId="7" borderId="1" xfId="0" applyFont="1" applyFill="1" applyBorder="1"/>
    <xf numFmtId="0" fontId="1" fillId="8" borderId="1" xfId="0" applyFont="1" applyFill="1" applyBorder="1"/>
    <xf numFmtId="165" fontId="0" fillId="9" borderId="1" xfId="0" applyNumberFormat="1" applyFill="1" applyBorder="1"/>
    <xf numFmtId="166" fontId="0" fillId="9" borderId="1" xfId="0" applyNumberFormat="1" applyFill="1" applyBorder="1"/>
    <xf numFmtId="0" fontId="0" fillId="0" borderId="0" xfId="0"/>
    <xf numFmtId="167" fontId="0" fillId="11" borderId="1" xfId="0" applyNumberFormat="1" applyFill="1" applyBorder="1" applyAlignment="1">
      <alignment wrapText="1"/>
    </xf>
    <xf numFmtId="0" fontId="1" fillId="13" borderId="1" xfId="0" applyFont="1" applyFill="1" applyBorder="1"/>
    <xf numFmtId="0" fontId="1" fillId="12" borderId="1" xfId="0" applyFont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9" borderId="7" xfId="0" applyFill="1" applyBorder="1" applyAlignment="1"/>
    <xf numFmtId="0" fontId="0" fillId="2" borderId="7" xfId="0" applyFill="1" applyBorder="1" applyAlignment="1"/>
    <xf numFmtId="0" fontId="0" fillId="11" borderId="1" xfId="0" applyFill="1" applyBorder="1" applyAlignment="1"/>
    <xf numFmtId="0" fontId="0" fillId="0" borderId="0" xfId="0" applyBorder="1"/>
    <xf numFmtId="0" fontId="0" fillId="14" borderId="1" xfId="0" applyFill="1" applyBorder="1"/>
    <xf numFmtId="0" fontId="0" fillId="10" borderId="1" xfId="0" applyFill="1" applyBorder="1"/>
    <xf numFmtId="0" fontId="6" fillId="15" borderId="1" xfId="0" applyFont="1" applyFill="1" applyBorder="1" applyAlignment="1">
      <alignment horizontal="center" wrapText="1"/>
    </xf>
    <xf numFmtId="0" fontId="0" fillId="16" borderId="1" xfId="0" applyFill="1" applyBorder="1" applyAlignment="1">
      <alignment horizontal="center" vertical="top" wrapText="1"/>
    </xf>
    <xf numFmtId="0" fontId="0" fillId="0" borderId="0" xfId="0" applyAlignment="1">
      <alignment horizontal="center" wrapText="1"/>
    </xf>
    <xf numFmtId="0" fontId="8" fillId="0" borderId="0" xfId="0" applyFont="1" applyAlignment="1">
      <alignment horizontal="center" vertical="center"/>
    </xf>
    <xf numFmtId="0" fontId="0" fillId="0" borderId="0" xfId="0" quotePrefix="1"/>
    <xf numFmtId="165" fontId="0" fillId="0" borderId="0" xfId="0" applyNumberFormat="1"/>
    <xf numFmtId="0" fontId="0" fillId="16" borderId="1" xfId="0" applyFill="1" applyBorder="1"/>
    <xf numFmtId="165" fontId="0" fillId="0" borderId="1" xfId="0" applyNumberFormat="1" applyBorder="1"/>
    <xf numFmtId="0" fontId="0" fillId="16" borderId="1" xfId="0" applyFill="1" applyBorder="1" applyAlignment="1">
      <alignment wrapText="1"/>
    </xf>
    <xf numFmtId="165" fontId="0" fillId="0" borderId="1" xfId="0" applyNumberFormat="1" applyBorder="1" applyAlignment="1">
      <alignment vertical="center"/>
    </xf>
    <xf numFmtId="4" fontId="0" fillId="0" borderId="8" xfId="0" applyNumberFormat="1" applyBorder="1"/>
    <xf numFmtId="4" fontId="0" fillId="0" borderId="9" xfId="0" applyNumberFormat="1" applyBorder="1"/>
    <xf numFmtId="4" fontId="0" fillId="0" borderId="10" xfId="0" applyNumberFormat="1" applyBorder="1"/>
    <xf numFmtId="4" fontId="0" fillId="0" borderId="11" xfId="0" applyNumberFormat="1" applyBorder="1"/>
    <xf numFmtId="4" fontId="0" fillId="0" borderId="1" xfId="0" applyNumberFormat="1" applyBorder="1"/>
    <xf numFmtId="4" fontId="0" fillId="0" borderId="6" xfId="0" applyNumberFormat="1" applyBorder="1"/>
    <xf numFmtId="4" fontId="0" fillId="0" borderId="12" xfId="0" applyNumberFormat="1" applyBorder="1"/>
    <xf numFmtId="4" fontId="0" fillId="0" borderId="13" xfId="0" applyNumberFormat="1" applyBorder="1"/>
    <xf numFmtId="4" fontId="0" fillId="0" borderId="14" xfId="0" applyNumberFormat="1" applyBorder="1"/>
    <xf numFmtId="0" fontId="0" fillId="0" borderId="15" xfId="0" applyBorder="1"/>
    <xf numFmtId="0" fontId="9" fillId="17" borderId="16" xfId="0" applyFont="1" applyFill="1" applyBorder="1" applyAlignment="1">
      <alignment horizontal="center"/>
    </xf>
    <xf numFmtId="0" fontId="9" fillId="17" borderId="17" xfId="0" applyFont="1" applyFill="1" applyBorder="1" applyAlignment="1">
      <alignment horizontal="center"/>
    </xf>
    <xf numFmtId="0" fontId="9" fillId="17" borderId="18" xfId="0" applyFont="1" applyFill="1" applyBorder="1"/>
    <xf numFmtId="0" fontId="9" fillId="17" borderId="19" xfId="0" applyFont="1" applyFill="1" applyBorder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169" fontId="0" fillId="0" borderId="1" xfId="0" applyNumberFormat="1" applyBorder="1"/>
    <xf numFmtId="0" fontId="0" fillId="0" borderId="1" xfId="0" applyBorder="1"/>
    <xf numFmtId="9" fontId="0" fillId="0" borderId="1" xfId="0" applyNumberFormat="1" applyBorder="1"/>
    <xf numFmtId="0" fontId="0" fillId="0" borderId="1" xfId="0" applyBorder="1" applyAlignment="1">
      <alignment horizontal="center"/>
    </xf>
    <xf numFmtId="9" fontId="0" fillId="0" borderId="1" xfId="1" applyFont="1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169" fontId="0" fillId="0" borderId="0" xfId="0" applyNumberFormat="1"/>
    <xf numFmtId="2" fontId="0" fillId="0" borderId="0" xfId="0" applyNumberFormat="1"/>
    <xf numFmtId="10" fontId="0" fillId="0" borderId="0" xfId="0" applyNumberFormat="1"/>
    <xf numFmtId="9" fontId="0" fillId="0" borderId="0" xfId="0" applyNumberFormat="1"/>
    <xf numFmtId="0" fontId="12" fillId="18" borderId="1" xfId="0" applyFont="1" applyFill="1" applyBorder="1"/>
    <xf numFmtId="0" fontId="0" fillId="18" borderId="1" xfId="0" applyFill="1" applyBorder="1"/>
    <xf numFmtId="14" fontId="0" fillId="18" borderId="1" xfId="0" applyNumberFormat="1" applyFill="1" applyBorder="1"/>
    <xf numFmtId="1" fontId="0" fillId="18" borderId="1" xfId="0" applyNumberFormat="1" applyFill="1" applyBorder="1"/>
    <xf numFmtId="14" fontId="11" fillId="0" borderId="1" xfId="0" applyNumberFormat="1" applyFont="1" applyBorder="1"/>
    <xf numFmtId="14" fontId="0" fillId="0" borderId="0" xfId="0" applyNumberFormat="1"/>
    <xf numFmtId="0" fontId="0" fillId="19" borderId="1" xfId="0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 wrapText="1"/>
    </xf>
    <xf numFmtId="9" fontId="0" fillId="9" borderId="1" xfId="1" applyFont="1" applyFill="1" applyBorder="1"/>
    <xf numFmtId="10" fontId="0" fillId="9" borderId="1" xfId="1" applyNumberFormat="1" applyFont="1" applyFill="1" applyBorder="1"/>
    <xf numFmtId="9" fontId="0" fillId="9" borderId="1" xfId="0" applyNumberFormat="1" applyFill="1" applyBorder="1"/>
    <xf numFmtId="0" fontId="6" fillId="20" borderId="0" xfId="0" applyFont="1" applyFill="1" applyAlignment="1">
      <alignment horizontal="center" vertical="center" wrapText="1"/>
    </xf>
    <xf numFmtId="0" fontId="6" fillId="20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right"/>
    </xf>
    <xf numFmtId="0" fontId="0" fillId="22" borderId="1" xfId="0" applyFill="1" applyBorder="1"/>
    <xf numFmtId="0" fontId="0" fillId="23" borderId="0" xfId="0" applyFill="1"/>
    <xf numFmtId="0" fontId="0" fillId="19" borderId="1" xfId="0" applyFill="1" applyBorder="1"/>
    <xf numFmtId="0" fontId="6" fillId="13" borderId="1" xfId="0" applyFont="1" applyFill="1" applyBorder="1" applyAlignment="1">
      <alignment horizontal="center" vertical="center" wrapText="1"/>
    </xf>
    <xf numFmtId="0" fontId="0" fillId="23" borderId="1" xfId="0" applyFill="1" applyBorder="1"/>
    <xf numFmtId="165" fontId="0" fillId="23" borderId="1" xfId="0" applyNumberFormat="1" applyFill="1" applyBorder="1"/>
    <xf numFmtId="0" fontId="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80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 applyAlignment="1">
      <alignment horizontal="left"/>
    </xf>
    <xf numFmtId="182" fontId="0" fillId="0" borderId="1" xfId="0" applyNumberFormat="1" applyBorder="1"/>
    <xf numFmtId="0" fontId="0" fillId="0" borderId="1" xfId="0" applyBorder="1" applyAlignment="1">
      <alignment horizontal="left" indent="1"/>
    </xf>
    <xf numFmtId="181" fontId="0" fillId="0" borderId="1" xfId="0" applyNumberFormat="1" applyBorder="1"/>
  </cellXfs>
  <cellStyles count="4">
    <cellStyle name="Currency 2" xfId="3" xr:uid="{D0048B9D-A803-479E-96F8-A4094083FFCA}"/>
    <cellStyle name="Moneda 2" xfId="2" xr:uid="{24CE2D3A-CA0A-40CA-BACA-18EE49BAC3F4}"/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66CC"/>
      <color rgb="FF0000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image" Target="../media/image2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049728"/>
        <c:axId val="492038912"/>
      </c:barChart>
      <c:catAx>
        <c:axId val="49204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2038912"/>
        <c:crosses val="autoZero"/>
        <c:auto val="1"/>
        <c:lblAlgn val="ctr"/>
        <c:lblOffset val="100"/>
        <c:noMultiLvlLbl val="0"/>
      </c:catAx>
      <c:valAx>
        <c:axId val="49203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204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Ventas Realizadas En el Primer Trimestre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5653958880139981"/>
          <c:y val="0.18097222222222226"/>
          <c:w val="0.6424046369203849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tienda!$B$1:$D$1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tienda!$B$2:$D$2</c:f>
              <c:numCache>
                <c:formatCode>_-"$"* #,##0.00_-;\-"$"* #,##0.00_-;_-"$"* "-"??_-;_-@_-</c:formatCode>
                <c:ptCount val="3"/>
                <c:pt idx="0">
                  <c:v>150</c:v>
                </c:pt>
                <c:pt idx="1">
                  <c:v>350</c:v>
                </c:pt>
                <c:pt idx="2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F9-4596-8782-EC6C1CCED86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tienda!$B$1:$D$1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tienda!$B$3:$D$3</c:f>
              <c:numCache>
                <c:formatCode>_-"$"* #,##0.00_-;\-"$"* #,##0.00_-;_-"$"* "-"??_-;_-@_-</c:formatCode>
                <c:ptCount val="3"/>
                <c:pt idx="0">
                  <c:v>267</c:v>
                </c:pt>
                <c:pt idx="1">
                  <c:v>225</c:v>
                </c:pt>
                <c:pt idx="2">
                  <c:v>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9-4596-8782-EC6C1CCED86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tienda!$B$1:$D$1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tienda!$B$4:$D$4</c:f>
              <c:numCache>
                <c:formatCode>_-"$"* #,##0.00_-;\-"$"* #,##0.00_-;_-"$"* "-"??_-;_-@_-</c:formatCode>
                <c:ptCount val="3"/>
                <c:pt idx="0">
                  <c:v>345</c:v>
                </c:pt>
                <c:pt idx="1">
                  <c:v>300</c:v>
                </c:pt>
                <c:pt idx="2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F9-4596-8782-EC6C1CCED86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tienda!$B$1:$D$1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tienda!$B$5:$D$5</c:f>
              <c:numCache>
                <c:formatCode>_-"$"* #,##0.00_-;\-"$"* #,##0.00_-;_-"$"* "-"??_-;_-@_-</c:formatCode>
                <c:ptCount val="3"/>
                <c:pt idx="0">
                  <c:v>200</c:v>
                </c:pt>
                <c:pt idx="1">
                  <c:v>340</c:v>
                </c:pt>
                <c:pt idx="2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F9-4596-8782-EC6C1CCED86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tienda!$B$1:$D$1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tienda!$B$6:$D$6</c:f>
              <c:numCache>
                <c:formatCode>_-"$"* #,##0.00_-;\-"$"* #,##0.00_-;_-"$"* "-"??_-;_-@_-</c:formatCode>
                <c:ptCount val="3"/>
                <c:pt idx="0">
                  <c:v>110</c:v>
                </c:pt>
                <c:pt idx="1">
                  <c:v>460</c:v>
                </c:pt>
                <c:pt idx="2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F9-4596-8782-EC6C1CCED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2040992"/>
        <c:axId val="492034752"/>
      </c:barChart>
      <c:lineChart>
        <c:grouping val="standard"/>
        <c:varyColors val="0"/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blipFill dpi="0" rotWithShape="1">
                  <a:blip xmlns:r="http://schemas.openxmlformats.org/officeDocument/2006/relationships" r:embed="rId4">
                    <a:extLs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rcRect/>
                  <a:stretch>
                    <a:fillRect/>
                  </a:stretch>
                </a:blip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00F9-4596-8782-EC6C1CCED86B}"/>
              </c:ext>
            </c:extLst>
          </c:dPt>
          <c:dPt>
            <c:idx val="1"/>
            <c:marker>
              <c:symbol val="circle"/>
              <c:size val="5"/>
              <c:spPr>
                <a:blipFill dpi="0" rotWithShape="1">
                  <a:blip xmlns:r="http://schemas.openxmlformats.org/officeDocument/2006/relationships" r:embed="rId4">
                    <a:extLs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rcRect/>
                  <a:stretch>
                    <a:fillRect/>
                  </a:stretch>
                </a:blip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00F9-4596-8782-EC6C1CCED86B}"/>
              </c:ext>
            </c:extLst>
          </c:dPt>
          <c:cat>
            <c:strRef>
              <c:f>tienda!$B$1:$D$1</c:f>
              <c:strCache>
                <c:ptCount val="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</c:strCache>
            </c:strRef>
          </c:cat>
          <c:val>
            <c:numRef>
              <c:f>tienda!$B$7:$D$7</c:f>
              <c:numCache>
                <c:formatCode>_-"$"* #,##0.00_-;\-"$"* #,##0.00_-;_-"$"* "-"??_-;_-@_-</c:formatCode>
                <c:ptCount val="3"/>
                <c:pt idx="0">
                  <c:v>1072</c:v>
                </c:pt>
                <c:pt idx="1">
                  <c:v>1675</c:v>
                </c:pt>
                <c:pt idx="2">
                  <c:v>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F9-4596-8782-EC6C1CCED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040992"/>
        <c:axId val="492034752"/>
      </c:lineChart>
      <c:catAx>
        <c:axId val="49204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2034752"/>
        <c:crosses val="autoZero"/>
        <c:auto val="1"/>
        <c:lblAlgn val="ctr"/>
        <c:lblOffset val="100"/>
        <c:noMultiLvlLbl val="0"/>
      </c:catAx>
      <c:valAx>
        <c:axId val="4920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0_-;\-&quot;$&quot;* #,##0.0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20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Corazon matemaico para mi niña hermosa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66675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xVal>
            <c:numRef>
              <c:f>'corazon matematico'!$C$2:$C$101</c:f>
              <c:numCache>
                <c:formatCode>General</c:formatCode>
                <c:ptCount val="100"/>
                <c:pt idx="0">
                  <c:v>0</c:v>
                </c:pt>
                <c:pt idx="1">
                  <c:v>-3.9609760088602508E-3</c:v>
                </c:pt>
                <c:pt idx="2">
                  <c:v>-3.1500592032936092E-2</c:v>
                </c:pt>
                <c:pt idx="3">
                  <c:v>-0.10526859511270592</c:v>
                </c:pt>
                <c:pt idx="4">
                  <c:v>-0.24609022226350419</c:v>
                </c:pt>
                <c:pt idx="5">
                  <c:v>-0.47213595499957961</c:v>
                </c:pt>
                <c:pt idx="6">
                  <c:v>-0.79818642235205761</c:v>
                </c:pt>
                <c:pt idx="7">
                  <c:v>-1.2350188542663503</c:v>
                </c:pt>
                <c:pt idx="8">
                  <c:v>-1.7889371755074963</c:v>
                </c:pt>
                <c:pt idx="9">
                  <c:v>-2.4614627344900488</c:v>
                </c:pt>
                <c:pt idx="10">
                  <c:v>-3.2491969623290644</c:v>
                </c:pt>
                <c:pt idx="11">
                  <c:v>-4.1438611568088266</c:v>
                </c:pt>
                <c:pt idx="12">
                  <c:v>-5.1325123000411121</c:v>
                </c:pt>
                <c:pt idx="13">
                  <c:v>-6.1979275700621788</c:v>
                </c:pt>
                <c:pt idx="14">
                  <c:v>-7.3191442169026093</c:v>
                </c:pt>
                <c:pt idx="15">
                  <c:v>-8.4721359549995814</c:v>
                </c:pt>
                <c:pt idx="16">
                  <c:v>-9.6306021717669683</c:v>
                </c:pt>
                <c:pt idx="17">
                  <c:v>-10.766842238643623</c:v>
                </c:pt>
                <c:pt idx="18">
                  <c:v>-11.852684178251652</c:v>
                </c:pt>
                <c:pt idx="19">
                  <c:v>-12.860434996919306</c:v>
                </c:pt>
                <c:pt idx="20">
                  <c:v>-13.763819204711737</c:v>
                </c:pt>
                <c:pt idx="21">
                  <c:v>-14.538872443229224</c:v>
                </c:pt>
                <c:pt idx="22">
                  <c:v>-15.164758710752324</c:v>
                </c:pt>
                <c:pt idx="23">
                  <c:v>-15.624482359326739</c:v>
                </c:pt>
                <c:pt idx="24">
                  <c:v>-15.905469744054013</c:v>
                </c:pt>
                <c:pt idx="25">
                  <c:v>-16</c:v>
                </c:pt>
                <c:pt idx="26">
                  <c:v>-15.905469744054011</c:v>
                </c:pt>
                <c:pt idx="27">
                  <c:v>-15.624482359326739</c:v>
                </c:pt>
                <c:pt idx="28">
                  <c:v>-15.164758710752322</c:v>
                </c:pt>
                <c:pt idx="29">
                  <c:v>-14.538872443229218</c:v>
                </c:pt>
                <c:pt idx="30">
                  <c:v>-13.763819204711739</c:v>
                </c:pt>
                <c:pt idx="31">
                  <c:v>-12.860434996919309</c:v>
                </c:pt>
                <c:pt idx="32">
                  <c:v>-11.85268417825165</c:v>
                </c:pt>
                <c:pt idx="33">
                  <c:v>-10.766842238643612</c:v>
                </c:pt>
                <c:pt idx="34">
                  <c:v>-9.6306021717669559</c:v>
                </c:pt>
                <c:pt idx="35">
                  <c:v>-8.4721359549995796</c:v>
                </c:pt>
                <c:pt idx="36">
                  <c:v>-7.3191442169026075</c:v>
                </c:pt>
                <c:pt idx="37">
                  <c:v>-6.1979275700621752</c:v>
                </c:pt>
                <c:pt idx="38">
                  <c:v>-5.1325123000411104</c:v>
                </c:pt>
                <c:pt idx="39">
                  <c:v>-4.1438611568088231</c:v>
                </c:pt>
                <c:pt idx="40">
                  <c:v>-3.2491969623290631</c:v>
                </c:pt>
                <c:pt idx="41">
                  <c:v>-2.4614627344900515</c:v>
                </c:pt>
                <c:pt idx="42">
                  <c:v>-1.7889371755074945</c:v>
                </c:pt>
                <c:pt idx="43">
                  <c:v>-1.2350188542663481</c:v>
                </c:pt>
                <c:pt idx="44">
                  <c:v>-0.7981864223520585</c:v>
                </c:pt>
                <c:pt idx="45">
                  <c:v>-0.47213595499957872</c:v>
                </c:pt>
                <c:pt idx="46">
                  <c:v>-0.24609022226350419</c:v>
                </c:pt>
                <c:pt idx="47">
                  <c:v>-0.10526859511270903</c:v>
                </c:pt>
                <c:pt idx="48">
                  <c:v>-3.1500592032939423E-2</c:v>
                </c:pt>
                <c:pt idx="49">
                  <c:v>-3.9609760088619161E-3</c:v>
                </c:pt>
                <c:pt idx="50">
                  <c:v>0</c:v>
                </c:pt>
                <c:pt idx="51">
                  <c:v>3.9609760088619161E-3</c:v>
                </c:pt>
                <c:pt idx="52">
                  <c:v>3.1500592032939423E-2</c:v>
                </c:pt>
                <c:pt idx="53">
                  <c:v>0.10526859511270947</c:v>
                </c:pt>
                <c:pt idx="54">
                  <c:v>0.24609022226350241</c:v>
                </c:pt>
                <c:pt idx="55">
                  <c:v>0.47213595499957872</c:v>
                </c:pt>
                <c:pt idx="56">
                  <c:v>0.7981864223520585</c:v>
                </c:pt>
                <c:pt idx="57">
                  <c:v>1.2350188542663449</c:v>
                </c:pt>
                <c:pt idx="58">
                  <c:v>1.7889371755074999</c:v>
                </c:pt>
                <c:pt idx="59">
                  <c:v>2.461462734490047</c:v>
                </c:pt>
                <c:pt idx="60">
                  <c:v>3.2491969623290573</c:v>
                </c:pt>
                <c:pt idx="61">
                  <c:v>4.1438611568088231</c:v>
                </c:pt>
                <c:pt idx="62">
                  <c:v>5.1325123000411033</c:v>
                </c:pt>
                <c:pt idx="63">
                  <c:v>6.1979275700621823</c:v>
                </c:pt>
                <c:pt idx="64">
                  <c:v>7.3191442169026164</c:v>
                </c:pt>
                <c:pt idx="65">
                  <c:v>8.4721359549995796</c:v>
                </c:pt>
                <c:pt idx="66">
                  <c:v>9.6306021717669719</c:v>
                </c:pt>
                <c:pt idx="67">
                  <c:v>10.766842238643621</c:v>
                </c:pt>
                <c:pt idx="68">
                  <c:v>11.852684178251664</c:v>
                </c:pt>
                <c:pt idx="69">
                  <c:v>12.860434996919311</c:v>
                </c:pt>
                <c:pt idx="70">
                  <c:v>13.763819204711734</c:v>
                </c:pt>
                <c:pt idx="71">
                  <c:v>14.538872443229225</c:v>
                </c:pt>
                <c:pt idx="72">
                  <c:v>15.164758710752325</c:v>
                </c:pt>
                <c:pt idx="73">
                  <c:v>15.624482359326738</c:v>
                </c:pt>
                <c:pt idx="74">
                  <c:v>15.905469744054013</c:v>
                </c:pt>
                <c:pt idx="75">
                  <c:v>16</c:v>
                </c:pt>
                <c:pt idx="76">
                  <c:v>15.905469744054013</c:v>
                </c:pt>
                <c:pt idx="77">
                  <c:v>15.624482359326739</c:v>
                </c:pt>
                <c:pt idx="78">
                  <c:v>15.164758710752327</c:v>
                </c:pt>
                <c:pt idx="79">
                  <c:v>14.538872443229216</c:v>
                </c:pt>
                <c:pt idx="80">
                  <c:v>13.763819204711737</c:v>
                </c:pt>
                <c:pt idx="81">
                  <c:v>12.860434996919313</c:v>
                </c:pt>
                <c:pt idx="82">
                  <c:v>11.852684178251668</c:v>
                </c:pt>
                <c:pt idx="83">
                  <c:v>10.766842238643605</c:v>
                </c:pt>
                <c:pt idx="84">
                  <c:v>9.6306021717669594</c:v>
                </c:pt>
                <c:pt idx="85">
                  <c:v>8.4721359549995814</c:v>
                </c:pt>
                <c:pt idx="86">
                  <c:v>7.3191442169026173</c:v>
                </c:pt>
                <c:pt idx="87">
                  <c:v>6.197927570062193</c:v>
                </c:pt>
                <c:pt idx="88">
                  <c:v>5.1325123000411121</c:v>
                </c:pt>
                <c:pt idx="89">
                  <c:v>4.1438611568088186</c:v>
                </c:pt>
                <c:pt idx="90">
                  <c:v>3.2491969623290644</c:v>
                </c:pt>
                <c:pt idx="91">
                  <c:v>2.4614627344900533</c:v>
                </c:pt>
                <c:pt idx="92">
                  <c:v>1.7889371755075048</c:v>
                </c:pt>
                <c:pt idx="93">
                  <c:v>1.2350188542663503</c:v>
                </c:pt>
                <c:pt idx="94">
                  <c:v>0.79818642235205628</c:v>
                </c:pt>
                <c:pt idx="95">
                  <c:v>0.47213595499957961</c:v>
                </c:pt>
                <c:pt idx="96">
                  <c:v>0.24609022226350374</c:v>
                </c:pt>
                <c:pt idx="97">
                  <c:v>0.10526859511270592</c:v>
                </c:pt>
                <c:pt idx="98">
                  <c:v>3.1500592032936092E-2</c:v>
                </c:pt>
                <c:pt idx="99">
                  <c:v>3.9609760088619161E-3</c:v>
                </c:pt>
              </c:numCache>
            </c:numRef>
          </c:xVal>
          <c:yVal>
            <c:numRef>
              <c:f>'corazon matematico'!$D$2:$D$101</c:f>
              <c:numCache>
                <c:formatCode>General</c:formatCode>
                <c:ptCount val="100"/>
                <c:pt idx="0">
                  <c:v>-17</c:v>
                </c:pt>
                <c:pt idx="1">
                  <c:v>-16.938929635811171</c:v>
                </c:pt>
                <c:pt idx="2">
                  <c:v>-16.75716063099873</c:v>
                </c:pt>
                <c:pt idx="3">
                  <c:v>-16.458929465331593</c:v>
                </c:pt>
                <c:pt idx="4">
                  <c:v>-16.051004035027695</c:v>
                </c:pt>
                <c:pt idx="5">
                  <c:v>-15.542266173501734</c:v>
                </c:pt>
                <c:pt idx="6">
                  <c:v>-14.943169390053493</c:v>
                </c:pt>
                <c:pt idx="7">
                  <c:v>-14.265110541886262</c:v>
                </c:pt>
                <c:pt idx="8">
                  <c:v>-13.519760484841511</c:v>
                </c:pt>
                <c:pt idx="9">
                  <c:v>-12.718401966731477</c:v>
                </c:pt>
                <c:pt idx="10">
                  <c:v>-11.871322893123999</c:v>
                </c:pt>
                <c:pt idx="11">
                  <c:v>-10.98730959132906</c:v>
                </c:pt>
                <c:pt idx="12">
                  <c:v>-10.073278032307813</c:v>
                </c:pt>
                <c:pt idx="13">
                  <c:v>-9.1340715636634879</c:v>
                </c:pt>
                <c:pt idx="14">
                  <c:v>-8.1724421680038191</c:v>
                </c:pt>
                <c:pt idx="15">
                  <c:v>-7.1892193461427718</c:v>
                </c:pt>
                <c:pt idx="16">
                  <c:v>-6.1836572897818556</c:v>
                </c:pt>
                <c:pt idx="17">
                  <c:v>-5.1539379537187822</c:v>
                </c:pt>
                <c:pt idx="18">
                  <c:v>-4.0977958492740356</c:v>
                </c:pt>
                <c:pt idx="19">
                  <c:v>-3.013220672255108</c:v>
                </c:pt>
                <c:pt idx="20">
                  <c:v>-1.8991869381244193</c:v>
                </c:pt>
                <c:pt idx="21">
                  <c:v>-0.75635613976016502</c:v>
                </c:pt>
                <c:pt idx="22">
                  <c:v>0.41230312244743206</c:v>
                </c:pt>
                <c:pt idx="23">
                  <c:v>1.6010279838939789</c:v>
                </c:pt>
                <c:pt idx="24">
                  <c:v>2.8009509623912341</c:v>
                </c:pt>
                <c:pt idx="25">
                  <c:v>4.0000000000000009</c:v>
                </c:pt>
                <c:pt idx="26">
                  <c:v>5.183029728496285</c:v>
                </c:pt>
                <c:pt idx="27">
                  <c:v>6.3321902673046031</c:v>
                </c:pt>
                <c:pt idx="28">
                  <c:v>7.4275244815922612</c:v>
                </c:pt>
                <c:pt idx="29">
                  <c:v>8.4477693502408133</c:v>
                </c:pt>
                <c:pt idx="30">
                  <c:v>9.3713228931239971</c:v>
                </c:pt>
                <c:pt idx="31">
                  <c:v>10.177325907410596</c:v>
                </c:pt>
                <c:pt idx="32">
                  <c:v>10.84679837593238</c:v>
                </c:pt>
                <c:pt idx="33">
                  <c:v>11.3637644866389</c:v>
                </c:pt>
                <c:pt idx="34">
                  <c:v>11.716298184929965</c:v>
                </c:pt>
                <c:pt idx="35">
                  <c:v>11.897423278642144</c:v>
                </c:pt>
                <c:pt idx="36">
                  <c:v>11.905808285637569</c:v>
                </c:pt>
                <c:pt idx="37">
                  <c:v>11.746206161585576</c:v>
                </c:pt>
                <c:pt idx="38">
                  <c:v>11.429602239643641</c:v>
                </c:pt>
                <c:pt idx="39">
                  <c:v>10.973049417248317</c:v>
                </c:pt>
                <c:pt idx="40">
                  <c:v>10.399186938124421</c:v>
                </c:pt>
                <c:pt idx="41">
                  <c:v>9.7354570305781323</c:v>
                </c:pt>
                <c:pt idx="42">
                  <c:v>9.0130511181816857</c:v>
                </c:pt>
                <c:pt idx="43">
                  <c:v>8.2656332735708222</c:v>
                </c:pt>
                <c:pt idx="44">
                  <c:v>7.5279020767807507</c:v>
                </c:pt>
                <c:pt idx="45">
                  <c:v>6.8340622410023633</c:v>
                </c:pt>
                <c:pt idx="46">
                  <c:v>6.2162836446310701</c:v>
                </c:pt>
                <c:pt idx="47">
                  <c:v>5.7032273516062526</c:v>
                </c:pt>
                <c:pt idx="48">
                  <c:v>5.3187156596246901</c:v>
                </c:pt>
                <c:pt idx="49">
                  <c:v>5.0806163004091331</c:v>
                </c:pt>
                <c:pt idx="50">
                  <c:v>5</c:v>
                </c:pt>
                <c:pt idx="51">
                  <c:v>5.0806163004091331</c:v>
                </c:pt>
                <c:pt idx="52">
                  <c:v>5.3187156596246901</c:v>
                </c:pt>
                <c:pt idx="53">
                  <c:v>5.7032273516062553</c:v>
                </c:pt>
                <c:pt idx="54">
                  <c:v>6.2162836446310674</c:v>
                </c:pt>
                <c:pt idx="55">
                  <c:v>6.8340622410023633</c:v>
                </c:pt>
                <c:pt idx="56">
                  <c:v>7.5279020767807507</c:v>
                </c:pt>
                <c:pt idx="57">
                  <c:v>8.2656332735708169</c:v>
                </c:pt>
                <c:pt idx="58">
                  <c:v>9.0130511181816928</c:v>
                </c:pt>
                <c:pt idx="59">
                  <c:v>9.7354570305781323</c:v>
                </c:pt>
                <c:pt idx="60">
                  <c:v>10.399186938124416</c:v>
                </c:pt>
                <c:pt idx="61">
                  <c:v>10.973049417248317</c:v>
                </c:pt>
                <c:pt idx="62">
                  <c:v>11.429602239643641</c:v>
                </c:pt>
                <c:pt idx="63">
                  <c:v>11.746206161585578</c:v>
                </c:pt>
                <c:pt idx="64">
                  <c:v>11.905808285637567</c:v>
                </c:pt>
                <c:pt idx="65">
                  <c:v>11.897423278642144</c:v>
                </c:pt>
                <c:pt idx="66">
                  <c:v>11.716298184929963</c:v>
                </c:pt>
                <c:pt idx="67">
                  <c:v>11.363764486638898</c:v>
                </c:pt>
                <c:pt idx="68">
                  <c:v>10.846798375932373</c:v>
                </c:pt>
                <c:pt idx="69">
                  <c:v>10.177325907410593</c:v>
                </c:pt>
                <c:pt idx="70">
                  <c:v>9.3713228931240007</c:v>
                </c:pt>
                <c:pt idx="71">
                  <c:v>8.4477693502408027</c:v>
                </c:pt>
                <c:pt idx="72">
                  <c:v>7.4275244815922568</c:v>
                </c:pt>
                <c:pt idx="73">
                  <c:v>6.3321902673046067</c:v>
                </c:pt>
                <c:pt idx="74">
                  <c:v>5.1830297284962761</c:v>
                </c:pt>
                <c:pt idx="75">
                  <c:v>4.0000000000000009</c:v>
                </c:pt>
                <c:pt idx="76">
                  <c:v>2.800950962391243</c:v>
                </c:pt>
                <c:pt idx="77">
                  <c:v>1.6010279838939789</c:v>
                </c:pt>
                <c:pt idx="78">
                  <c:v>0.41230312244743694</c:v>
                </c:pt>
                <c:pt idx="79">
                  <c:v>-0.75635613976017368</c:v>
                </c:pt>
                <c:pt idx="80">
                  <c:v>-1.8991869381244193</c:v>
                </c:pt>
                <c:pt idx="81">
                  <c:v>-3.0132206722551009</c:v>
                </c:pt>
                <c:pt idx="82">
                  <c:v>-4.0977958492740196</c:v>
                </c:pt>
                <c:pt idx="83">
                  <c:v>-5.1539379537187964</c:v>
                </c:pt>
                <c:pt idx="84">
                  <c:v>-6.1836572897818645</c:v>
                </c:pt>
                <c:pt idx="85">
                  <c:v>-7.1892193461427718</c:v>
                </c:pt>
                <c:pt idx="86">
                  <c:v>-8.172442168003812</c:v>
                </c:pt>
                <c:pt idx="87">
                  <c:v>-9.1340715636634737</c:v>
                </c:pt>
                <c:pt idx="88">
                  <c:v>-10.073278032307813</c:v>
                </c:pt>
                <c:pt idx="89">
                  <c:v>-10.987309591329065</c:v>
                </c:pt>
                <c:pt idx="90">
                  <c:v>-11.871322893123999</c:v>
                </c:pt>
                <c:pt idx="91">
                  <c:v>-12.718401966731474</c:v>
                </c:pt>
                <c:pt idx="92">
                  <c:v>-13.5197604848415</c:v>
                </c:pt>
                <c:pt idx="93">
                  <c:v>-14.265110541886262</c:v>
                </c:pt>
                <c:pt idx="94">
                  <c:v>-14.943169390053498</c:v>
                </c:pt>
                <c:pt idx="95">
                  <c:v>-15.542266173501734</c:v>
                </c:pt>
                <c:pt idx="96">
                  <c:v>-16.051004035027692</c:v>
                </c:pt>
                <c:pt idx="97">
                  <c:v>-16.458929465331593</c:v>
                </c:pt>
                <c:pt idx="98">
                  <c:v>-16.75716063099873</c:v>
                </c:pt>
                <c:pt idx="99">
                  <c:v>-16.938929635811174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16-4D0A-8A94-27C250C8A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443104"/>
        <c:axId val="1168440192"/>
      </c:scatterChart>
      <c:valAx>
        <c:axId val="116844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8440192"/>
        <c:crosses val="autoZero"/>
        <c:crossBetween val="midCat"/>
      </c:valAx>
      <c:valAx>
        <c:axId val="1168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844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VENTAS</a:t>
            </a:r>
            <a:r>
              <a:rPr lang="en-US" b="1" baseline="0">
                <a:solidFill>
                  <a:schemeClr val="bg1"/>
                </a:solidFill>
              </a:rPr>
              <a:t> POR TICKET PROMEDIO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4C-416D-B363-177D4D3DE7B1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4C-416D-B363-177D4D3DE7B1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4C-416D-B363-177D4D3DE7B1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4C-416D-B363-177D4D3DE7B1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4C-416D-B363-177D4D3DE7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$0-$25</c:v>
              </c:pt>
              <c:pt idx="1">
                <c:v>$25-$50</c:v>
              </c:pt>
              <c:pt idx="2">
                <c:v>$50-$75</c:v>
              </c:pt>
              <c:pt idx="3">
                <c:v>$75-$100</c:v>
              </c:pt>
              <c:pt idx="4">
                <c:v>$100-$125</c:v>
              </c:pt>
            </c:strLit>
          </c:cat>
          <c:val>
            <c:numLit>
              <c:formatCode>General</c:formatCode>
              <c:ptCount val="5"/>
              <c:pt idx="0">
                <c:v>289</c:v>
              </c:pt>
              <c:pt idx="1">
                <c:v>56</c:v>
              </c:pt>
              <c:pt idx="2">
                <c:v>18</c:v>
              </c:pt>
              <c:pt idx="3">
                <c:v>2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A-4D4C-416D-B363-177D4D3DE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VENTAS</a:t>
            </a:r>
            <a:r>
              <a:rPr lang="en-US" b="1" baseline="0">
                <a:solidFill>
                  <a:schemeClr val="bg1"/>
                </a:solidFill>
              </a:rPr>
              <a:t> POR CATEGORIA DE PRODUCTO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Aceite</c:v>
              </c:pt>
              <c:pt idx="1">
                <c:v>Bebidas</c:v>
              </c:pt>
              <c:pt idx="2">
                <c:v>Carne enlatada</c:v>
              </c:pt>
              <c:pt idx="3">
                <c:v>Condimentos</c:v>
              </c:pt>
              <c:pt idx="4">
                <c:v>Dulces</c:v>
              </c:pt>
              <c:pt idx="5">
                <c:v>Frutas secas</c:v>
              </c:pt>
              <c:pt idx="6">
                <c:v>Frutas y vegetales</c:v>
              </c:pt>
              <c:pt idx="7">
                <c:v>Granos</c:v>
              </c:pt>
              <c:pt idx="8">
                <c:v>Mermeladas y jaleas</c:v>
              </c:pt>
              <c:pt idx="9">
                <c:v>Pasta</c:v>
              </c:pt>
              <c:pt idx="10">
                <c:v>Productos horneados</c:v>
              </c:pt>
              <c:pt idx="11">
                <c:v>Productos lácteos</c:v>
              </c:pt>
              <c:pt idx="12">
                <c:v>Salsas</c:v>
              </c:pt>
              <c:pt idx="13">
                <c:v>Sopas</c:v>
              </c:pt>
              <c:pt idx="14">
                <c:v>Tarifa de envío</c:v>
              </c:pt>
            </c:strLit>
          </c:cat>
          <c:val>
            <c:numLit>
              <c:formatCode>General</c:formatCode>
              <c:ptCount val="15"/>
              <c:pt idx="0">
                <c:v>9</c:v>
              </c:pt>
              <c:pt idx="1">
                <c:v>91</c:v>
              </c:pt>
              <c:pt idx="2">
                <c:v>25</c:v>
              </c:pt>
              <c:pt idx="3">
                <c:v>20</c:v>
              </c:pt>
              <c:pt idx="4">
                <c:v>28</c:v>
              </c:pt>
              <c:pt idx="5">
                <c:v>39</c:v>
              </c:pt>
              <c:pt idx="6">
                <c:v>3</c:v>
              </c:pt>
              <c:pt idx="7">
                <c:v>9</c:v>
              </c:pt>
              <c:pt idx="8">
                <c:v>19</c:v>
              </c:pt>
              <c:pt idx="9">
                <c:v>13</c:v>
              </c:pt>
              <c:pt idx="10">
                <c:v>33</c:v>
              </c:pt>
              <c:pt idx="11">
                <c:v>18</c:v>
              </c:pt>
              <c:pt idx="12">
                <c:v>31</c:v>
              </c:pt>
              <c:pt idx="13">
                <c:v>28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4C3-4AA4-87AC-9811A2446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758061807"/>
        <c:axId val="758052655"/>
      </c:barChart>
      <c:catAx>
        <c:axId val="758061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052655"/>
        <c:crosses val="autoZero"/>
        <c:auto val="1"/>
        <c:lblAlgn val="ctr"/>
        <c:lblOffset val="100"/>
        <c:noMultiLvlLbl val="0"/>
      </c:catAx>
      <c:valAx>
        <c:axId val="75805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06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VENTAS</a:t>
            </a:r>
            <a:r>
              <a:rPr lang="en-US" b="1" baseline="0">
                <a:solidFill>
                  <a:schemeClr val="bg1"/>
                </a:solidFill>
              </a:rPr>
              <a:t> POR VENDEDOR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Ana del Valle Hinojosa</c:v>
              </c:pt>
              <c:pt idx="1">
                <c:v>Andrés González Rico</c:v>
              </c:pt>
              <c:pt idx="2">
                <c:v>José de Jesús Morales</c:v>
              </c:pt>
              <c:pt idx="3">
                <c:v>Laura Gutiérrez Saenz</c:v>
              </c:pt>
              <c:pt idx="4">
                <c:v>Luis Miguel Valdés Garza</c:v>
              </c:pt>
              <c:pt idx="5">
                <c:v>Mayra Aguilar Sepúlveda</c:v>
              </c:pt>
              <c:pt idx="6">
                <c:v>Nancy Gil de la Peña</c:v>
              </c:pt>
              <c:pt idx="7">
                <c:v>Robert Zárate Carrillo</c:v>
              </c:pt>
            </c:strLit>
          </c:cat>
          <c:val>
            <c:numLit>
              <c:formatCode>General</c:formatCode>
              <c:ptCount val="8"/>
              <c:pt idx="0">
                <c:v>86</c:v>
              </c:pt>
              <c:pt idx="1">
                <c:v>31</c:v>
              </c:pt>
              <c:pt idx="2">
                <c:v>16</c:v>
              </c:pt>
              <c:pt idx="3">
                <c:v>57</c:v>
              </c:pt>
              <c:pt idx="4">
                <c:v>35</c:v>
              </c:pt>
              <c:pt idx="5">
                <c:v>35</c:v>
              </c:pt>
              <c:pt idx="6">
                <c:v>80</c:v>
              </c:pt>
              <c:pt idx="7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6EFC-43EC-A95E-C5462CF9F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58058479"/>
        <c:axId val="758055567"/>
      </c:barChart>
      <c:catAx>
        <c:axId val="758058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055567"/>
        <c:crosses val="autoZero"/>
        <c:auto val="1"/>
        <c:lblAlgn val="ctr"/>
        <c:lblOffset val="100"/>
        <c:noMultiLvlLbl val="0"/>
      </c:catAx>
      <c:valAx>
        <c:axId val="7580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05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</a:t>
            </a:r>
            <a:r>
              <a:rPr lang="en-US" b="1" baseline="0"/>
              <a:t> TOTALES POR MES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ene</c:v>
              </c:pt>
              <c:pt idx="1">
                <c:v>feb</c:v>
              </c:pt>
              <c:pt idx="2">
                <c:v>mar</c:v>
              </c:pt>
              <c:pt idx="3">
                <c:v>abr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ago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dic</c:v>
              </c:pt>
            </c:strLit>
          </c:cat>
          <c:val>
            <c:numLit>
              <c:formatCode>General</c:formatCode>
              <c:ptCount val="12"/>
              <c:pt idx="0">
                <c:v>29</c:v>
              </c:pt>
              <c:pt idx="1">
                <c:v>17</c:v>
              </c:pt>
              <c:pt idx="2">
                <c:v>22</c:v>
              </c:pt>
              <c:pt idx="3">
                <c:v>18</c:v>
              </c:pt>
              <c:pt idx="4">
                <c:v>33</c:v>
              </c:pt>
              <c:pt idx="5">
                <c:v>42</c:v>
              </c:pt>
              <c:pt idx="6">
                <c:v>26</c:v>
              </c:pt>
              <c:pt idx="7">
                <c:v>27</c:v>
              </c:pt>
              <c:pt idx="8">
                <c:v>25</c:v>
              </c:pt>
              <c:pt idx="9">
                <c:v>39</c:v>
              </c:pt>
              <c:pt idx="10">
                <c:v>31</c:v>
              </c:pt>
              <c:pt idx="11">
                <c:v>57</c:v>
              </c:pt>
            </c:numLit>
          </c:val>
          <c:extLst>
            <c:ext xmlns:c16="http://schemas.microsoft.com/office/drawing/2014/chart" uri="{C3380CC4-5D6E-409C-BE32-E72D297353CC}">
              <c16:uniqueId val="{00000000-1B88-49B5-BA2D-6B568312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700495903"/>
        <c:axId val="700499647"/>
      </c:barChart>
      <c:catAx>
        <c:axId val="7004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0499647"/>
        <c:crosses val="autoZero"/>
        <c:auto val="1"/>
        <c:lblAlgn val="ctr"/>
        <c:lblOffset val="100"/>
        <c:noMultiLvlLbl val="0"/>
      </c:catAx>
      <c:valAx>
        <c:axId val="70049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0049590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chart" Target="../charts/chart6.xml"/><Relationship Id="rId7" Type="http://schemas.openxmlformats.org/officeDocument/2006/relationships/image" Target="../media/image5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490537</xdr:colOff>
      <xdr:row>9</xdr:row>
      <xdr:rowOff>66675</xdr:rowOff>
    </xdr:from>
    <xdr:to>
      <xdr:col>8</xdr:col>
      <xdr:colOff>490537</xdr:colOff>
      <xdr:row>23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69A2A1-89DD-427B-A711-A78BED69A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</xdr:row>
      <xdr:rowOff>114299</xdr:rowOff>
    </xdr:from>
    <xdr:to>
      <xdr:col>7</xdr:col>
      <xdr:colOff>233795</xdr:colOff>
      <xdr:row>26</xdr:row>
      <xdr:rowOff>177510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DA35911-6A15-41CC-B3C6-E31FB5855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377825</xdr:colOff>
      <xdr:row>0</xdr:row>
      <xdr:rowOff>285750</xdr:rowOff>
    </xdr:from>
    <xdr:to>
      <xdr:col>10</xdr:col>
      <xdr:colOff>377825</xdr:colOff>
      <xdr:row>13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9AEDC09-4734-41E8-AA2A-87D7379BD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165100</xdr:colOff>
      <xdr:row>1</xdr:row>
      <xdr:rowOff>101600</xdr:rowOff>
    </xdr:from>
    <xdr:to>
      <xdr:col>9</xdr:col>
      <xdr:colOff>436632</xdr:colOff>
      <xdr:row>4</xdr:row>
      <xdr:rowOff>38131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4204175" y="107610"/>
          <a:ext cx="2557532" cy="488981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u="sng">
              <a:solidFill>
                <a:schemeClr val="bg1"/>
              </a:solidFill>
            </a:rPr>
            <a:t>DATOS DE ORDENES DE COMPRA</a:t>
          </a:r>
        </a:p>
        <a:p>
          <a:pPr algn="ctr"/>
          <a:r>
            <a:rPr lang="en-US" sz="1100" u="none">
              <a:solidFill>
                <a:schemeClr val="bg1"/>
              </a:solidFill>
            </a:rPr>
            <a:t>Empresa del valle S.A</a:t>
          </a:r>
          <a:r>
            <a:rPr lang="en-US" sz="1100" u="none" baseline="0">
              <a:solidFill>
                <a:schemeClr val="bg1"/>
              </a:solidFill>
            </a:rPr>
            <a:t> de C.V</a:t>
          </a:r>
          <a:endParaRPr lang="en-US" sz="1100" u="none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755650</xdr:colOff>
      <xdr:row>7</xdr:row>
      <xdr:rowOff>120650</xdr:rowOff>
    </xdr:from>
    <xdr:to>
      <xdr:col>16</xdr:col>
      <xdr:colOff>72276</xdr:colOff>
      <xdr:row>22</xdr:row>
      <xdr:rowOff>122200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114300</xdr:colOff>
      <xdr:row>24</xdr:row>
      <xdr:rowOff>101600</xdr:rowOff>
    </xdr:from>
    <xdr:to>
      <xdr:col>17</xdr:col>
      <xdr:colOff>276690</xdr:colOff>
      <xdr:row>39</xdr:row>
      <xdr:rowOff>107795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82550</xdr:colOff>
      <xdr:row>24</xdr:row>
      <xdr:rowOff>165100</xdr:rowOff>
    </xdr:from>
    <xdr:to>
      <xdr:col>9</xdr:col>
      <xdr:colOff>6612</xdr:colOff>
      <xdr:row>39</xdr:row>
      <xdr:rowOff>166649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127000</xdr:colOff>
      <xdr:row>7</xdr:row>
      <xdr:rowOff>44450</xdr:rowOff>
    </xdr:from>
    <xdr:to>
      <xdr:col>10</xdr:col>
      <xdr:colOff>324023</xdr:colOff>
      <xdr:row>22</xdr:row>
      <xdr:rowOff>45999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50800</xdr:colOff>
      <xdr:row>13</xdr:row>
      <xdr:rowOff>127000</xdr:rowOff>
    </xdr:from>
    <xdr:to>
      <xdr:col>24</xdr:col>
      <xdr:colOff>370995</xdr:colOff>
      <xdr:row>27</xdr:row>
      <xdr:rowOff>90920</xdr:rowOff>
    </xdr:to>
    <xdr:pic>
      <xdr:nvPicPr>
        <xdr:cNvPr id="7" name="table">
          <a:extLst>
            <a:ext uri="{FF2B5EF4-FFF2-40B4-BE49-F238E27FC236}">
              <a16:creationId xmlns:a16="http://schemas.microsoft.com/office/drawing/2014/main" id="{775CC466-3BB3-40E1-941D-EF24BE19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85441" y="2338879"/>
          <a:ext cx="1844195" cy="254202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</xdr:colOff>
      <xdr:row>4</xdr:row>
      <xdr:rowOff>171450</xdr:rowOff>
    </xdr:from>
    <xdr:to>
      <xdr:col>24</xdr:col>
      <xdr:colOff>560533</xdr:colOff>
      <xdr:row>12</xdr:row>
      <xdr:rowOff>108147</xdr:rowOff>
    </xdr:to>
    <xdr:pic>
      <xdr:nvPicPr>
        <xdr:cNvPr id="8" name="table">
          <a:extLst>
            <a:ext uri="{FF2B5EF4-FFF2-40B4-BE49-F238E27FC236}">
              <a16:creationId xmlns:a16="http://schemas.microsoft.com/office/drawing/2014/main" id="{CC0A809C-D590-4A1E-AC9A-DCD6B6DF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87867" y="730815"/>
          <a:ext cx="5811983" cy="1409897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13</xdr:row>
      <xdr:rowOff>120650</xdr:rowOff>
    </xdr:from>
    <xdr:to>
      <xdr:col>19</xdr:col>
      <xdr:colOff>396394</xdr:colOff>
      <xdr:row>27</xdr:row>
      <xdr:rowOff>84570</xdr:rowOff>
    </xdr:to>
    <xdr:pic>
      <xdr:nvPicPr>
        <xdr:cNvPr id="9" name="table">
          <a:extLst>
            <a:ext uri="{FF2B5EF4-FFF2-40B4-BE49-F238E27FC236}">
              <a16:creationId xmlns:a16="http://schemas.microsoft.com/office/drawing/2014/main" id="{BE9E9B72-51D0-41DE-9961-2FBFD834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82017" y="2334030"/>
          <a:ext cx="1844194" cy="2542020"/>
        </a:xfrm>
        <a:prstGeom prst="rect">
          <a:avLst/>
        </a:prstGeom>
      </xdr:spPr>
    </xdr:pic>
    <xdr:clientData/>
  </xdr:twoCellAnchor>
  <xdr:twoCellAnchor editAs="oneCell">
    <xdr:from>
      <xdr:col>19</xdr:col>
      <xdr:colOff>558800</xdr:colOff>
      <xdr:row>13</xdr:row>
      <xdr:rowOff>152400</xdr:rowOff>
    </xdr:from>
    <xdr:to>
      <xdr:col>22</xdr:col>
      <xdr:colOff>116995</xdr:colOff>
      <xdr:row>27</xdr:row>
      <xdr:rowOff>116320</xdr:rowOff>
    </xdr:to>
    <xdr:pic>
      <xdr:nvPicPr>
        <xdr:cNvPr id="10" name="table">
          <a:extLst>
            <a:ext uri="{FF2B5EF4-FFF2-40B4-BE49-F238E27FC236}">
              <a16:creationId xmlns:a16="http://schemas.microsoft.com/office/drawing/2014/main" id="{E6157CF4-BBFC-4301-AE66-337D18BE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89925" y="2363815"/>
          <a:ext cx="1844195" cy="2542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2E34-927D-44E0-9A65-00EF7A415606}">
  <dimension ref="A1:J12"/>
  <sheetViews>
    <sheetView workbookViewId="0">
      <selection activeCell="F30" sqref="F30"/>
    </sheetView>
  </sheetViews>
  <sheetFormatPr baseColWidth="10" defaultRowHeight="14.5" x14ac:dyDescent="0.35"/>
  <cols>
    <col min="1" max="1" width="20.7265625" customWidth="1"/>
  </cols>
  <sheetData>
    <row r="1" spans="1:10" x14ac:dyDescent="0.35">
      <c r="A1" s="48"/>
      <c r="B1" s="49" t="s">
        <v>84</v>
      </c>
      <c r="C1" s="49" t="s">
        <v>85</v>
      </c>
      <c r="D1" s="49" t="s">
        <v>86</v>
      </c>
      <c r="E1" s="49" t="s">
        <v>87</v>
      </c>
      <c r="F1" s="49" t="s">
        <v>88</v>
      </c>
      <c r="G1" s="50" t="s">
        <v>89</v>
      </c>
    </row>
    <row r="2" spans="1:10" x14ac:dyDescent="0.35">
      <c r="A2" s="51" t="s">
        <v>90</v>
      </c>
      <c r="B2" s="39">
        <v>130</v>
      </c>
      <c r="C2" s="40">
        <f>B2*1.15</f>
        <v>149.5</v>
      </c>
      <c r="D2" s="40">
        <f>C2*1.15</f>
        <v>171.92499999999998</v>
      </c>
      <c r="E2" s="40">
        <f>D2*1.15</f>
        <v>197.71374999999998</v>
      </c>
      <c r="F2" s="40">
        <f t="shared" ref="F2" si="0">E2*1.15</f>
        <v>227.37081249999994</v>
      </c>
      <c r="G2" s="41">
        <f>F2*1.15</f>
        <v>261.47643437499994</v>
      </c>
    </row>
    <row r="3" spans="1:10" x14ac:dyDescent="0.35">
      <c r="A3" s="51" t="s">
        <v>91</v>
      </c>
      <c r="B3" s="42">
        <f>60%*B2</f>
        <v>78</v>
      </c>
      <c r="C3" s="43">
        <f t="shared" ref="C3:G10" si="1">B3*1.15</f>
        <v>89.699999999999989</v>
      </c>
      <c r="D3" s="43">
        <f t="shared" si="1"/>
        <v>103.15499999999997</v>
      </c>
      <c r="E3" s="43">
        <f t="shared" si="1"/>
        <v>118.62824999999997</v>
      </c>
      <c r="F3" s="43">
        <f t="shared" si="1"/>
        <v>136.42248749999996</v>
      </c>
      <c r="G3" s="44">
        <f t="shared" si="1"/>
        <v>156.88586062499994</v>
      </c>
    </row>
    <row r="4" spans="1:10" x14ac:dyDescent="0.35">
      <c r="A4" s="51" t="s">
        <v>92</v>
      </c>
      <c r="B4" s="42">
        <f>B2-B3</f>
        <v>52</v>
      </c>
      <c r="C4" s="43">
        <f t="shared" si="1"/>
        <v>59.8</v>
      </c>
      <c r="D4" s="43">
        <f t="shared" si="1"/>
        <v>68.77</v>
      </c>
      <c r="E4" s="43">
        <f t="shared" si="1"/>
        <v>79.085499999999996</v>
      </c>
      <c r="F4" s="43">
        <f t="shared" si="1"/>
        <v>90.948324999999983</v>
      </c>
      <c r="G4" s="44">
        <f t="shared" si="1"/>
        <v>104.59057374999998</v>
      </c>
    </row>
    <row r="5" spans="1:10" x14ac:dyDescent="0.35">
      <c r="A5" s="51"/>
      <c r="B5" s="42"/>
      <c r="C5" s="43"/>
      <c r="D5" s="43"/>
      <c r="E5" s="43"/>
      <c r="F5" s="43"/>
      <c r="G5" s="44"/>
    </row>
    <row r="6" spans="1:10" x14ac:dyDescent="0.35">
      <c r="A6" s="51" t="s">
        <v>93</v>
      </c>
      <c r="B6" s="42">
        <v>10</v>
      </c>
      <c r="C6" s="43">
        <f t="shared" si="1"/>
        <v>11.5</v>
      </c>
      <c r="D6" s="43">
        <f t="shared" si="1"/>
        <v>13.225</v>
      </c>
      <c r="E6" s="43">
        <f t="shared" si="1"/>
        <v>15.208749999999998</v>
      </c>
      <c r="F6" s="43">
        <f t="shared" si="1"/>
        <v>17.490062499999997</v>
      </c>
      <c r="G6" s="44">
        <f t="shared" si="1"/>
        <v>20.113571874999995</v>
      </c>
      <c r="H6" s="16"/>
    </row>
    <row r="7" spans="1:10" x14ac:dyDescent="0.35">
      <c r="A7" s="51" t="s">
        <v>94</v>
      </c>
      <c r="B7" s="42">
        <f>12%*B2</f>
        <v>15.6</v>
      </c>
      <c r="C7" s="43">
        <f t="shared" si="1"/>
        <v>17.939999999999998</v>
      </c>
      <c r="D7" s="43">
        <f t="shared" si="1"/>
        <v>20.630999999999997</v>
      </c>
      <c r="E7" s="43">
        <f t="shared" si="1"/>
        <v>23.725649999999995</v>
      </c>
      <c r="F7" s="43">
        <f t="shared" si="1"/>
        <v>27.284497499999993</v>
      </c>
      <c r="G7" s="44">
        <f t="shared" si="1"/>
        <v>31.377172124999991</v>
      </c>
      <c r="H7" s="34"/>
    </row>
    <row r="8" spans="1:10" x14ac:dyDescent="0.35">
      <c r="A8" s="51" t="s">
        <v>95</v>
      </c>
      <c r="B8" s="42">
        <f>SUM(B6:B7)</f>
        <v>25.6</v>
      </c>
      <c r="C8" s="43">
        <f t="shared" si="1"/>
        <v>29.439999999999998</v>
      </c>
      <c r="D8" s="43">
        <f t="shared" si="1"/>
        <v>33.855999999999995</v>
      </c>
      <c r="E8" s="43">
        <f t="shared" si="1"/>
        <v>38.934399999999989</v>
      </c>
      <c r="F8" s="43">
        <f t="shared" si="1"/>
        <v>44.774559999999987</v>
      </c>
      <c r="G8" s="44">
        <f t="shared" si="1"/>
        <v>51.490743999999978</v>
      </c>
      <c r="H8" s="34"/>
    </row>
    <row r="9" spans="1:10" x14ac:dyDescent="0.35">
      <c r="A9" s="51"/>
      <c r="B9" s="42"/>
      <c r="C9" s="43"/>
      <c r="D9" s="43"/>
      <c r="E9" s="43"/>
      <c r="F9" s="43"/>
      <c r="G9" s="44"/>
    </row>
    <row r="10" spans="1:10" ht="15" thickBot="1" x14ac:dyDescent="0.4">
      <c r="A10" s="52" t="s">
        <v>96</v>
      </c>
      <c r="B10" s="45">
        <f>B4-B8</f>
        <v>26.4</v>
      </c>
      <c r="C10" s="46">
        <f t="shared" si="1"/>
        <v>30.359999999999996</v>
      </c>
      <c r="D10" s="46">
        <f t="shared" si="1"/>
        <v>34.913999999999994</v>
      </c>
      <c r="E10" s="46">
        <f t="shared" si="1"/>
        <v>40.151099999999992</v>
      </c>
      <c r="F10" s="46">
        <f t="shared" si="1"/>
        <v>46.173764999999989</v>
      </c>
      <c r="G10" s="47">
        <f t="shared" si="1"/>
        <v>53.099829749999984</v>
      </c>
    </row>
    <row r="11" spans="1:10" x14ac:dyDescent="0.35">
      <c r="E11" s="16"/>
      <c r="F11" s="34"/>
      <c r="G11" s="34"/>
      <c r="H11" s="34"/>
      <c r="J11" s="34"/>
    </row>
    <row r="12" spans="1:10" x14ac:dyDescent="0.35">
      <c r="J12" s="3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F16C9-0380-4C6B-A3B9-C36E49AADF62}">
  <dimension ref="A1:E7"/>
  <sheetViews>
    <sheetView zoomScale="90" zoomScaleNormal="90" workbookViewId="0">
      <selection activeCell="I22" sqref="I22"/>
    </sheetView>
  </sheetViews>
  <sheetFormatPr baseColWidth="10" defaultRowHeight="14.5" x14ac:dyDescent="0.35"/>
  <cols>
    <col min="1" max="1" width="11.81640625" customWidth="1"/>
  </cols>
  <sheetData>
    <row r="1" spans="1:5" x14ac:dyDescent="0.35">
      <c r="A1" s="35"/>
      <c r="B1" s="35" t="s">
        <v>74</v>
      </c>
      <c r="C1" s="35" t="s">
        <v>75</v>
      </c>
      <c r="D1" s="35" t="s">
        <v>76</v>
      </c>
      <c r="E1" s="35" t="s">
        <v>82</v>
      </c>
    </row>
    <row r="2" spans="1:5" x14ac:dyDescent="0.35">
      <c r="A2" s="35" t="s">
        <v>77</v>
      </c>
      <c r="B2" s="36">
        <v>150</v>
      </c>
      <c r="C2" s="36">
        <v>350</v>
      </c>
      <c r="D2" s="36">
        <v>525</v>
      </c>
      <c r="E2" s="36">
        <f>SUM(B2:D2)</f>
        <v>1025</v>
      </c>
    </row>
    <row r="3" spans="1:5" x14ac:dyDescent="0.35">
      <c r="A3" s="35" t="s">
        <v>78</v>
      </c>
      <c r="B3" s="36">
        <v>267</v>
      </c>
      <c r="C3" s="36">
        <v>225</v>
      </c>
      <c r="D3" s="36">
        <v>427</v>
      </c>
      <c r="E3" s="36">
        <f t="shared" ref="E3:E6" si="0">SUM(B3:D3)</f>
        <v>919</v>
      </c>
    </row>
    <row r="4" spans="1:5" x14ac:dyDescent="0.35">
      <c r="A4" s="35" t="s">
        <v>79</v>
      </c>
      <c r="B4" s="36">
        <v>345</v>
      </c>
      <c r="C4" s="36">
        <v>300</v>
      </c>
      <c r="D4" s="36">
        <v>312</v>
      </c>
      <c r="E4" s="36">
        <f t="shared" si="0"/>
        <v>957</v>
      </c>
    </row>
    <row r="5" spans="1:5" x14ac:dyDescent="0.35">
      <c r="A5" s="35" t="s">
        <v>80</v>
      </c>
      <c r="B5" s="36">
        <v>200</v>
      </c>
      <c r="C5" s="36">
        <v>340</v>
      </c>
      <c r="D5" s="36">
        <v>387</v>
      </c>
      <c r="E5" s="36">
        <f t="shared" si="0"/>
        <v>927</v>
      </c>
    </row>
    <row r="6" spans="1:5" x14ac:dyDescent="0.35">
      <c r="A6" s="35" t="s">
        <v>81</v>
      </c>
      <c r="B6" s="36">
        <v>110</v>
      </c>
      <c r="C6" s="36">
        <v>460</v>
      </c>
      <c r="D6" s="36">
        <v>237</v>
      </c>
      <c r="E6" s="36">
        <f t="shared" si="0"/>
        <v>807</v>
      </c>
    </row>
    <row r="7" spans="1:5" ht="29" x14ac:dyDescent="0.35">
      <c r="A7" s="37" t="s">
        <v>83</v>
      </c>
      <c r="B7" s="38">
        <f>SUM(B2:B6)</f>
        <v>1072</v>
      </c>
      <c r="C7" s="38">
        <f>SUM(C2:C6)</f>
        <v>1675</v>
      </c>
      <c r="D7" s="38">
        <f>SUM(D2:D6)</f>
        <v>1888</v>
      </c>
      <c r="E7" s="38">
        <f>SUM(E2:E6)</f>
        <v>4635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005D6-775F-4A81-99BD-A67A55580081}">
  <dimension ref="A1:D13"/>
  <sheetViews>
    <sheetView workbookViewId="0">
      <selection activeCell="B2" sqref="B2"/>
    </sheetView>
  </sheetViews>
  <sheetFormatPr baseColWidth="10" defaultRowHeight="14.5" x14ac:dyDescent="0.35"/>
  <cols>
    <col min="1" max="1" width="21.1796875" customWidth="1"/>
    <col min="2" max="2" width="26.26953125" bestFit="1" customWidth="1"/>
    <col min="3" max="3" width="12.7265625" customWidth="1"/>
    <col min="4" max="4" width="26.26953125" bestFit="1" customWidth="1"/>
  </cols>
  <sheetData>
    <row r="1" spans="1:4" ht="15.5" x14ac:dyDescent="0.35">
      <c r="A1" s="53" t="s">
        <v>0</v>
      </c>
      <c r="B1" s="54"/>
      <c r="C1" s="54"/>
    </row>
    <row r="2" spans="1:4" x14ac:dyDescent="0.35">
      <c r="B2" s="1">
        <f ca="1">TODAY()</f>
        <v>45798</v>
      </c>
    </row>
    <row r="4" spans="1:4" x14ac:dyDescent="0.35">
      <c r="B4" s="55" t="s">
        <v>1</v>
      </c>
      <c r="C4" s="56"/>
    </row>
    <row r="5" spans="1:4" ht="31" x14ac:dyDescent="0.35">
      <c r="A5" s="2" t="s">
        <v>2</v>
      </c>
      <c r="B5" s="3" t="s">
        <v>3</v>
      </c>
      <c r="C5" s="2" t="s">
        <v>4</v>
      </c>
      <c r="D5" s="2" t="s">
        <v>5</v>
      </c>
    </row>
    <row r="6" spans="1:4" x14ac:dyDescent="0.35">
      <c r="A6" s="4" t="s">
        <v>6</v>
      </c>
      <c r="B6" s="4">
        <v>7</v>
      </c>
      <c r="C6" s="4">
        <v>7</v>
      </c>
      <c r="D6" s="4">
        <f>AVERAGE(B6:C6)</f>
        <v>7</v>
      </c>
    </row>
    <row r="7" spans="1:4" x14ac:dyDescent="0.35">
      <c r="A7" s="4" t="s">
        <v>7</v>
      </c>
      <c r="B7" s="4">
        <v>8</v>
      </c>
      <c r="C7" s="4">
        <v>7</v>
      </c>
      <c r="D7" s="4">
        <f t="shared" ref="D7:D10" si="0">AVERAGE(B7:C7)</f>
        <v>7.5</v>
      </c>
    </row>
    <row r="8" spans="1:4" x14ac:dyDescent="0.35">
      <c r="A8" s="4" t="s">
        <v>8</v>
      </c>
      <c r="B8" s="4">
        <v>8</v>
      </c>
      <c r="C8" s="4">
        <v>4</v>
      </c>
      <c r="D8" s="4">
        <f t="shared" si="0"/>
        <v>6</v>
      </c>
    </row>
    <row r="9" spans="1:4" x14ac:dyDescent="0.35">
      <c r="A9" s="4" t="s">
        <v>9</v>
      </c>
      <c r="B9" s="4">
        <v>6</v>
      </c>
      <c r="C9" s="4">
        <v>4</v>
      </c>
      <c r="D9" s="4">
        <f t="shared" si="0"/>
        <v>5</v>
      </c>
    </row>
    <row r="10" spans="1:4" x14ac:dyDescent="0.35">
      <c r="A10" s="4" t="s">
        <v>10</v>
      </c>
      <c r="B10" s="4">
        <v>9</v>
      </c>
      <c r="C10" s="4">
        <v>8</v>
      </c>
      <c r="D10" s="4">
        <f t="shared" si="0"/>
        <v>8.5</v>
      </c>
    </row>
    <row r="12" spans="1:4" x14ac:dyDescent="0.35">
      <c r="A12" s="5" t="s">
        <v>12</v>
      </c>
      <c r="B12" s="4">
        <f>D10</f>
        <v>8.5</v>
      </c>
    </row>
    <row r="13" spans="1:4" x14ac:dyDescent="0.35">
      <c r="A13" s="5" t="s">
        <v>11</v>
      </c>
      <c r="B13" s="4">
        <f>D9</f>
        <v>5</v>
      </c>
    </row>
  </sheetData>
  <mergeCells count="2">
    <mergeCell ref="A1:C1"/>
    <mergeCell ref="B4:C4"/>
  </mergeCells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4473-AF57-4CCA-AF30-6F60E0ADE2D2}">
  <dimension ref="A1:H18"/>
  <sheetViews>
    <sheetView workbookViewId="0">
      <selection activeCell="B18" sqref="B18"/>
    </sheetView>
  </sheetViews>
  <sheetFormatPr baseColWidth="10" defaultRowHeight="14.5" x14ac:dyDescent="0.35"/>
  <cols>
    <col min="1" max="1" width="21.1796875" bestFit="1" customWidth="1"/>
    <col min="2" max="2" width="12.54296875" bestFit="1" customWidth="1"/>
    <col min="4" max="4" width="12.54296875" bestFit="1" customWidth="1"/>
    <col min="6" max="6" width="12.54296875" bestFit="1" customWidth="1"/>
  </cols>
  <sheetData>
    <row r="1" spans="1:8" ht="18.5" x14ac:dyDescent="0.45">
      <c r="A1" s="57" t="s">
        <v>13</v>
      </c>
      <c r="B1" s="58"/>
      <c r="C1" s="58"/>
      <c r="D1" s="58"/>
      <c r="E1" s="58"/>
      <c r="F1" s="58"/>
      <c r="G1" s="58"/>
      <c r="H1" s="59"/>
    </row>
    <row r="2" spans="1:8" ht="29" x14ac:dyDescent="0.35">
      <c r="A2" s="7" t="s">
        <v>14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8" t="s">
        <v>21</v>
      </c>
    </row>
    <row r="3" spans="1:8" x14ac:dyDescent="0.35">
      <c r="A3" s="13" t="s">
        <v>22</v>
      </c>
      <c r="B3" s="14">
        <v>39450</v>
      </c>
      <c r="C3" s="15">
        <f>B3*21%</f>
        <v>8284.5</v>
      </c>
      <c r="D3" s="15">
        <f>C3+B3</f>
        <v>47734.5</v>
      </c>
      <c r="E3" s="15">
        <f>D3*10%</f>
        <v>4773.45</v>
      </c>
      <c r="F3" s="15">
        <f>SUM(D3:E3)</f>
        <v>52507.95</v>
      </c>
      <c r="G3" s="15">
        <f>F3/24</f>
        <v>2187.8312499999997</v>
      </c>
      <c r="H3" s="15">
        <f>F3/36</f>
        <v>1458.5541666666666</v>
      </c>
    </row>
    <row r="4" spans="1:8" x14ac:dyDescent="0.35">
      <c r="A4" s="13" t="s">
        <v>23</v>
      </c>
      <c r="B4" s="14">
        <v>63000</v>
      </c>
      <c r="C4" s="15">
        <f t="shared" ref="C4:C13" si="0">B4*21%</f>
        <v>13230</v>
      </c>
      <c r="D4" s="15">
        <f t="shared" ref="D4:D13" si="1">C4+B4</f>
        <v>76230</v>
      </c>
      <c r="E4" s="15">
        <f t="shared" ref="E4:E13" si="2">D4*10%</f>
        <v>7623</v>
      </c>
      <c r="F4" s="15">
        <f t="shared" ref="F4:F13" si="3">SUM(D4:E4)</f>
        <v>83853</v>
      </c>
      <c r="G4" s="15">
        <f t="shared" ref="G4:G13" si="4">F4/24</f>
        <v>3493.875</v>
      </c>
      <c r="H4" s="15">
        <f t="shared" ref="H4:H13" si="5">F4/36</f>
        <v>2329.25</v>
      </c>
    </row>
    <row r="5" spans="1:8" x14ac:dyDescent="0.35">
      <c r="A5" s="13" t="s">
        <v>24</v>
      </c>
      <c r="B5" s="14">
        <v>54400</v>
      </c>
      <c r="C5" s="15">
        <f t="shared" si="0"/>
        <v>11424</v>
      </c>
      <c r="D5" s="15">
        <f t="shared" si="1"/>
        <v>65824</v>
      </c>
      <c r="E5" s="15">
        <f t="shared" si="2"/>
        <v>6582.4000000000005</v>
      </c>
      <c r="F5" s="15">
        <f t="shared" si="3"/>
        <v>72406.399999999994</v>
      </c>
      <c r="G5" s="15">
        <f t="shared" si="4"/>
        <v>3016.9333333333329</v>
      </c>
      <c r="H5" s="15">
        <f t="shared" si="5"/>
        <v>2011.2888888888888</v>
      </c>
    </row>
    <row r="6" spans="1:8" x14ac:dyDescent="0.35">
      <c r="A6" s="13" t="s">
        <v>25</v>
      </c>
      <c r="B6" s="14">
        <v>37200</v>
      </c>
      <c r="C6" s="15">
        <f t="shared" si="0"/>
        <v>7812</v>
      </c>
      <c r="D6" s="15">
        <f t="shared" si="1"/>
        <v>45012</v>
      </c>
      <c r="E6" s="15">
        <f t="shared" si="2"/>
        <v>4501.2</v>
      </c>
      <c r="F6" s="15">
        <f t="shared" si="3"/>
        <v>49513.2</v>
      </c>
      <c r="G6" s="15">
        <f t="shared" si="4"/>
        <v>2063.0499999999997</v>
      </c>
      <c r="H6" s="15">
        <f t="shared" si="5"/>
        <v>1375.3666666666666</v>
      </c>
    </row>
    <row r="7" spans="1:8" x14ac:dyDescent="0.35">
      <c r="A7" s="13" t="s">
        <v>26</v>
      </c>
      <c r="B7" s="14">
        <v>42900</v>
      </c>
      <c r="C7" s="15">
        <f t="shared" si="0"/>
        <v>9009</v>
      </c>
      <c r="D7" s="15">
        <f t="shared" si="1"/>
        <v>51909</v>
      </c>
      <c r="E7" s="15">
        <f t="shared" si="2"/>
        <v>5190.9000000000005</v>
      </c>
      <c r="F7" s="15">
        <f t="shared" si="3"/>
        <v>57099.9</v>
      </c>
      <c r="G7" s="15">
        <f t="shared" si="4"/>
        <v>2379.1624999999999</v>
      </c>
      <c r="H7" s="15">
        <f t="shared" si="5"/>
        <v>1586.1083333333333</v>
      </c>
    </row>
    <row r="8" spans="1:8" x14ac:dyDescent="0.35">
      <c r="A8" s="13" t="s">
        <v>27</v>
      </c>
      <c r="B8" s="14">
        <v>66600</v>
      </c>
      <c r="C8" s="15">
        <f t="shared" si="0"/>
        <v>13986</v>
      </c>
      <c r="D8" s="15">
        <f t="shared" si="1"/>
        <v>80586</v>
      </c>
      <c r="E8" s="15">
        <f t="shared" si="2"/>
        <v>8058.6</v>
      </c>
      <c r="F8" s="15">
        <f t="shared" si="3"/>
        <v>88644.6</v>
      </c>
      <c r="G8" s="15">
        <f t="shared" si="4"/>
        <v>3693.5250000000001</v>
      </c>
      <c r="H8" s="15">
        <f t="shared" si="5"/>
        <v>2462.3500000000004</v>
      </c>
    </row>
    <row r="9" spans="1:8" x14ac:dyDescent="0.35">
      <c r="A9" s="13" t="s">
        <v>28</v>
      </c>
      <c r="B9" s="14">
        <v>25000</v>
      </c>
      <c r="C9" s="15">
        <f t="shared" si="0"/>
        <v>5250</v>
      </c>
      <c r="D9" s="15">
        <f t="shared" si="1"/>
        <v>30250</v>
      </c>
      <c r="E9" s="15">
        <f t="shared" si="2"/>
        <v>3025</v>
      </c>
      <c r="F9" s="15">
        <f t="shared" si="3"/>
        <v>33275</v>
      </c>
      <c r="G9" s="15">
        <f t="shared" si="4"/>
        <v>1386.4583333333333</v>
      </c>
      <c r="H9" s="15">
        <f t="shared" si="5"/>
        <v>924.30555555555554</v>
      </c>
    </row>
    <row r="10" spans="1:8" x14ac:dyDescent="0.35">
      <c r="A10" s="13" t="s">
        <v>29</v>
      </c>
      <c r="B10" s="14">
        <v>29500</v>
      </c>
      <c r="C10" s="15">
        <f t="shared" si="0"/>
        <v>6195</v>
      </c>
      <c r="D10" s="15">
        <f t="shared" si="1"/>
        <v>35695</v>
      </c>
      <c r="E10" s="15">
        <f t="shared" si="2"/>
        <v>3569.5</v>
      </c>
      <c r="F10" s="15">
        <f t="shared" si="3"/>
        <v>39264.5</v>
      </c>
      <c r="G10" s="15">
        <f t="shared" si="4"/>
        <v>1636.0208333333333</v>
      </c>
      <c r="H10" s="15">
        <f t="shared" si="5"/>
        <v>1090.6805555555557</v>
      </c>
    </row>
    <row r="11" spans="1:8" x14ac:dyDescent="0.35">
      <c r="A11" s="13" t="s">
        <v>30</v>
      </c>
      <c r="B11" s="14">
        <v>32590</v>
      </c>
      <c r="C11" s="15">
        <f t="shared" si="0"/>
        <v>6843.9</v>
      </c>
      <c r="D11" s="15">
        <f t="shared" si="1"/>
        <v>39433.9</v>
      </c>
      <c r="E11" s="15">
        <f t="shared" si="2"/>
        <v>3943.3900000000003</v>
      </c>
      <c r="F11" s="15">
        <f t="shared" si="3"/>
        <v>43377.29</v>
      </c>
      <c r="G11" s="15">
        <f t="shared" si="4"/>
        <v>1807.3870833333333</v>
      </c>
      <c r="H11" s="15">
        <f t="shared" si="5"/>
        <v>1204.9247222222223</v>
      </c>
    </row>
    <row r="12" spans="1:8" x14ac:dyDescent="0.35">
      <c r="A12" s="13" t="s">
        <v>31</v>
      </c>
      <c r="B12" s="14">
        <v>39800</v>
      </c>
      <c r="C12" s="15">
        <f t="shared" si="0"/>
        <v>8358</v>
      </c>
      <c r="D12" s="15">
        <f t="shared" si="1"/>
        <v>48158</v>
      </c>
      <c r="E12" s="15">
        <f t="shared" si="2"/>
        <v>4815.8</v>
      </c>
      <c r="F12" s="15">
        <f t="shared" si="3"/>
        <v>52973.8</v>
      </c>
      <c r="G12" s="15">
        <f t="shared" si="4"/>
        <v>2207.2416666666668</v>
      </c>
      <c r="H12" s="15">
        <f t="shared" si="5"/>
        <v>1471.4944444444445</v>
      </c>
    </row>
    <row r="13" spans="1:8" x14ac:dyDescent="0.35">
      <c r="A13" s="13" t="s">
        <v>32</v>
      </c>
      <c r="B13" s="14">
        <v>13320</v>
      </c>
      <c r="C13" s="15">
        <f t="shared" si="0"/>
        <v>2797.2</v>
      </c>
      <c r="D13" s="15">
        <f t="shared" si="1"/>
        <v>16117.2</v>
      </c>
      <c r="E13" s="15">
        <f t="shared" si="2"/>
        <v>1611.7200000000003</v>
      </c>
      <c r="F13" s="15">
        <f t="shared" si="3"/>
        <v>17728.920000000002</v>
      </c>
      <c r="G13" s="15">
        <f t="shared" si="4"/>
        <v>738.70500000000004</v>
      </c>
      <c r="H13" s="15">
        <f t="shared" si="5"/>
        <v>492.47</v>
      </c>
    </row>
    <row r="14" spans="1:8" x14ac:dyDescent="0.35">
      <c r="A14" s="12" t="s">
        <v>33</v>
      </c>
      <c r="B14" s="11">
        <f>SUM(B3:B13)</f>
        <v>443760</v>
      </c>
      <c r="C14" s="11">
        <f t="shared" ref="C14:H14" si="6">SUM(C3:C13)</f>
        <v>93189.599999999991</v>
      </c>
      <c r="D14" s="11">
        <f>SUM(D3:D13)</f>
        <v>536949.6</v>
      </c>
      <c r="E14" s="11">
        <f t="shared" si="6"/>
        <v>53694.960000000006</v>
      </c>
      <c r="F14" s="11">
        <f>SUM(F3:F13)</f>
        <v>590644.56000000006</v>
      </c>
      <c r="G14" s="11">
        <f t="shared" si="6"/>
        <v>24610.190000000002</v>
      </c>
      <c r="H14" s="11">
        <f t="shared" si="6"/>
        <v>16406.793333333335</v>
      </c>
    </row>
    <row r="16" spans="1:8" ht="29" x14ac:dyDescent="0.35">
      <c r="A16" s="9" t="s">
        <v>36</v>
      </c>
      <c r="B16" s="10">
        <f>F8</f>
        <v>88644.6</v>
      </c>
    </row>
    <row r="17" spans="1:2" ht="29" x14ac:dyDescent="0.35">
      <c r="A17" s="9" t="s">
        <v>35</v>
      </c>
      <c r="B17" s="10">
        <f>AVERAGE(G3:G13)</f>
        <v>2237.2900000000004</v>
      </c>
    </row>
    <row r="18" spans="1:2" ht="29" x14ac:dyDescent="0.35">
      <c r="A18" s="9" t="s">
        <v>34</v>
      </c>
      <c r="B18" s="10">
        <f>AVERAGE(H3:H13)</f>
        <v>1491.5266666666669</v>
      </c>
    </row>
  </sheetData>
  <mergeCells count="1">
    <mergeCell ref="A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573A7-26A3-4BAF-A5E4-85A27DCD9687}">
  <dimension ref="A3:G22"/>
  <sheetViews>
    <sheetView workbookViewId="0">
      <selection activeCell="D20" sqref="D20"/>
    </sheetView>
  </sheetViews>
  <sheetFormatPr baseColWidth="10" defaultRowHeight="14.5" x14ac:dyDescent="0.35"/>
  <cols>
    <col min="1" max="1" width="14.81640625" customWidth="1"/>
    <col min="2" max="2" width="15.54296875" customWidth="1"/>
    <col min="3" max="4" width="14.54296875" customWidth="1"/>
    <col min="5" max="5" width="20.54296875" customWidth="1"/>
    <col min="6" max="6" width="22.1796875" customWidth="1"/>
  </cols>
  <sheetData>
    <row r="3" spans="1:7" x14ac:dyDescent="0.35">
      <c r="A3" s="16" t="s">
        <v>37</v>
      </c>
      <c r="B3" s="16"/>
      <c r="C3" s="17">
        <f ca="1">TODAY()</f>
        <v>45798</v>
      </c>
      <c r="D3" s="16"/>
      <c r="E3" s="16"/>
      <c r="F3" s="16"/>
    </row>
    <row r="5" spans="1:7" x14ac:dyDescent="0.35">
      <c r="A5" s="54" t="s">
        <v>38</v>
      </c>
      <c r="B5" s="54"/>
      <c r="C5" s="54"/>
      <c r="D5" s="16"/>
      <c r="E5" s="16"/>
      <c r="F5" s="16"/>
    </row>
    <row r="6" spans="1:7" x14ac:dyDescent="0.35">
      <c r="A6" s="18" t="s">
        <v>39</v>
      </c>
      <c r="B6" s="20" t="s">
        <v>40</v>
      </c>
      <c r="C6" s="21" t="s">
        <v>41</v>
      </c>
      <c r="D6" s="20" t="s">
        <v>42</v>
      </c>
      <c r="E6" s="20" t="s">
        <v>43</v>
      </c>
      <c r="F6" s="23" t="s">
        <v>44</v>
      </c>
      <c r="G6" s="25"/>
    </row>
    <row r="7" spans="1:7" x14ac:dyDescent="0.35">
      <c r="A7" s="19" t="s">
        <v>45</v>
      </c>
      <c r="B7" s="22">
        <v>1370500</v>
      </c>
      <c r="C7" s="22">
        <v>1100600</v>
      </c>
      <c r="D7" s="22">
        <v>800670</v>
      </c>
      <c r="E7" s="22">
        <v>3271770</v>
      </c>
      <c r="F7" s="24">
        <v>1090590</v>
      </c>
      <c r="G7" s="25"/>
    </row>
    <row r="8" spans="1:7" x14ac:dyDescent="0.35">
      <c r="A8" s="19" t="s">
        <v>46</v>
      </c>
      <c r="B8" s="22">
        <v>650460</v>
      </c>
      <c r="C8" s="22">
        <v>550340</v>
      </c>
      <c r="D8" s="22">
        <v>300420</v>
      </c>
      <c r="E8" s="22">
        <v>1501220</v>
      </c>
      <c r="F8" s="24">
        <v>500406.66666666669</v>
      </c>
      <c r="G8" s="25"/>
    </row>
    <row r="9" spans="1:7" x14ac:dyDescent="0.35">
      <c r="A9" s="19" t="s">
        <v>47</v>
      </c>
      <c r="B9" s="22">
        <v>200320</v>
      </c>
      <c r="C9" s="22">
        <v>290760</v>
      </c>
      <c r="D9" s="22">
        <v>50600</v>
      </c>
      <c r="E9" s="22">
        <v>541680</v>
      </c>
      <c r="F9" s="24">
        <v>180560</v>
      </c>
      <c r="G9" s="25"/>
    </row>
    <row r="10" spans="1:7" x14ac:dyDescent="0.35">
      <c r="A10" s="19" t="s">
        <v>48</v>
      </c>
      <c r="B10" s="22">
        <v>1100530</v>
      </c>
      <c r="C10" s="22">
        <v>1000800</v>
      </c>
      <c r="D10" s="22">
        <v>500880</v>
      </c>
      <c r="E10" s="22">
        <v>2602210</v>
      </c>
      <c r="F10" s="24">
        <v>867403.33333333337</v>
      </c>
      <c r="G10" s="25"/>
    </row>
    <row r="11" spans="1:7" x14ac:dyDescent="0.35">
      <c r="A11" s="19" t="s">
        <v>49</v>
      </c>
      <c r="B11" s="22">
        <v>650880</v>
      </c>
      <c r="C11" s="22">
        <v>490850</v>
      </c>
      <c r="D11" s="22">
        <v>100950</v>
      </c>
      <c r="E11" s="22">
        <v>1242680</v>
      </c>
      <c r="F11" s="24">
        <v>414226.66666666669</v>
      </c>
      <c r="G11" s="25"/>
    </row>
    <row r="12" spans="1:7" x14ac:dyDescent="0.35">
      <c r="A12" s="19" t="s">
        <v>50</v>
      </c>
      <c r="B12" s="22">
        <v>1210300</v>
      </c>
      <c r="C12" s="22">
        <v>1150150</v>
      </c>
      <c r="D12" s="22">
        <v>1090850</v>
      </c>
      <c r="E12" s="22">
        <v>3451300</v>
      </c>
      <c r="F12" s="24">
        <v>1150433.3333333333</v>
      </c>
      <c r="G12" s="25"/>
    </row>
    <row r="13" spans="1:7" x14ac:dyDescent="0.35">
      <c r="A13" s="19" t="s">
        <v>51</v>
      </c>
      <c r="B13" s="22">
        <v>1120890</v>
      </c>
      <c r="C13" s="22">
        <v>900740</v>
      </c>
      <c r="D13" s="22">
        <v>600980</v>
      </c>
      <c r="E13" s="22">
        <v>2622610</v>
      </c>
      <c r="F13" s="24">
        <v>874203.33333333337</v>
      </c>
      <c r="G13" s="25"/>
    </row>
    <row r="15" spans="1:7" x14ac:dyDescent="0.35">
      <c r="A15" s="28" t="s">
        <v>52</v>
      </c>
      <c r="B15" s="27">
        <f>SUM(B7:B13)</f>
        <v>6303880</v>
      </c>
      <c r="C15" s="27">
        <f t="shared" ref="C15:D15" si="0">SUM(C7:C13)</f>
        <v>5484240</v>
      </c>
      <c r="D15" s="27">
        <f t="shared" si="0"/>
        <v>3445350</v>
      </c>
      <c r="E15" s="26"/>
    </row>
    <row r="16" spans="1:7" x14ac:dyDescent="0.35">
      <c r="A16" s="28" t="s">
        <v>5</v>
      </c>
      <c r="B16" s="27">
        <f>AVERAGE(B7:B13)</f>
        <v>900554.28571428568</v>
      </c>
      <c r="C16" s="27">
        <f t="shared" ref="C16:D16" si="1">AVERAGE(C7:C13)</f>
        <v>783462.85714285716</v>
      </c>
      <c r="D16" s="27">
        <f t="shared" si="1"/>
        <v>492192.85714285716</v>
      </c>
      <c r="E16" s="26"/>
    </row>
    <row r="17" spans="1:5" x14ac:dyDescent="0.35">
      <c r="A17" s="28" t="s">
        <v>53</v>
      </c>
      <c r="B17" s="27">
        <f>MAX(B7:B13)</f>
        <v>1370500</v>
      </c>
      <c r="C17" s="27">
        <f t="shared" ref="C17:D17" si="2">MAX(C7:C13)</f>
        <v>1150150</v>
      </c>
      <c r="D17" s="27">
        <f t="shared" si="2"/>
        <v>1090850</v>
      </c>
      <c r="E17" s="26"/>
    </row>
    <row r="18" spans="1:5" x14ac:dyDescent="0.35">
      <c r="A18" s="28" t="s">
        <v>54</v>
      </c>
      <c r="B18" s="27">
        <f>MIN(B7:B13)</f>
        <v>200320</v>
      </c>
      <c r="C18" s="27">
        <f t="shared" ref="C18:D18" si="3">MIN(C7:C13)</f>
        <v>290760</v>
      </c>
      <c r="D18" s="27">
        <f t="shared" si="3"/>
        <v>50600</v>
      </c>
      <c r="E18" s="26"/>
    </row>
    <row r="20" spans="1:5" ht="43.5" x14ac:dyDescent="0.35">
      <c r="A20" s="29" t="s">
        <v>55</v>
      </c>
      <c r="B20" s="4">
        <f>SUM(E7:E9)</f>
        <v>5314670</v>
      </c>
      <c r="C20" s="30" t="s">
        <v>58</v>
      </c>
      <c r="D20" s="4">
        <f>AVERAGE(E7:E9)</f>
        <v>1771556.6666666667</v>
      </c>
    </row>
    <row r="21" spans="1:5" ht="43.5" x14ac:dyDescent="0.35">
      <c r="A21" s="29" t="s">
        <v>56</v>
      </c>
      <c r="B21" s="4">
        <f>SUM(E10:E11)</f>
        <v>3844890</v>
      </c>
      <c r="C21" s="30" t="s">
        <v>59</v>
      </c>
      <c r="D21" s="4">
        <f>AVERAGE(E10:E11)</f>
        <v>1922445</v>
      </c>
    </row>
    <row r="22" spans="1:5" ht="43.5" x14ac:dyDescent="0.35">
      <c r="A22" s="29" t="s">
        <v>57</v>
      </c>
      <c r="B22" s="4">
        <f>SUM(E12:E13)</f>
        <v>6073910</v>
      </c>
      <c r="C22" s="30" t="s">
        <v>60</v>
      </c>
      <c r="D22" s="4">
        <f>AVERAGE(E12:E13)</f>
        <v>3036955</v>
      </c>
    </row>
  </sheetData>
  <mergeCells count="1">
    <mergeCell ref="A5:C5"/>
  </mergeCells>
  <pageMargins left="0.7" right="0.7" top="0.75" bottom="0.75" header="0.3" footer="0.3"/>
  <ignoredErrors>
    <ignoredError sqref="D20:D22 B20:B22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D9F6-9F35-4126-97BC-BAAAA47B46A7}">
  <dimension ref="A1:L21"/>
  <sheetViews>
    <sheetView workbookViewId="0">
      <selection activeCell="J21" sqref="J21"/>
    </sheetView>
  </sheetViews>
  <sheetFormatPr baseColWidth="10" defaultRowHeight="14.5" x14ac:dyDescent="0.35"/>
  <sheetData>
    <row r="1" spans="1:12" x14ac:dyDescent="0.35">
      <c r="A1" s="16"/>
      <c r="B1" s="16"/>
      <c r="C1" s="16"/>
      <c r="D1" s="16"/>
      <c r="E1" s="16"/>
      <c r="F1" s="16"/>
      <c r="G1" s="16"/>
      <c r="H1" s="4">
        <v>1980</v>
      </c>
      <c r="I1" s="4">
        <v>1981</v>
      </c>
      <c r="J1" s="4">
        <v>1982</v>
      </c>
      <c r="K1" s="4">
        <v>1983</v>
      </c>
      <c r="L1" s="4">
        <v>1984</v>
      </c>
    </row>
    <row r="2" spans="1:12" x14ac:dyDescent="0.35">
      <c r="A2" s="4" t="s">
        <v>97</v>
      </c>
      <c r="B2" s="4" t="s">
        <v>97</v>
      </c>
      <c r="C2" s="4"/>
      <c r="D2" s="4"/>
      <c r="E2" s="4"/>
      <c r="F2" s="4"/>
      <c r="G2" s="4"/>
      <c r="H2" s="60">
        <v>10000</v>
      </c>
      <c r="I2" s="60">
        <f>H2*I3+H2</f>
        <v>12000</v>
      </c>
      <c r="J2" s="60">
        <f t="shared" ref="J2:L2" si="0">I2*J3+I2</f>
        <v>15600</v>
      </c>
      <c r="K2" s="60">
        <f t="shared" si="0"/>
        <v>18720</v>
      </c>
      <c r="L2" s="60">
        <f t="shared" si="0"/>
        <v>20592</v>
      </c>
    </row>
    <row r="3" spans="1:12" x14ac:dyDescent="0.35">
      <c r="A3" s="4"/>
      <c r="B3" s="61" t="s">
        <v>98</v>
      </c>
      <c r="C3" s="61"/>
      <c r="D3" s="61"/>
      <c r="E3" s="4"/>
      <c r="F3" s="4"/>
      <c r="G3" s="4"/>
      <c r="H3" s="4"/>
      <c r="I3" s="62">
        <v>0.2</v>
      </c>
      <c r="J3" s="62">
        <v>0.3</v>
      </c>
      <c r="K3" s="62">
        <v>0.2</v>
      </c>
      <c r="L3" s="62">
        <v>0.1</v>
      </c>
    </row>
    <row r="4" spans="1:12" x14ac:dyDescent="0.35">
      <c r="A4" s="67" t="s">
        <v>99</v>
      </c>
      <c r="B4" s="67"/>
      <c r="C4" s="67"/>
      <c r="D4" s="67"/>
      <c r="E4" s="4"/>
      <c r="F4" s="4"/>
      <c r="G4" s="4"/>
      <c r="H4" s="4"/>
      <c r="I4" s="4"/>
      <c r="J4" s="4"/>
      <c r="K4" s="4"/>
      <c r="L4" s="4"/>
    </row>
    <row r="5" spans="1:12" x14ac:dyDescent="0.35">
      <c r="A5" s="4"/>
      <c r="B5" s="4" t="s">
        <v>100</v>
      </c>
      <c r="C5" s="4"/>
      <c r="D5" s="64">
        <v>0.17</v>
      </c>
      <c r="E5" s="61" t="s">
        <v>101</v>
      </c>
      <c r="F5" s="61"/>
      <c r="G5" s="4"/>
      <c r="H5" s="60">
        <f>H2*$D$5</f>
        <v>1700.0000000000002</v>
      </c>
      <c r="I5" s="60">
        <f t="shared" ref="I5:L5" si="1">I2*$D$5</f>
        <v>2040.0000000000002</v>
      </c>
      <c r="J5" s="60">
        <f t="shared" si="1"/>
        <v>2652</v>
      </c>
      <c r="K5" s="60">
        <f t="shared" si="1"/>
        <v>3182.4</v>
      </c>
      <c r="L5" s="60">
        <f t="shared" si="1"/>
        <v>3500.6400000000003</v>
      </c>
    </row>
    <row r="6" spans="1:12" x14ac:dyDescent="0.35">
      <c r="A6" s="4"/>
      <c r="B6" s="4" t="s">
        <v>102</v>
      </c>
      <c r="C6" s="4"/>
      <c r="D6" s="64">
        <v>0.14000000000000001</v>
      </c>
      <c r="E6" s="61" t="s">
        <v>101</v>
      </c>
      <c r="F6" s="61"/>
      <c r="G6" s="4"/>
      <c r="H6" s="60">
        <f>H2*$D$6</f>
        <v>1400.0000000000002</v>
      </c>
      <c r="I6" s="60">
        <f t="shared" ref="I6:L6" si="2">I2*$D$6</f>
        <v>1680.0000000000002</v>
      </c>
      <c r="J6" s="60">
        <f t="shared" si="2"/>
        <v>2184</v>
      </c>
      <c r="K6" s="60">
        <f t="shared" si="2"/>
        <v>2620.8000000000002</v>
      </c>
      <c r="L6" s="60">
        <f t="shared" si="2"/>
        <v>2882.88</v>
      </c>
    </row>
    <row r="7" spans="1:12" x14ac:dyDescent="0.35">
      <c r="A7" s="4"/>
      <c r="B7" s="4" t="s">
        <v>103</v>
      </c>
      <c r="C7" s="4"/>
      <c r="D7" s="64">
        <v>0.15</v>
      </c>
      <c r="E7" s="61" t="s">
        <v>104</v>
      </c>
      <c r="F7" s="61"/>
      <c r="G7" s="4"/>
      <c r="H7" s="60">
        <f>H6*$D$7</f>
        <v>210.00000000000003</v>
      </c>
      <c r="I7" s="60">
        <f t="shared" ref="I7:L7" si="3">I6*$D$7</f>
        <v>252.00000000000003</v>
      </c>
      <c r="J7" s="60">
        <f t="shared" si="3"/>
        <v>327.59999999999997</v>
      </c>
      <c r="K7" s="60">
        <f t="shared" si="3"/>
        <v>393.12</v>
      </c>
      <c r="L7" s="60">
        <f t="shared" si="3"/>
        <v>432.43200000000002</v>
      </c>
    </row>
    <row r="8" spans="1:12" x14ac:dyDescent="0.35">
      <c r="A8" s="4"/>
      <c r="B8" s="4" t="s">
        <v>105</v>
      </c>
      <c r="C8" s="4"/>
      <c r="D8" s="64">
        <v>0.08</v>
      </c>
      <c r="E8" s="61" t="s">
        <v>106</v>
      </c>
      <c r="F8" s="61"/>
      <c r="G8" s="61"/>
      <c r="H8" s="60">
        <v>100</v>
      </c>
      <c r="I8" s="60">
        <f>H8*$D$8+H8</f>
        <v>108</v>
      </c>
      <c r="J8" s="60">
        <f t="shared" ref="J8:L8" si="4">I8*$D$8+I8</f>
        <v>116.64</v>
      </c>
      <c r="K8" s="60">
        <f t="shared" si="4"/>
        <v>125.9712</v>
      </c>
      <c r="L8" s="60">
        <f t="shared" si="4"/>
        <v>136.04889599999998</v>
      </c>
    </row>
    <row r="9" spans="1:12" x14ac:dyDescent="0.35">
      <c r="A9" s="63" t="s">
        <v>107</v>
      </c>
      <c r="B9" s="63"/>
      <c r="C9" s="63"/>
      <c r="D9" s="63"/>
      <c r="E9" s="4"/>
      <c r="F9" s="4"/>
      <c r="G9" s="4"/>
      <c r="H9" s="4"/>
      <c r="I9" s="4"/>
      <c r="J9" s="4"/>
      <c r="K9" s="4"/>
      <c r="L9" s="4"/>
    </row>
    <row r="10" spans="1:12" x14ac:dyDescent="0.35">
      <c r="A10" s="4"/>
      <c r="B10" s="4" t="s">
        <v>108</v>
      </c>
      <c r="C10" s="4"/>
      <c r="D10" s="62">
        <v>0.1</v>
      </c>
      <c r="E10" s="61" t="s">
        <v>106</v>
      </c>
      <c r="F10" s="61"/>
      <c r="G10" s="61"/>
      <c r="H10" s="60">
        <v>1000</v>
      </c>
      <c r="I10" s="60">
        <f>H10*$D$10+H10</f>
        <v>1100</v>
      </c>
      <c r="J10" s="60">
        <f t="shared" ref="J10:L10" si="5">I10*$D$10+I10</f>
        <v>1210</v>
      </c>
      <c r="K10" s="60">
        <f t="shared" si="5"/>
        <v>1331</v>
      </c>
      <c r="L10" s="60">
        <f t="shared" si="5"/>
        <v>1464.1</v>
      </c>
    </row>
    <row r="11" spans="1:12" x14ac:dyDescent="0.35">
      <c r="A11" s="4"/>
      <c r="B11" s="4" t="s">
        <v>109</v>
      </c>
      <c r="C11" s="4"/>
      <c r="D11" s="62">
        <v>0.08</v>
      </c>
      <c r="E11" s="61" t="s">
        <v>101</v>
      </c>
      <c r="F11" s="61"/>
      <c r="G11" s="4"/>
      <c r="H11" s="60">
        <f>H2*$D$11</f>
        <v>800</v>
      </c>
      <c r="I11" s="60">
        <f t="shared" ref="I11:L11" si="6">I2*$D$11</f>
        <v>960</v>
      </c>
      <c r="J11" s="60">
        <f t="shared" si="6"/>
        <v>1248</v>
      </c>
      <c r="K11" s="60">
        <f t="shared" si="6"/>
        <v>1497.6000000000001</v>
      </c>
      <c r="L11" s="60">
        <f t="shared" si="6"/>
        <v>1647.3600000000001</v>
      </c>
    </row>
    <row r="12" spans="1:12" x14ac:dyDescent="0.35">
      <c r="A12" s="4"/>
      <c r="B12" s="4" t="s">
        <v>103</v>
      </c>
      <c r="C12" s="4"/>
      <c r="D12" s="62">
        <v>0.17</v>
      </c>
      <c r="E12" s="61" t="s">
        <v>110</v>
      </c>
      <c r="F12" s="61"/>
      <c r="G12" s="4"/>
      <c r="H12" s="60">
        <f>(H10+H11)*$D$12</f>
        <v>306</v>
      </c>
      <c r="I12" s="60">
        <f t="shared" ref="I12:L12" si="7">(I10+I11)*$D$12</f>
        <v>350.20000000000005</v>
      </c>
      <c r="J12" s="60">
        <f t="shared" si="7"/>
        <v>417.86</v>
      </c>
      <c r="K12" s="60">
        <f t="shared" si="7"/>
        <v>480.86200000000008</v>
      </c>
      <c r="L12" s="60">
        <f t="shared" si="7"/>
        <v>528.94820000000004</v>
      </c>
    </row>
    <row r="13" spans="1:12" x14ac:dyDescent="0.35">
      <c r="A13" s="4"/>
      <c r="B13" s="4" t="s">
        <v>111</v>
      </c>
      <c r="C13" s="4"/>
      <c r="D13" s="62">
        <v>0.25</v>
      </c>
      <c r="E13" s="61" t="s">
        <v>101</v>
      </c>
      <c r="F13" s="61"/>
      <c r="G13" s="4"/>
      <c r="H13" s="60">
        <f>H2*$D$13</f>
        <v>2500</v>
      </c>
      <c r="I13" s="60">
        <f t="shared" ref="I13:L13" si="8">I2*$D$13</f>
        <v>3000</v>
      </c>
      <c r="J13" s="60">
        <f t="shared" si="8"/>
        <v>3900</v>
      </c>
      <c r="K13" s="60">
        <f t="shared" si="8"/>
        <v>4680</v>
      </c>
      <c r="L13" s="60">
        <f t="shared" si="8"/>
        <v>5148</v>
      </c>
    </row>
    <row r="14" spans="1:12" x14ac:dyDescent="0.35">
      <c r="A14" s="4"/>
      <c r="B14" s="4" t="s">
        <v>112</v>
      </c>
      <c r="C14" s="4"/>
      <c r="D14" s="4"/>
      <c r="E14" s="4"/>
      <c r="F14" s="4"/>
      <c r="G14" s="4"/>
      <c r="H14" s="4"/>
      <c r="I14" s="60">
        <v>20</v>
      </c>
      <c r="J14" s="60">
        <v>20</v>
      </c>
      <c r="K14" s="60">
        <v>20</v>
      </c>
      <c r="L14" s="60">
        <v>20</v>
      </c>
    </row>
    <row r="15" spans="1:12" x14ac:dyDescent="0.35">
      <c r="A15" s="4"/>
      <c r="B15" s="4" t="s">
        <v>113</v>
      </c>
      <c r="C15" s="4"/>
      <c r="D15" s="4"/>
      <c r="E15" s="61" t="s">
        <v>114</v>
      </c>
      <c r="F15" s="61"/>
      <c r="G15" s="61"/>
      <c r="H15" s="60">
        <v>0</v>
      </c>
      <c r="I15" s="60">
        <v>10</v>
      </c>
      <c r="J15" s="60">
        <v>20</v>
      </c>
      <c r="K15" s="60">
        <v>30</v>
      </c>
      <c r="L15" s="60">
        <v>40</v>
      </c>
    </row>
    <row r="16" spans="1:12" x14ac:dyDescent="0.35">
      <c r="A16" s="65" t="s">
        <v>115</v>
      </c>
      <c r="B16" s="65"/>
      <c r="C16" s="65"/>
      <c r="D16" s="4"/>
      <c r="E16" s="66" t="s">
        <v>116</v>
      </c>
      <c r="F16" s="66"/>
      <c r="G16" s="66"/>
      <c r="H16" s="60">
        <f>SUM(H5:H8,H10:H15)</f>
        <v>8016</v>
      </c>
      <c r="I16" s="60">
        <f t="shared" ref="I16:L16" si="9">SUM(I5:I8,I10:I15)</f>
        <v>9520.2000000000007</v>
      </c>
      <c r="J16" s="60">
        <f t="shared" si="9"/>
        <v>12096.1</v>
      </c>
      <c r="K16" s="60">
        <f t="shared" si="9"/>
        <v>14361.753199999999</v>
      </c>
      <c r="L16" s="60">
        <f t="shared" si="9"/>
        <v>15800.409096000001</v>
      </c>
    </row>
    <row r="17" spans="1:12" x14ac:dyDescent="0.35">
      <c r="A17" s="4" t="s">
        <v>117</v>
      </c>
      <c r="B17" s="4"/>
      <c r="C17" s="4"/>
      <c r="D17" s="4"/>
      <c r="E17" s="4"/>
      <c r="F17" s="4"/>
      <c r="G17" s="4"/>
      <c r="H17" s="60">
        <v>10</v>
      </c>
      <c r="I17" s="60">
        <v>10</v>
      </c>
      <c r="J17" s="60">
        <v>10</v>
      </c>
      <c r="K17" s="60">
        <v>10</v>
      </c>
      <c r="L17" s="60">
        <v>10</v>
      </c>
    </row>
    <row r="18" spans="1:12" x14ac:dyDescent="0.35">
      <c r="A18" s="65" t="s">
        <v>92</v>
      </c>
      <c r="B18" s="65"/>
      <c r="C18" s="65"/>
      <c r="D18" s="4"/>
      <c r="E18" s="66" t="s">
        <v>118</v>
      </c>
      <c r="F18" s="66"/>
      <c r="G18" s="66"/>
      <c r="H18" s="60">
        <f>H2-H16-H17</f>
        <v>1974</v>
      </c>
      <c r="I18" s="60">
        <f t="shared" ref="I18:L18" si="10">I2-I16-I17</f>
        <v>2469.7999999999993</v>
      </c>
      <c r="J18" s="60">
        <f t="shared" si="10"/>
        <v>3493.8999999999996</v>
      </c>
      <c r="K18" s="60">
        <f t="shared" si="10"/>
        <v>4348.2468000000008</v>
      </c>
      <c r="L18" s="60">
        <f t="shared" si="10"/>
        <v>4781.5909039999988</v>
      </c>
    </row>
    <row r="19" spans="1:12" x14ac:dyDescent="0.35">
      <c r="A19" s="61" t="s">
        <v>119</v>
      </c>
      <c r="B19" s="61"/>
      <c r="C19" s="61"/>
      <c r="D19" s="62">
        <v>0.52</v>
      </c>
      <c r="E19" s="61" t="s">
        <v>120</v>
      </c>
      <c r="F19" s="61"/>
      <c r="G19" s="4"/>
      <c r="H19" s="60">
        <f>H18*$D$19</f>
        <v>1026.48</v>
      </c>
      <c r="I19" s="60">
        <f t="shared" ref="I19:L19" si="11">I18*$D$19</f>
        <v>1284.2959999999996</v>
      </c>
      <c r="J19" s="60">
        <f t="shared" si="11"/>
        <v>1816.828</v>
      </c>
      <c r="K19" s="60">
        <f t="shared" si="11"/>
        <v>2261.0883360000007</v>
      </c>
      <c r="L19" s="60">
        <f t="shared" si="11"/>
        <v>2486.4272700799993</v>
      </c>
    </row>
    <row r="20" spans="1:12" x14ac:dyDescent="0.35">
      <c r="A20" s="4"/>
      <c r="B20" s="4"/>
      <c r="C20" s="4"/>
      <c r="D20" s="4"/>
      <c r="E20" s="4"/>
      <c r="F20" s="4"/>
      <c r="G20" s="4"/>
      <c r="H20" s="60"/>
      <c r="I20" s="60"/>
      <c r="J20" s="60"/>
      <c r="K20" s="60"/>
      <c r="L20" s="60"/>
    </row>
    <row r="21" spans="1:12" x14ac:dyDescent="0.35">
      <c r="A21" s="61" t="s">
        <v>96</v>
      </c>
      <c r="B21" s="61"/>
      <c r="C21" s="61"/>
      <c r="D21" s="4"/>
      <c r="E21" s="61" t="s">
        <v>121</v>
      </c>
      <c r="F21" s="61"/>
      <c r="G21" s="61"/>
      <c r="H21" s="60">
        <f>H18-H19</f>
        <v>947.52</v>
      </c>
      <c r="I21" s="60">
        <f t="shared" ref="I21:L21" si="12">I18-I19</f>
        <v>1185.5039999999997</v>
      </c>
      <c r="J21" s="60">
        <f t="shared" si="12"/>
        <v>1677.0719999999997</v>
      </c>
      <c r="K21" s="60">
        <f t="shared" si="12"/>
        <v>2087.1584640000001</v>
      </c>
      <c r="L21" s="60">
        <f t="shared" si="12"/>
        <v>2295.1636339199995</v>
      </c>
    </row>
  </sheetData>
  <mergeCells count="20">
    <mergeCell ref="A21:C21"/>
    <mergeCell ref="E21:G21"/>
    <mergeCell ref="A16:C16"/>
    <mergeCell ref="E16:G16"/>
    <mergeCell ref="A18:C18"/>
    <mergeCell ref="E18:G18"/>
    <mergeCell ref="A19:C19"/>
    <mergeCell ref="E19:F19"/>
    <mergeCell ref="A9:D9"/>
    <mergeCell ref="E10:G10"/>
    <mergeCell ref="E11:F11"/>
    <mergeCell ref="E12:F12"/>
    <mergeCell ref="E13:F13"/>
    <mergeCell ref="E15:G15"/>
    <mergeCell ref="B3:D3"/>
    <mergeCell ref="A4:D4"/>
    <mergeCell ref="E5:F5"/>
    <mergeCell ref="E6:F6"/>
    <mergeCell ref="E7:F7"/>
    <mergeCell ref="E8:G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1BF63-31E4-4F92-8752-4F5CCE7D8B9F}">
  <dimension ref="A1:F24"/>
  <sheetViews>
    <sheetView workbookViewId="0">
      <selection activeCell="H9" sqref="H9"/>
    </sheetView>
  </sheetViews>
  <sheetFormatPr baseColWidth="10" defaultRowHeight="14.5" x14ac:dyDescent="0.35"/>
  <cols>
    <col min="1" max="1" width="20.08984375" customWidth="1"/>
  </cols>
  <sheetData>
    <row r="1" spans="1:6" x14ac:dyDescent="0.35">
      <c r="A1" s="68" t="s">
        <v>122</v>
      </c>
      <c r="B1" s="69" t="s">
        <v>123</v>
      </c>
      <c r="C1" s="69" t="s">
        <v>124</v>
      </c>
      <c r="D1" s="69" t="s">
        <v>125</v>
      </c>
      <c r="E1" s="69" t="s">
        <v>126</v>
      </c>
      <c r="F1" s="68" t="s">
        <v>127</v>
      </c>
    </row>
    <row r="2" spans="1:6" x14ac:dyDescent="0.35">
      <c r="A2" s="68"/>
      <c r="B2" s="16"/>
      <c r="C2" s="16"/>
      <c r="D2" s="16"/>
      <c r="E2" s="16"/>
      <c r="F2" s="16"/>
    </row>
    <row r="3" spans="1:6" x14ac:dyDescent="0.35">
      <c r="A3" s="68" t="s">
        <v>128</v>
      </c>
      <c r="B3" s="16"/>
      <c r="C3" s="16"/>
      <c r="D3" s="16"/>
      <c r="E3" s="16"/>
      <c r="F3" s="16"/>
    </row>
    <row r="4" spans="1:6" x14ac:dyDescent="0.35">
      <c r="A4" s="68" t="s">
        <v>129</v>
      </c>
      <c r="B4" s="16">
        <v>49</v>
      </c>
      <c r="C4" s="16">
        <v>32</v>
      </c>
      <c r="D4" s="16">
        <v>44</v>
      </c>
      <c r="E4" s="16">
        <v>37</v>
      </c>
      <c r="F4" s="16">
        <f>SUM(B4:E4)</f>
        <v>162</v>
      </c>
    </row>
    <row r="5" spans="1:6" x14ac:dyDescent="0.35">
      <c r="A5" s="68" t="s">
        <v>130</v>
      </c>
      <c r="B5" s="16">
        <v>38</v>
      </c>
      <c r="C5" s="16">
        <v>25</v>
      </c>
      <c r="D5" s="16">
        <v>35</v>
      </c>
      <c r="E5" s="16">
        <v>28</v>
      </c>
      <c r="F5" s="16">
        <f t="shared" ref="F5:F6" si="0">SUM(B5:E5)</f>
        <v>126</v>
      </c>
    </row>
    <row r="6" spans="1:6" x14ac:dyDescent="0.35">
      <c r="A6" s="68" t="s">
        <v>131</v>
      </c>
      <c r="B6" s="16">
        <v>21</v>
      </c>
      <c r="C6" s="16">
        <v>15</v>
      </c>
      <c r="D6" s="16">
        <v>20</v>
      </c>
      <c r="E6" s="16">
        <v>16</v>
      </c>
      <c r="F6" s="16">
        <f t="shared" si="0"/>
        <v>72</v>
      </c>
    </row>
    <row r="7" spans="1:6" x14ac:dyDescent="0.35">
      <c r="A7" s="68"/>
      <c r="B7" s="16"/>
      <c r="C7" s="16"/>
      <c r="D7" s="16"/>
      <c r="E7" s="16"/>
      <c r="F7" s="16"/>
    </row>
    <row r="8" spans="1:6" x14ac:dyDescent="0.35">
      <c r="A8" s="68" t="s">
        <v>132</v>
      </c>
      <c r="B8" s="70">
        <f>B4*$D$22+B5*$D$23+B6*$D$2</f>
        <v>1072230</v>
      </c>
      <c r="C8" s="70">
        <f>C4*$D$22+C5*$D$23+C6*$D$24</f>
        <v>969780</v>
      </c>
      <c r="D8" s="70">
        <f>D4*$D$22+D5*$D$23+D6*$D$24</f>
        <v>1331510</v>
      </c>
      <c r="E8" s="70">
        <f>E4*$D$22+E5*$D$23+E6*$D$24</f>
        <v>1084090</v>
      </c>
      <c r="F8" s="70">
        <f t="shared" ref="F8" si="1">F4*$D$22+F5*$D$23+F6*$D$24</f>
        <v>4831200</v>
      </c>
    </row>
    <row r="9" spans="1:6" x14ac:dyDescent="0.35">
      <c r="A9" s="68" t="s">
        <v>133</v>
      </c>
      <c r="B9" s="70">
        <f>B4*$F$22+B5*$F$23+B6*$F$24</f>
        <v>1074570.2</v>
      </c>
      <c r="C9" s="70">
        <f t="shared" ref="C9:F9" si="2">C4*$F$22+C5*$F$23+C6*$F$24</f>
        <v>721597.6</v>
      </c>
      <c r="D9" s="70">
        <f t="shared" si="2"/>
        <v>990318.2</v>
      </c>
      <c r="E9" s="70">
        <f t="shared" si="2"/>
        <v>805849.60000000009</v>
      </c>
      <c r="F9" s="70">
        <f t="shared" si="2"/>
        <v>3592335.6</v>
      </c>
    </row>
    <row r="10" spans="1:6" x14ac:dyDescent="0.35">
      <c r="A10" s="68" t="s">
        <v>134</v>
      </c>
      <c r="B10" s="70">
        <f>B8-B9</f>
        <v>-2340.1999999999534</v>
      </c>
      <c r="C10" s="70">
        <f t="shared" ref="C10:F10" si="3">C8-C9</f>
        <v>248182.40000000002</v>
      </c>
      <c r="D10" s="70">
        <f t="shared" si="3"/>
        <v>341191.80000000005</v>
      </c>
      <c r="E10" s="70">
        <f t="shared" si="3"/>
        <v>278240.39999999991</v>
      </c>
      <c r="F10" s="70">
        <f t="shared" si="3"/>
        <v>1238864.3999999999</v>
      </c>
    </row>
    <row r="11" spans="1:6" x14ac:dyDescent="0.35">
      <c r="A11" s="68"/>
      <c r="B11" s="16"/>
      <c r="C11" s="16"/>
      <c r="D11" s="16"/>
      <c r="E11" s="16"/>
      <c r="F11" s="16"/>
    </row>
    <row r="12" spans="1:6" x14ac:dyDescent="0.35">
      <c r="A12" s="68" t="s">
        <v>135</v>
      </c>
      <c r="B12" s="70">
        <v>10000</v>
      </c>
      <c r="C12" s="70">
        <v>10001</v>
      </c>
      <c r="D12" s="70">
        <v>10002</v>
      </c>
      <c r="E12" s="70">
        <v>10003</v>
      </c>
      <c r="F12" s="70">
        <f>SUM(B12:E12)</f>
        <v>40006</v>
      </c>
    </row>
    <row r="13" spans="1:6" x14ac:dyDescent="0.35">
      <c r="A13" s="68" t="s">
        <v>136</v>
      </c>
      <c r="B13" s="70">
        <f>B8*$A$22</f>
        <v>2680.5750000000003</v>
      </c>
      <c r="C13" s="70">
        <f t="shared" ref="C13:F13" si="4">C8*$A$22</f>
        <v>2424.4500000000003</v>
      </c>
      <c r="D13" s="70">
        <f t="shared" si="4"/>
        <v>3328.7750000000001</v>
      </c>
      <c r="E13" s="70">
        <f t="shared" si="4"/>
        <v>2710.2249999999999</v>
      </c>
      <c r="F13" s="70">
        <f t="shared" si="4"/>
        <v>12078</v>
      </c>
    </row>
    <row r="14" spans="1:6" x14ac:dyDescent="0.35">
      <c r="A14" s="68" t="s">
        <v>111</v>
      </c>
      <c r="B14" s="70">
        <v>22000</v>
      </c>
      <c r="C14" s="70">
        <v>22001</v>
      </c>
      <c r="D14" s="70">
        <v>22002</v>
      </c>
      <c r="E14" s="70">
        <v>22003</v>
      </c>
      <c r="F14" s="70">
        <f>SUM(B14:E14)</f>
        <v>88006</v>
      </c>
    </row>
    <row r="15" spans="1:6" x14ac:dyDescent="0.35">
      <c r="A15" s="68" t="s">
        <v>137</v>
      </c>
      <c r="B15" s="70">
        <f>B8*$A$24</f>
        <v>193001.4</v>
      </c>
      <c r="C15" s="70">
        <f t="shared" ref="C15:F15" si="5">C8*$A$24</f>
        <v>174560.4</v>
      </c>
      <c r="D15" s="70">
        <f t="shared" si="5"/>
        <v>239671.8</v>
      </c>
      <c r="E15" s="70">
        <f t="shared" si="5"/>
        <v>195136.19999999998</v>
      </c>
      <c r="F15" s="70">
        <f t="shared" si="5"/>
        <v>869616</v>
      </c>
    </row>
    <row r="16" spans="1:6" x14ac:dyDescent="0.35">
      <c r="A16" s="68" t="s">
        <v>138</v>
      </c>
      <c r="B16" s="70">
        <f>SUM(B12:B15)</f>
        <v>227681.97499999998</v>
      </c>
      <c r="C16" s="70">
        <f t="shared" ref="C16:F16" si="6">SUM(C12:C15)</f>
        <v>208986.84999999998</v>
      </c>
      <c r="D16" s="70">
        <f t="shared" si="6"/>
        <v>275004.57500000001</v>
      </c>
      <c r="E16" s="70">
        <f t="shared" si="6"/>
        <v>229852.42499999999</v>
      </c>
      <c r="F16" s="70">
        <f t="shared" si="6"/>
        <v>1009706</v>
      </c>
    </row>
    <row r="17" spans="1:6" x14ac:dyDescent="0.35">
      <c r="A17" s="68"/>
      <c r="B17" s="16"/>
      <c r="C17" s="16"/>
      <c r="D17" s="16"/>
      <c r="E17" s="16"/>
      <c r="F17" s="16"/>
    </row>
    <row r="18" spans="1:6" x14ac:dyDescent="0.35">
      <c r="A18" s="68" t="s">
        <v>139</v>
      </c>
      <c r="B18" s="70">
        <f>B10-B16</f>
        <v>-230022.17499999993</v>
      </c>
      <c r="C18" s="70">
        <f t="shared" ref="C18:F18" si="7">C10-C16</f>
        <v>39195.550000000047</v>
      </c>
      <c r="D18" s="70">
        <f t="shared" si="7"/>
        <v>66187.225000000035</v>
      </c>
      <c r="E18" s="70">
        <f t="shared" si="7"/>
        <v>48387.974999999919</v>
      </c>
      <c r="F18" s="70">
        <f t="shared" si="7"/>
        <v>229158.39999999991</v>
      </c>
    </row>
    <row r="19" spans="1:6" x14ac:dyDescent="0.35">
      <c r="A19" s="68" t="s">
        <v>140</v>
      </c>
      <c r="B19" s="71">
        <f>B18/B8</f>
        <v>-0.21452689721421703</v>
      </c>
      <c r="C19" s="71">
        <f t="shared" ref="C19:F19" si="8">C18/C8</f>
        <v>4.0416950236136076E-2</v>
      </c>
      <c r="D19" s="71">
        <f t="shared" si="8"/>
        <v>4.9708394980135365E-2</v>
      </c>
      <c r="E19" s="71">
        <f t="shared" si="8"/>
        <v>4.4634647492366793E-2</v>
      </c>
      <c r="F19" s="71">
        <f t="shared" si="8"/>
        <v>4.7433018711707214E-2</v>
      </c>
    </row>
    <row r="20" spans="1:6" x14ac:dyDescent="0.35">
      <c r="A20" s="68"/>
      <c r="B20" s="16"/>
      <c r="C20" s="16"/>
      <c r="D20" s="16"/>
      <c r="E20" s="16"/>
      <c r="F20" s="16"/>
    </row>
    <row r="21" spans="1:6" x14ac:dyDescent="0.35">
      <c r="A21" s="68" t="s">
        <v>141</v>
      </c>
      <c r="B21" s="16"/>
      <c r="C21" s="16" t="s">
        <v>15</v>
      </c>
      <c r="D21" s="16"/>
      <c r="E21" s="16" t="s">
        <v>91</v>
      </c>
      <c r="F21" s="16"/>
    </row>
    <row r="22" spans="1:6" x14ac:dyDescent="0.35">
      <c r="A22" s="72">
        <v>2.5000000000000001E-3</v>
      </c>
      <c r="B22" s="16"/>
      <c r="C22" s="16" t="s">
        <v>129</v>
      </c>
      <c r="D22" s="16">
        <v>10490</v>
      </c>
      <c r="E22" s="16" t="s">
        <v>129</v>
      </c>
      <c r="F22" s="16">
        <v>7552.8</v>
      </c>
    </row>
    <row r="23" spans="1:6" x14ac:dyDescent="0.35">
      <c r="A23" s="68" t="s">
        <v>142</v>
      </c>
      <c r="B23" s="16"/>
      <c r="C23" s="16" t="s">
        <v>130</v>
      </c>
      <c r="D23" s="16">
        <v>14690</v>
      </c>
      <c r="E23" s="16" t="s">
        <v>131</v>
      </c>
      <c r="F23" s="16">
        <v>10870.6</v>
      </c>
    </row>
    <row r="24" spans="1:6" x14ac:dyDescent="0.35">
      <c r="A24" s="73">
        <v>0.18</v>
      </c>
      <c r="B24" s="16"/>
      <c r="C24" s="16" t="s">
        <v>131</v>
      </c>
      <c r="D24" s="16">
        <v>17790</v>
      </c>
      <c r="E24" s="16" t="s">
        <v>131</v>
      </c>
      <c r="F24" s="16">
        <v>13876.2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44C0-48FE-4246-9D49-72C88121EF89}">
  <dimension ref="A1:D101"/>
  <sheetViews>
    <sheetView workbookViewId="0">
      <selection activeCell="N2" sqref="N2"/>
    </sheetView>
  </sheetViews>
  <sheetFormatPr baseColWidth="10" defaultRowHeight="14.5" x14ac:dyDescent="0.35"/>
  <cols>
    <col min="2" max="2" width="13.1796875" customWidth="1"/>
    <col min="11" max="11" width="11.1796875" bestFit="1" customWidth="1"/>
  </cols>
  <sheetData>
    <row r="1" spans="1:4" ht="57" x14ac:dyDescent="0.6">
      <c r="A1" s="31" t="s">
        <v>61</v>
      </c>
      <c r="B1" s="32" t="s">
        <v>62</v>
      </c>
      <c r="C1" s="32" t="s">
        <v>63</v>
      </c>
      <c r="D1" s="32" t="s">
        <v>64</v>
      </c>
    </row>
    <row r="2" spans="1:4" x14ac:dyDescent="0.35">
      <c r="A2">
        <v>1</v>
      </c>
      <c r="B2" s="33" cm="1">
        <f t="array" aca="1" ref="B2" ca="1">B2:D101=-PI()+PI()*2*(A2-1)/100</f>
        <v>0</v>
      </c>
      <c r="C2">
        <f ca="1">12*SIN(B2)-4*SIN(3*B2)</f>
        <v>0</v>
      </c>
      <c r="D2">
        <f ca="1">13*COS(B2)-5*COS(2*B2)-2*COS(3*B2)-COS(4*B2)</f>
        <v>-17</v>
      </c>
    </row>
    <row r="3" spans="1:4" x14ac:dyDescent="0.35">
      <c r="A3" s="16">
        <v>2</v>
      </c>
      <c r="B3" s="33">
        <f t="shared" ref="B3:B66" si="0">-PI()+PI()*2*(A3-1)/100</f>
        <v>-3.0787608005179972</v>
      </c>
      <c r="C3" s="16">
        <f t="shared" ref="C3:C66" si="1">12*SIN(B3)-4*SIN(3*B3)</f>
        <v>-3.9609760088602508E-3</v>
      </c>
      <c r="D3" s="16">
        <f t="shared" ref="D3:D66" si="2">13*COS(B3)-5*COS(2*B3)-2*COS(3*B3)-COS(4*B3)</f>
        <v>-16.938929635811171</v>
      </c>
    </row>
    <row r="4" spans="1:4" x14ac:dyDescent="0.35">
      <c r="A4" s="16">
        <v>3</v>
      </c>
      <c r="B4" s="33">
        <f t="shared" si="0"/>
        <v>-3.0159289474462012</v>
      </c>
      <c r="C4" s="16">
        <f t="shared" si="1"/>
        <v>-3.1500592032936092E-2</v>
      </c>
      <c r="D4" s="16">
        <f t="shared" si="2"/>
        <v>-16.75716063099873</v>
      </c>
    </row>
    <row r="5" spans="1:4" x14ac:dyDescent="0.35">
      <c r="A5" s="16">
        <v>4</v>
      </c>
      <c r="B5" s="33">
        <f t="shared" si="0"/>
        <v>-2.9530970943744057</v>
      </c>
      <c r="C5" s="16">
        <f t="shared" si="1"/>
        <v>-0.10526859511270592</v>
      </c>
      <c r="D5" s="16">
        <f t="shared" si="2"/>
        <v>-16.458929465331593</v>
      </c>
    </row>
    <row r="6" spans="1:4" x14ac:dyDescent="0.35">
      <c r="A6" s="16">
        <v>5</v>
      </c>
      <c r="B6" s="33">
        <f t="shared" si="0"/>
        <v>-2.8902652413026098</v>
      </c>
      <c r="C6" s="16">
        <f t="shared" si="1"/>
        <v>-0.24609022226350419</v>
      </c>
      <c r="D6" s="16">
        <f t="shared" si="2"/>
        <v>-16.051004035027695</v>
      </c>
    </row>
    <row r="7" spans="1:4" x14ac:dyDescent="0.35">
      <c r="A7" s="16">
        <v>6</v>
      </c>
      <c r="B7" s="33">
        <f t="shared" si="0"/>
        <v>-2.8274333882308138</v>
      </c>
      <c r="C7" s="16">
        <f t="shared" si="1"/>
        <v>-0.47213595499957961</v>
      </c>
      <c r="D7" s="16">
        <f t="shared" si="2"/>
        <v>-15.542266173501734</v>
      </c>
    </row>
    <row r="8" spans="1:4" x14ac:dyDescent="0.35">
      <c r="A8" s="16">
        <v>7</v>
      </c>
      <c r="B8" s="33">
        <f t="shared" si="0"/>
        <v>-2.7646015351590179</v>
      </c>
      <c r="C8" s="16">
        <f t="shared" si="1"/>
        <v>-0.79818642235205761</v>
      </c>
      <c r="D8" s="16">
        <f t="shared" si="2"/>
        <v>-14.943169390053493</v>
      </c>
    </row>
    <row r="9" spans="1:4" x14ac:dyDescent="0.35">
      <c r="A9" s="16">
        <v>8</v>
      </c>
      <c r="B9" s="33">
        <f t="shared" si="0"/>
        <v>-2.7017696820872219</v>
      </c>
      <c r="C9" s="16">
        <f t="shared" si="1"/>
        <v>-1.2350188542663503</v>
      </c>
      <c r="D9" s="16">
        <f t="shared" si="2"/>
        <v>-14.265110541886262</v>
      </c>
    </row>
    <row r="10" spans="1:4" x14ac:dyDescent="0.35">
      <c r="A10" s="16">
        <v>9</v>
      </c>
      <c r="B10" s="33">
        <f t="shared" si="0"/>
        <v>-2.6389378290154264</v>
      </c>
      <c r="C10" s="16">
        <f t="shared" si="1"/>
        <v>-1.7889371755074963</v>
      </c>
      <c r="D10" s="16">
        <f t="shared" si="2"/>
        <v>-13.519760484841511</v>
      </c>
    </row>
    <row r="11" spans="1:4" x14ac:dyDescent="0.35">
      <c r="A11" s="16">
        <v>10</v>
      </c>
      <c r="B11" s="33">
        <f t="shared" si="0"/>
        <v>-2.5761059759436304</v>
      </c>
      <c r="C11" s="16">
        <f t="shared" si="1"/>
        <v>-2.4614627344900488</v>
      </c>
      <c r="D11" s="16">
        <f t="shared" si="2"/>
        <v>-12.718401966731477</v>
      </c>
    </row>
    <row r="12" spans="1:4" x14ac:dyDescent="0.35">
      <c r="A12" s="16">
        <v>11</v>
      </c>
      <c r="B12" s="33">
        <f t="shared" si="0"/>
        <v>-2.5132741228718345</v>
      </c>
      <c r="C12" s="16">
        <f t="shared" si="1"/>
        <v>-3.2491969623290644</v>
      </c>
      <c r="D12" s="16">
        <f t="shared" si="2"/>
        <v>-11.871322893123999</v>
      </c>
    </row>
    <row r="13" spans="1:4" x14ac:dyDescent="0.35">
      <c r="A13" s="16">
        <v>12</v>
      </c>
      <c r="B13" s="33">
        <f t="shared" si="0"/>
        <v>-2.4504422698000385</v>
      </c>
      <c r="C13" s="16">
        <f t="shared" si="1"/>
        <v>-4.1438611568088266</v>
      </c>
      <c r="D13" s="16">
        <f t="shared" si="2"/>
        <v>-10.98730959132906</v>
      </c>
    </row>
    <row r="14" spans="1:4" x14ac:dyDescent="0.35">
      <c r="A14" s="16">
        <v>13</v>
      </c>
      <c r="B14" s="33">
        <f t="shared" si="0"/>
        <v>-2.3876104167282426</v>
      </c>
      <c r="C14" s="16">
        <f t="shared" si="1"/>
        <v>-5.1325123000411121</v>
      </c>
      <c r="D14" s="16">
        <f t="shared" si="2"/>
        <v>-10.073278032307813</v>
      </c>
    </row>
    <row r="15" spans="1:4" x14ac:dyDescent="0.35">
      <c r="A15" s="16">
        <v>14</v>
      </c>
      <c r="B15" s="33">
        <f t="shared" si="0"/>
        <v>-2.3247785636564471</v>
      </c>
      <c r="C15" s="16">
        <f t="shared" si="1"/>
        <v>-6.1979275700621788</v>
      </c>
      <c r="D15" s="16">
        <f t="shared" si="2"/>
        <v>-9.1340715636634879</v>
      </c>
    </row>
    <row r="16" spans="1:4" x14ac:dyDescent="0.35">
      <c r="A16" s="16">
        <v>15</v>
      </c>
      <c r="B16" s="33">
        <f t="shared" si="0"/>
        <v>-2.2619467105846511</v>
      </c>
      <c r="C16" s="16">
        <f t="shared" si="1"/>
        <v>-7.3191442169026093</v>
      </c>
      <c r="D16" s="16">
        <f t="shared" si="2"/>
        <v>-8.1724421680038191</v>
      </c>
    </row>
    <row r="17" spans="1:4" x14ac:dyDescent="0.35">
      <c r="A17" s="16">
        <v>16</v>
      </c>
      <c r="B17" s="33">
        <f t="shared" si="0"/>
        <v>-2.1991148575128552</v>
      </c>
      <c r="C17" s="16">
        <f t="shared" si="1"/>
        <v>-8.4721359549995814</v>
      </c>
      <c r="D17" s="16">
        <f t="shared" si="2"/>
        <v>-7.1892193461427718</v>
      </c>
    </row>
    <row r="18" spans="1:4" x14ac:dyDescent="0.35">
      <c r="A18" s="16">
        <v>17</v>
      </c>
      <c r="B18" s="33">
        <f t="shared" si="0"/>
        <v>-2.1362830044410592</v>
      </c>
      <c r="C18" s="16">
        <f t="shared" si="1"/>
        <v>-9.6306021717669683</v>
      </c>
      <c r="D18" s="16">
        <f t="shared" si="2"/>
        <v>-6.1836572897818556</v>
      </c>
    </row>
    <row r="19" spans="1:4" x14ac:dyDescent="0.35">
      <c r="A19" s="16">
        <v>18</v>
      </c>
      <c r="B19" s="33">
        <f t="shared" si="0"/>
        <v>-2.0734511513692633</v>
      </c>
      <c r="C19" s="16">
        <f t="shared" si="1"/>
        <v>-10.766842238643623</v>
      </c>
      <c r="D19" s="16">
        <f t="shared" si="2"/>
        <v>-5.1539379537187822</v>
      </c>
    </row>
    <row r="20" spans="1:4" x14ac:dyDescent="0.35">
      <c r="A20" s="16">
        <v>19</v>
      </c>
      <c r="B20" s="33">
        <f t="shared" si="0"/>
        <v>-2.0106192982974678</v>
      </c>
      <c r="C20" s="16">
        <f t="shared" si="1"/>
        <v>-11.852684178251652</v>
      </c>
      <c r="D20" s="16">
        <f t="shared" si="2"/>
        <v>-4.0977958492740356</v>
      </c>
    </row>
    <row r="21" spans="1:4" x14ac:dyDescent="0.35">
      <c r="A21" s="16">
        <v>20</v>
      </c>
      <c r="B21" s="33">
        <f t="shared" si="0"/>
        <v>-1.9477874452256718</v>
      </c>
      <c r="C21" s="16">
        <f t="shared" si="1"/>
        <v>-12.860434996919306</v>
      </c>
      <c r="D21" s="16">
        <f t="shared" si="2"/>
        <v>-3.013220672255108</v>
      </c>
    </row>
    <row r="22" spans="1:4" x14ac:dyDescent="0.35">
      <c r="A22" s="16">
        <v>21</v>
      </c>
      <c r="B22" s="33">
        <f t="shared" si="0"/>
        <v>-1.8849555921538759</v>
      </c>
      <c r="C22" s="16">
        <f t="shared" si="1"/>
        <v>-13.763819204711737</v>
      </c>
      <c r="D22" s="16">
        <f t="shared" si="2"/>
        <v>-1.8991869381244193</v>
      </c>
    </row>
    <row r="23" spans="1:4" x14ac:dyDescent="0.35">
      <c r="A23" s="16">
        <v>22</v>
      </c>
      <c r="B23" s="33">
        <f t="shared" si="0"/>
        <v>-1.8221237390820799</v>
      </c>
      <c r="C23" s="16">
        <f t="shared" si="1"/>
        <v>-14.538872443229224</v>
      </c>
      <c r="D23" s="16">
        <f t="shared" si="2"/>
        <v>-0.75635613976016502</v>
      </c>
    </row>
    <row r="24" spans="1:4" x14ac:dyDescent="0.35">
      <c r="A24" s="16">
        <v>23</v>
      </c>
      <c r="B24" s="33">
        <f t="shared" si="0"/>
        <v>-1.7592918860102842</v>
      </c>
      <c r="C24" s="16">
        <f t="shared" si="1"/>
        <v>-15.164758710752324</v>
      </c>
      <c r="D24" s="16">
        <f t="shared" si="2"/>
        <v>0.41230312244743206</v>
      </c>
    </row>
    <row r="25" spans="1:4" x14ac:dyDescent="0.35">
      <c r="A25" s="16">
        <v>24</v>
      </c>
      <c r="B25" s="33">
        <f t="shared" si="0"/>
        <v>-1.6964600329384885</v>
      </c>
      <c r="C25" s="16">
        <f t="shared" si="1"/>
        <v>-15.624482359326739</v>
      </c>
      <c r="D25" s="16">
        <f t="shared" si="2"/>
        <v>1.6010279838939789</v>
      </c>
    </row>
    <row r="26" spans="1:4" x14ac:dyDescent="0.35">
      <c r="A26" s="16">
        <v>25</v>
      </c>
      <c r="B26" s="33">
        <f t="shared" si="0"/>
        <v>-1.6336281798666925</v>
      </c>
      <c r="C26" s="16">
        <f t="shared" si="1"/>
        <v>-15.905469744054013</v>
      </c>
      <c r="D26" s="16">
        <f t="shared" si="2"/>
        <v>2.8009509623912341</v>
      </c>
    </row>
    <row r="27" spans="1:4" x14ac:dyDescent="0.35">
      <c r="A27" s="16">
        <v>26</v>
      </c>
      <c r="B27" s="33">
        <f t="shared" si="0"/>
        <v>-1.5707963267948966</v>
      </c>
      <c r="C27" s="16">
        <f t="shared" si="1"/>
        <v>-16</v>
      </c>
      <c r="D27" s="16">
        <f t="shared" si="2"/>
        <v>4.0000000000000009</v>
      </c>
    </row>
    <row r="28" spans="1:4" x14ac:dyDescent="0.35">
      <c r="A28" s="16">
        <v>27</v>
      </c>
      <c r="B28" s="33">
        <f t="shared" si="0"/>
        <v>-1.5079644737231006</v>
      </c>
      <c r="C28" s="16">
        <f t="shared" si="1"/>
        <v>-15.905469744054011</v>
      </c>
      <c r="D28" s="16">
        <f t="shared" si="2"/>
        <v>5.183029728496285</v>
      </c>
    </row>
    <row r="29" spans="1:4" x14ac:dyDescent="0.35">
      <c r="A29" s="16">
        <v>28</v>
      </c>
      <c r="B29" s="33">
        <f t="shared" si="0"/>
        <v>-1.4451326206513049</v>
      </c>
      <c r="C29" s="16">
        <f t="shared" si="1"/>
        <v>-15.624482359326739</v>
      </c>
      <c r="D29" s="16">
        <f t="shared" si="2"/>
        <v>6.3321902673046031</v>
      </c>
    </row>
    <row r="30" spans="1:4" x14ac:dyDescent="0.35">
      <c r="A30" s="16">
        <v>29</v>
      </c>
      <c r="B30" s="33">
        <f t="shared" si="0"/>
        <v>-1.3823007675795089</v>
      </c>
      <c r="C30" s="16">
        <f t="shared" si="1"/>
        <v>-15.164758710752322</v>
      </c>
      <c r="D30" s="16">
        <f t="shared" si="2"/>
        <v>7.4275244815922612</v>
      </c>
    </row>
    <row r="31" spans="1:4" x14ac:dyDescent="0.35">
      <c r="A31" s="16">
        <v>30</v>
      </c>
      <c r="B31" s="33">
        <f t="shared" si="0"/>
        <v>-1.319468914507713</v>
      </c>
      <c r="C31" s="16">
        <f t="shared" si="1"/>
        <v>-14.538872443229218</v>
      </c>
      <c r="D31" s="16">
        <f t="shared" si="2"/>
        <v>8.4477693502408133</v>
      </c>
    </row>
    <row r="32" spans="1:4" x14ac:dyDescent="0.35">
      <c r="A32" s="16">
        <v>31</v>
      </c>
      <c r="B32" s="33">
        <f t="shared" si="0"/>
        <v>-1.2566370614359175</v>
      </c>
      <c r="C32" s="16">
        <f t="shared" si="1"/>
        <v>-13.763819204711739</v>
      </c>
      <c r="D32" s="16">
        <f t="shared" si="2"/>
        <v>9.3713228931239971</v>
      </c>
    </row>
    <row r="33" spans="1:4" x14ac:dyDescent="0.35">
      <c r="A33" s="16">
        <v>32</v>
      </c>
      <c r="B33" s="33">
        <f t="shared" si="0"/>
        <v>-1.1938052083641215</v>
      </c>
      <c r="C33" s="16">
        <f t="shared" si="1"/>
        <v>-12.860434996919309</v>
      </c>
      <c r="D33" s="16">
        <f t="shared" si="2"/>
        <v>10.177325907410596</v>
      </c>
    </row>
    <row r="34" spans="1:4" x14ac:dyDescent="0.35">
      <c r="A34" s="16">
        <v>33</v>
      </c>
      <c r="B34" s="33">
        <f t="shared" si="0"/>
        <v>-1.1309733552923253</v>
      </c>
      <c r="C34" s="16">
        <f t="shared" si="1"/>
        <v>-11.85268417825165</v>
      </c>
      <c r="D34" s="16">
        <f t="shared" si="2"/>
        <v>10.84679837593238</v>
      </c>
    </row>
    <row r="35" spans="1:4" x14ac:dyDescent="0.35">
      <c r="A35" s="16">
        <v>34</v>
      </c>
      <c r="B35" s="33">
        <f t="shared" si="0"/>
        <v>-1.0681415022205294</v>
      </c>
      <c r="C35" s="16">
        <f t="shared" si="1"/>
        <v>-10.766842238643612</v>
      </c>
      <c r="D35" s="16">
        <f t="shared" si="2"/>
        <v>11.3637644866389</v>
      </c>
    </row>
    <row r="36" spans="1:4" x14ac:dyDescent="0.35">
      <c r="A36" s="16">
        <v>35</v>
      </c>
      <c r="B36" s="33">
        <f t="shared" si="0"/>
        <v>-1.0053096491487334</v>
      </c>
      <c r="C36" s="16">
        <f t="shared" si="1"/>
        <v>-9.6306021717669559</v>
      </c>
      <c r="D36" s="16">
        <f t="shared" si="2"/>
        <v>11.716298184929965</v>
      </c>
    </row>
    <row r="37" spans="1:4" x14ac:dyDescent="0.35">
      <c r="A37" s="16">
        <v>36</v>
      </c>
      <c r="B37" s="33">
        <f t="shared" si="0"/>
        <v>-0.94247779607693793</v>
      </c>
      <c r="C37" s="16">
        <f t="shared" si="1"/>
        <v>-8.4721359549995796</v>
      </c>
      <c r="D37" s="16">
        <f t="shared" si="2"/>
        <v>11.897423278642144</v>
      </c>
    </row>
    <row r="38" spans="1:4" x14ac:dyDescent="0.35">
      <c r="A38" s="16">
        <v>37</v>
      </c>
      <c r="B38" s="33">
        <f t="shared" si="0"/>
        <v>-0.87964594300514198</v>
      </c>
      <c r="C38" s="16">
        <f t="shared" si="1"/>
        <v>-7.3191442169026075</v>
      </c>
      <c r="D38" s="16">
        <f t="shared" si="2"/>
        <v>11.905808285637569</v>
      </c>
    </row>
    <row r="39" spans="1:4" x14ac:dyDescent="0.35">
      <c r="A39" s="16">
        <v>38</v>
      </c>
      <c r="B39" s="33">
        <f t="shared" si="0"/>
        <v>-0.81681408993334603</v>
      </c>
      <c r="C39" s="16">
        <f t="shared" si="1"/>
        <v>-6.1979275700621752</v>
      </c>
      <c r="D39" s="16">
        <f t="shared" si="2"/>
        <v>11.746206161585576</v>
      </c>
    </row>
    <row r="40" spans="1:4" x14ac:dyDescent="0.35">
      <c r="A40" s="16">
        <v>39</v>
      </c>
      <c r="B40" s="33">
        <f t="shared" si="0"/>
        <v>-0.75398223686155053</v>
      </c>
      <c r="C40" s="16">
        <f t="shared" si="1"/>
        <v>-5.1325123000411104</v>
      </c>
      <c r="D40" s="16">
        <f t="shared" si="2"/>
        <v>11.429602239643641</v>
      </c>
    </row>
    <row r="41" spans="1:4" x14ac:dyDescent="0.35">
      <c r="A41" s="16">
        <v>40</v>
      </c>
      <c r="B41" s="33">
        <f t="shared" si="0"/>
        <v>-0.69115038378975457</v>
      </c>
      <c r="C41" s="16">
        <f t="shared" si="1"/>
        <v>-4.1438611568088231</v>
      </c>
      <c r="D41" s="16">
        <f t="shared" si="2"/>
        <v>10.973049417248317</v>
      </c>
    </row>
    <row r="42" spans="1:4" x14ac:dyDescent="0.35">
      <c r="A42" s="16">
        <v>41</v>
      </c>
      <c r="B42" s="33">
        <f t="shared" si="0"/>
        <v>-0.62831853071795862</v>
      </c>
      <c r="C42" s="16">
        <f t="shared" si="1"/>
        <v>-3.2491969623290631</v>
      </c>
      <c r="D42" s="16">
        <f t="shared" si="2"/>
        <v>10.399186938124421</v>
      </c>
    </row>
    <row r="43" spans="1:4" x14ac:dyDescent="0.35">
      <c r="A43" s="16">
        <v>42</v>
      </c>
      <c r="B43" s="33">
        <f t="shared" si="0"/>
        <v>-0.56548667764616312</v>
      </c>
      <c r="C43" s="16">
        <f t="shared" si="1"/>
        <v>-2.4614627344900515</v>
      </c>
      <c r="D43" s="16">
        <f t="shared" si="2"/>
        <v>9.7354570305781323</v>
      </c>
    </row>
    <row r="44" spans="1:4" x14ac:dyDescent="0.35">
      <c r="A44" s="16">
        <v>43</v>
      </c>
      <c r="B44" s="33">
        <f t="shared" si="0"/>
        <v>-0.50265482457436672</v>
      </c>
      <c r="C44" s="16">
        <f t="shared" si="1"/>
        <v>-1.7889371755074945</v>
      </c>
      <c r="D44" s="16">
        <f t="shared" si="2"/>
        <v>9.0130511181816857</v>
      </c>
    </row>
    <row r="45" spans="1:4" x14ac:dyDescent="0.35">
      <c r="A45" s="16">
        <v>44</v>
      </c>
      <c r="B45" s="33">
        <f t="shared" si="0"/>
        <v>-0.43982297150257121</v>
      </c>
      <c r="C45" s="16">
        <f t="shared" si="1"/>
        <v>-1.2350188542663481</v>
      </c>
      <c r="D45" s="16">
        <f t="shared" si="2"/>
        <v>8.2656332735708222</v>
      </c>
    </row>
    <row r="46" spans="1:4" x14ac:dyDescent="0.35">
      <c r="A46" s="16">
        <v>45</v>
      </c>
      <c r="B46" s="33">
        <f t="shared" si="0"/>
        <v>-0.37699111843077526</v>
      </c>
      <c r="C46" s="16">
        <f t="shared" si="1"/>
        <v>-0.7981864223520585</v>
      </c>
      <c r="D46" s="16">
        <f t="shared" si="2"/>
        <v>7.5279020767807507</v>
      </c>
    </row>
    <row r="47" spans="1:4" x14ac:dyDescent="0.35">
      <c r="A47" s="16">
        <v>46</v>
      </c>
      <c r="B47" s="33">
        <f t="shared" si="0"/>
        <v>-0.31415926535897931</v>
      </c>
      <c r="C47" s="16">
        <f t="shared" si="1"/>
        <v>-0.47213595499957872</v>
      </c>
      <c r="D47" s="16">
        <f t="shared" si="2"/>
        <v>6.8340622410023633</v>
      </c>
    </row>
    <row r="48" spans="1:4" x14ac:dyDescent="0.35">
      <c r="A48" s="16">
        <v>47</v>
      </c>
      <c r="B48" s="33">
        <f t="shared" si="0"/>
        <v>-0.2513274122871838</v>
      </c>
      <c r="C48" s="16">
        <f t="shared" si="1"/>
        <v>-0.24609022226350419</v>
      </c>
      <c r="D48" s="16">
        <f t="shared" si="2"/>
        <v>6.2162836446310701</v>
      </c>
    </row>
    <row r="49" spans="1:4" x14ac:dyDescent="0.35">
      <c r="A49" s="16">
        <v>48</v>
      </c>
      <c r="B49" s="33">
        <f t="shared" si="0"/>
        <v>-0.18849555921538741</v>
      </c>
      <c r="C49" s="16">
        <f t="shared" si="1"/>
        <v>-0.10526859511270903</v>
      </c>
      <c r="D49" s="16">
        <f t="shared" si="2"/>
        <v>5.7032273516062526</v>
      </c>
    </row>
    <row r="50" spans="1:4" x14ac:dyDescent="0.35">
      <c r="A50" s="16">
        <v>49</v>
      </c>
      <c r="B50" s="33">
        <f t="shared" si="0"/>
        <v>-0.1256637061435919</v>
      </c>
      <c r="C50" s="16">
        <f t="shared" si="1"/>
        <v>-3.1500592032939423E-2</v>
      </c>
      <c r="D50" s="16">
        <f t="shared" si="2"/>
        <v>5.3187156596246901</v>
      </c>
    </row>
    <row r="51" spans="1:4" x14ac:dyDescent="0.35">
      <c r="A51" s="16">
        <v>50</v>
      </c>
      <c r="B51" s="33">
        <f t="shared" si="0"/>
        <v>-6.2831853071795951E-2</v>
      </c>
      <c r="C51" s="16">
        <f t="shared" si="1"/>
        <v>-3.9609760088619161E-3</v>
      </c>
      <c r="D51" s="16">
        <f t="shared" si="2"/>
        <v>5.0806163004091331</v>
      </c>
    </row>
    <row r="52" spans="1:4" x14ac:dyDescent="0.35">
      <c r="A52" s="16">
        <v>51</v>
      </c>
      <c r="B52" s="33">
        <f t="shared" si="0"/>
        <v>0</v>
      </c>
      <c r="C52" s="16">
        <f t="shared" si="1"/>
        <v>0</v>
      </c>
      <c r="D52" s="16">
        <f t="shared" si="2"/>
        <v>5</v>
      </c>
    </row>
    <row r="53" spans="1:4" x14ac:dyDescent="0.35">
      <c r="A53" s="16">
        <v>52</v>
      </c>
      <c r="B53" s="33">
        <f t="shared" si="0"/>
        <v>6.2831853071795951E-2</v>
      </c>
      <c r="C53" s="16">
        <f t="shared" si="1"/>
        <v>3.9609760088619161E-3</v>
      </c>
      <c r="D53" s="16">
        <f t="shared" si="2"/>
        <v>5.0806163004091331</v>
      </c>
    </row>
    <row r="54" spans="1:4" x14ac:dyDescent="0.35">
      <c r="A54" s="16">
        <v>53</v>
      </c>
      <c r="B54" s="33">
        <f t="shared" si="0"/>
        <v>0.1256637061435919</v>
      </c>
      <c r="C54" s="16">
        <f t="shared" si="1"/>
        <v>3.1500592032939423E-2</v>
      </c>
      <c r="D54" s="16">
        <f t="shared" si="2"/>
        <v>5.3187156596246901</v>
      </c>
    </row>
    <row r="55" spans="1:4" x14ac:dyDescent="0.35">
      <c r="A55" s="16">
        <v>54</v>
      </c>
      <c r="B55" s="33">
        <f t="shared" si="0"/>
        <v>0.18849555921538785</v>
      </c>
      <c r="C55" s="16">
        <f t="shared" si="1"/>
        <v>0.10526859511270947</v>
      </c>
      <c r="D55" s="16">
        <f t="shared" si="2"/>
        <v>5.7032273516062553</v>
      </c>
    </row>
    <row r="56" spans="1:4" x14ac:dyDescent="0.35">
      <c r="A56" s="16">
        <v>55</v>
      </c>
      <c r="B56" s="33">
        <f t="shared" si="0"/>
        <v>0.25132741228718336</v>
      </c>
      <c r="C56" s="16">
        <f t="shared" si="1"/>
        <v>0.24609022226350241</v>
      </c>
      <c r="D56" s="16">
        <f t="shared" si="2"/>
        <v>6.2162836446310674</v>
      </c>
    </row>
    <row r="57" spans="1:4" x14ac:dyDescent="0.35">
      <c r="A57" s="16">
        <v>56</v>
      </c>
      <c r="B57" s="33">
        <f t="shared" si="0"/>
        <v>0.31415926535897931</v>
      </c>
      <c r="C57" s="16">
        <f t="shared" si="1"/>
        <v>0.47213595499957872</v>
      </c>
      <c r="D57" s="16">
        <f t="shared" si="2"/>
        <v>6.8340622410023633</v>
      </c>
    </row>
    <row r="58" spans="1:4" x14ac:dyDescent="0.35">
      <c r="A58" s="16">
        <v>57</v>
      </c>
      <c r="B58" s="33">
        <f t="shared" si="0"/>
        <v>0.37699111843077526</v>
      </c>
      <c r="C58" s="16">
        <f t="shared" si="1"/>
        <v>0.7981864223520585</v>
      </c>
      <c r="D58" s="16">
        <f t="shared" si="2"/>
        <v>7.5279020767807507</v>
      </c>
    </row>
    <row r="59" spans="1:4" x14ac:dyDescent="0.35">
      <c r="A59" s="16">
        <v>58</v>
      </c>
      <c r="B59" s="33">
        <f t="shared" si="0"/>
        <v>0.43982297150257077</v>
      </c>
      <c r="C59" s="16">
        <f t="shared" si="1"/>
        <v>1.2350188542663449</v>
      </c>
      <c r="D59" s="16">
        <f t="shared" si="2"/>
        <v>8.2656332735708169</v>
      </c>
    </row>
    <row r="60" spans="1:4" x14ac:dyDescent="0.35">
      <c r="A60" s="16">
        <v>59</v>
      </c>
      <c r="B60" s="33">
        <f t="shared" si="0"/>
        <v>0.50265482457436717</v>
      </c>
      <c r="C60" s="16">
        <f t="shared" si="1"/>
        <v>1.7889371755074999</v>
      </c>
      <c r="D60" s="16">
        <f t="shared" si="2"/>
        <v>9.0130511181816928</v>
      </c>
    </row>
    <row r="61" spans="1:4" x14ac:dyDescent="0.35">
      <c r="A61" s="16">
        <v>60</v>
      </c>
      <c r="B61" s="33">
        <f t="shared" si="0"/>
        <v>0.56548667764616267</v>
      </c>
      <c r="C61" s="16">
        <f t="shared" si="1"/>
        <v>2.461462734490047</v>
      </c>
      <c r="D61" s="16">
        <f t="shared" si="2"/>
        <v>9.7354570305781323</v>
      </c>
    </row>
    <row r="62" spans="1:4" x14ac:dyDescent="0.35">
      <c r="A62" s="16">
        <v>61</v>
      </c>
      <c r="B62" s="33">
        <f t="shared" si="0"/>
        <v>0.62831853071795818</v>
      </c>
      <c r="C62" s="16">
        <f t="shared" si="1"/>
        <v>3.2491969623290573</v>
      </c>
      <c r="D62" s="16">
        <f t="shared" si="2"/>
        <v>10.399186938124416</v>
      </c>
    </row>
    <row r="63" spans="1:4" x14ac:dyDescent="0.35">
      <c r="A63" s="16">
        <v>62</v>
      </c>
      <c r="B63" s="33">
        <f t="shared" si="0"/>
        <v>0.69115038378975457</v>
      </c>
      <c r="C63" s="16">
        <f t="shared" si="1"/>
        <v>4.1438611568088231</v>
      </c>
      <c r="D63" s="16">
        <f t="shared" si="2"/>
        <v>10.973049417248317</v>
      </c>
    </row>
    <row r="64" spans="1:4" x14ac:dyDescent="0.35">
      <c r="A64" s="16">
        <v>63</v>
      </c>
      <c r="B64" s="33">
        <f t="shared" si="0"/>
        <v>0.75398223686155008</v>
      </c>
      <c r="C64" s="16">
        <f t="shared" si="1"/>
        <v>5.1325123000411033</v>
      </c>
      <c r="D64" s="16">
        <f t="shared" si="2"/>
        <v>11.429602239643641</v>
      </c>
    </row>
    <row r="65" spans="1:4" x14ac:dyDescent="0.35">
      <c r="A65" s="16">
        <v>64</v>
      </c>
      <c r="B65" s="33">
        <f t="shared" si="0"/>
        <v>0.81681408993334648</v>
      </c>
      <c r="C65" s="16">
        <f t="shared" si="1"/>
        <v>6.1979275700621823</v>
      </c>
      <c r="D65" s="16">
        <f t="shared" si="2"/>
        <v>11.746206161585578</v>
      </c>
    </row>
    <row r="66" spans="1:4" x14ac:dyDescent="0.35">
      <c r="A66" s="16">
        <v>65</v>
      </c>
      <c r="B66" s="33">
        <f t="shared" si="0"/>
        <v>0.87964594300514243</v>
      </c>
      <c r="C66" s="16">
        <f t="shared" si="1"/>
        <v>7.3191442169026164</v>
      </c>
      <c r="D66" s="16">
        <f t="shared" si="2"/>
        <v>11.905808285637567</v>
      </c>
    </row>
    <row r="67" spans="1:4" x14ac:dyDescent="0.35">
      <c r="A67" s="16">
        <v>66</v>
      </c>
      <c r="B67" s="33">
        <f t="shared" ref="B67:B101" si="3">-PI()+PI()*2*(A67-1)/100</f>
        <v>0.94247779607693793</v>
      </c>
      <c r="C67" s="16">
        <f t="shared" ref="C67:C101" si="4">12*SIN(B67)-4*SIN(3*B67)</f>
        <v>8.4721359549995796</v>
      </c>
      <c r="D67" s="16">
        <f t="shared" ref="D67:D101" si="5">13*COS(B67)-5*COS(2*B67)-2*COS(3*B67)-COS(4*B67)</f>
        <v>11.897423278642144</v>
      </c>
    </row>
    <row r="68" spans="1:4" x14ac:dyDescent="0.35">
      <c r="A68" s="16">
        <v>67</v>
      </c>
      <c r="B68" s="33">
        <f t="shared" si="3"/>
        <v>1.0053096491487343</v>
      </c>
      <c r="C68" s="16">
        <f t="shared" si="4"/>
        <v>9.6306021717669719</v>
      </c>
      <c r="D68" s="16">
        <f t="shared" si="5"/>
        <v>11.716298184929963</v>
      </c>
    </row>
    <row r="69" spans="1:4" x14ac:dyDescent="0.35">
      <c r="A69" s="16">
        <v>68</v>
      </c>
      <c r="B69" s="33">
        <f t="shared" si="3"/>
        <v>1.0681415022205298</v>
      </c>
      <c r="C69" s="16">
        <f t="shared" si="4"/>
        <v>10.766842238643621</v>
      </c>
      <c r="D69" s="16">
        <f t="shared" si="5"/>
        <v>11.363764486638898</v>
      </c>
    </row>
    <row r="70" spans="1:4" x14ac:dyDescent="0.35">
      <c r="A70" s="16">
        <v>69</v>
      </c>
      <c r="B70" s="33">
        <f t="shared" si="3"/>
        <v>1.1309733552923262</v>
      </c>
      <c r="C70" s="16">
        <f t="shared" si="4"/>
        <v>11.852684178251664</v>
      </c>
      <c r="D70" s="16">
        <f t="shared" si="5"/>
        <v>10.846798375932373</v>
      </c>
    </row>
    <row r="71" spans="1:4" x14ac:dyDescent="0.35">
      <c r="A71" s="16">
        <v>70</v>
      </c>
      <c r="B71" s="33">
        <f t="shared" si="3"/>
        <v>1.1938052083641217</v>
      </c>
      <c r="C71" s="16">
        <f t="shared" si="4"/>
        <v>12.860434996919311</v>
      </c>
      <c r="D71" s="16">
        <f t="shared" si="5"/>
        <v>10.177325907410593</v>
      </c>
    </row>
    <row r="72" spans="1:4" x14ac:dyDescent="0.35">
      <c r="A72" s="16">
        <v>71</v>
      </c>
      <c r="B72" s="33">
        <f t="shared" si="3"/>
        <v>1.2566370614359172</v>
      </c>
      <c r="C72" s="16">
        <f t="shared" si="4"/>
        <v>13.763819204711734</v>
      </c>
      <c r="D72" s="16">
        <f t="shared" si="5"/>
        <v>9.3713228931240007</v>
      </c>
    </row>
    <row r="73" spans="1:4" x14ac:dyDescent="0.35">
      <c r="A73" s="16">
        <v>72</v>
      </c>
      <c r="B73" s="33">
        <f t="shared" si="3"/>
        <v>1.3194689145077136</v>
      </c>
      <c r="C73" s="16">
        <f t="shared" si="4"/>
        <v>14.538872443229225</v>
      </c>
      <c r="D73" s="16">
        <f t="shared" si="5"/>
        <v>8.4477693502408027</v>
      </c>
    </row>
    <row r="74" spans="1:4" x14ac:dyDescent="0.35">
      <c r="A74" s="16">
        <v>73</v>
      </c>
      <c r="B74" s="33">
        <f t="shared" si="3"/>
        <v>1.3823007675795091</v>
      </c>
      <c r="C74" s="16">
        <f t="shared" si="4"/>
        <v>15.164758710752325</v>
      </c>
      <c r="D74" s="16">
        <f t="shared" si="5"/>
        <v>7.4275244815922568</v>
      </c>
    </row>
    <row r="75" spans="1:4" x14ac:dyDescent="0.35">
      <c r="A75" s="16">
        <v>74</v>
      </c>
      <c r="B75" s="33">
        <f t="shared" si="3"/>
        <v>1.4451326206513047</v>
      </c>
      <c r="C75" s="16">
        <f t="shared" si="4"/>
        <v>15.624482359326738</v>
      </c>
      <c r="D75" s="16">
        <f t="shared" si="5"/>
        <v>6.3321902673046067</v>
      </c>
    </row>
    <row r="76" spans="1:4" x14ac:dyDescent="0.35">
      <c r="A76" s="16">
        <v>75</v>
      </c>
      <c r="B76" s="33">
        <f t="shared" si="3"/>
        <v>1.5079644737231011</v>
      </c>
      <c r="C76" s="16">
        <f t="shared" si="4"/>
        <v>15.905469744054013</v>
      </c>
      <c r="D76" s="16">
        <f t="shared" si="5"/>
        <v>5.1830297284962761</v>
      </c>
    </row>
    <row r="77" spans="1:4" x14ac:dyDescent="0.35">
      <c r="A77" s="16">
        <v>76</v>
      </c>
      <c r="B77" s="33">
        <f t="shared" si="3"/>
        <v>1.5707963267948966</v>
      </c>
      <c r="C77" s="16">
        <f t="shared" si="4"/>
        <v>16</v>
      </c>
      <c r="D77" s="16">
        <f t="shared" si="5"/>
        <v>4.0000000000000009</v>
      </c>
    </row>
    <row r="78" spans="1:4" x14ac:dyDescent="0.35">
      <c r="A78" s="16">
        <v>77</v>
      </c>
      <c r="B78" s="33">
        <f t="shared" si="3"/>
        <v>1.6336281798666921</v>
      </c>
      <c r="C78" s="16">
        <f t="shared" si="4"/>
        <v>15.905469744054013</v>
      </c>
      <c r="D78" s="16">
        <f t="shared" si="5"/>
        <v>2.800950962391243</v>
      </c>
    </row>
    <row r="79" spans="1:4" x14ac:dyDescent="0.35">
      <c r="A79" s="16">
        <v>78</v>
      </c>
      <c r="B79" s="33">
        <f t="shared" si="3"/>
        <v>1.6964600329384885</v>
      </c>
      <c r="C79" s="16">
        <f t="shared" si="4"/>
        <v>15.624482359326739</v>
      </c>
      <c r="D79" s="16">
        <f t="shared" si="5"/>
        <v>1.6010279838939789</v>
      </c>
    </row>
    <row r="80" spans="1:4" x14ac:dyDescent="0.35">
      <c r="A80" s="16">
        <v>79</v>
      </c>
      <c r="B80" s="33">
        <f t="shared" si="3"/>
        <v>1.759291886010284</v>
      </c>
      <c r="C80" s="16">
        <f t="shared" si="4"/>
        <v>15.164758710752327</v>
      </c>
      <c r="D80" s="16">
        <f t="shared" si="5"/>
        <v>0.41230312244743694</v>
      </c>
    </row>
    <row r="81" spans="1:4" x14ac:dyDescent="0.35">
      <c r="A81" s="16">
        <v>80</v>
      </c>
      <c r="B81" s="33">
        <f t="shared" si="3"/>
        <v>1.8221237390820804</v>
      </c>
      <c r="C81" s="16">
        <f t="shared" si="4"/>
        <v>14.538872443229216</v>
      </c>
      <c r="D81" s="16">
        <f t="shared" si="5"/>
        <v>-0.75635613976017368</v>
      </c>
    </row>
    <row r="82" spans="1:4" x14ac:dyDescent="0.35">
      <c r="A82" s="16">
        <v>81</v>
      </c>
      <c r="B82" s="33">
        <f t="shared" si="3"/>
        <v>1.8849555921538759</v>
      </c>
      <c r="C82" s="16">
        <f t="shared" si="4"/>
        <v>13.763819204711737</v>
      </c>
      <c r="D82" s="16">
        <f t="shared" si="5"/>
        <v>-1.8991869381244193</v>
      </c>
    </row>
    <row r="83" spans="1:4" x14ac:dyDescent="0.35">
      <c r="A83" s="16">
        <v>82</v>
      </c>
      <c r="B83" s="33">
        <f t="shared" si="3"/>
        <v>1.9477874452256714</v>
      </c>
      <c r="C83" s="16">
        <f t="shared" si="4"/>
        <v>12.860434996919313</v>
      </c>
      <c r="D83" s="16">
        <f t="shared" si="5"/>
        <v>-3.0132206722551009</v>
      </c>
    </row>
    <row r="84" spans="1:4" x14ac:dyDescent="0.35">
      <c r="A84" s="16">
        <v>83</v>
      </c>
      <c r="B84" s="33">
        <f t="shared" si="3"/>
        <v>2.0106192982974669</v>
      </c>
      <c r="C84" s="16">
        <f t="shared" si="4"/>
        <v>11.852684178251668</v>
      </c>
      <c r="D84" s="16">
        <f t="shared" si="5"/>
        <v>-4.0977958492740196</v>
      </c>
    </row>
    <row r="85" spans="1:4" x14ac:dyDescent="0.35">
      <c r="A85" s="16">
        <v>84</v>
      </c>
      <c r="B85" s="33">
        <f t="shared" si="3"/>
        <v>2.0734511513692642</v>
      </c>
      <c r="C85" s="16">
        <f t="shared" si="4"/>
        <v>10.766842238643605</v>
      </c>
      <c r="D85" s="16">
        <f t="shared" si="5"/>
        <v>-5.1539379537187964</v>
      </c>
    </row>
    <row r="86" spans="1:4" x14ac:dyDescent="0.35">
      <c r="A86" s="16">
        <v>85</v>
      </c>
      <c r="B86" s="33">
        <f t="shared" si="3"/>
        <v>2.1362830044410597</v>
      </c>
      <c r="C86" s="16">
        <f t="shared" si="4"/>
        <v>9.6306021717669594</v>
      </c>
      <c r="D86" s="16">
        <f t="shared" si="5"/>
        <v>-6.1836572897818645</v>
      </c>
    </row>
    <row r="87" spans="1:4" x14ac:dyDescent="0.35">
      <c r="A87" s="16">
        <v>86</v>
      </c>
      <c r="B87" s="33">
        <f t="shared" si="3"/>
        <v>2.1991148575128552</v>
      </c>
      <c r="C87" s="16">
        <f t="shared" si="4"/>
        <v>8.4721359549995814</v>
      </c>
      <c r="D87" s="16">
        <f t="shared" si="5"/>
        <v>-7.1892193461427718</v>
      </c>
    </row>
    <row r="88" spans="1:4" x14ac:dyDescent="0.35">
      <c r="A88" s="16">
        <v>87</v>
      </c>
      <c r="B88" s="33">
        <f t="shared" si="3"/>
        <v>2.2619467105846507</v>
      </c>
      <c r="C88" s="16">
        <f t="shared" si="4"/>
        <v>7.3191442169026173</v>
      </c>
      <c r="D88" s="16">
        <f t="shared" si="5"/>
        <v>-8.172442168003812</v>
      </c>
    </row>
    <row r="89" spans="1:4" x14ac:dyDescent="0.35">
      <c r="A89" s="16">
        <v>88</v>
      </c>
      <c r="B89" s="33">
        <f t="shared" si="3"/>
        <v>2.3247785636564462</v>
      </c>
      <c r="C89" s="16">
        <f t="shared" si="4"/>
        <v>6.197927570062193</v>
      </c>
      <c r="D89" s="16">
        <f t="shared" si="5"/>
        <v>-9.1340715636634737</v>
      </c>
    </row>
    <row r="90" spans="1:4" x14ac:dyDescent="0.35">
      <c r="A90" s="16">
        <v>89</v>
      </c>
      <c r="B90" s="33">
        <f t="shared" si="3"/>
        <v>2.3876104167282426</v>
      </c>
      <c r="C90" s="16">
        <f t="shared" si="4"/>
        <v>5.1325123000411121</v>
      </c>
      <c r="D90" s="16">
        <f t="shared" si="5"/>
        <v>-10.073278032307813</v>
      </c>
    </row>
    <row r="91" spans="1:4" x14ac:dyDescent="0.35">
      <c r="A91" s="16">
        <v>90</v>
      </c>
      <c r="B91" s="33">
        <f t="shared" si="3"/>
        <v>2.450442269800039</v>
      </c>
      <c r="C91" s="16">
        <f t="shared" si="4"/>
        <v>4.1438611568088186</v>
      </c>
      <c r="D91" s="16">
        <f t="shared" si="5"/>
        <v>-10.987309591329065</v>
      </c>
    </row>
    <row r="92" spans="1:4" x14ac:dyDescent="0.35">
      <c r="A92" s="16">
        <v>91</v>
      </c>
      <c r="B92" s="33">
        <f t="shared" si="3"/>
        <v>2.5132741228718345</v>
      </c>
      <c r="C92" s="16">
        <f t="shared" si="4"/>
        <v>3.2491969623290644</v>
      </c>
      <c r="D92" s="16">
        <f t="shared" si="5"/>
        <v>-11.871322893123999</v>
      </c>
    </row>
    <row r="93" spans="1:4" x14ac:dyDescent="0.35">
      <c r="A93" s="16">
        <v>92</v>
      </c>
      <c r="B93" s="33">
        <f t="shared" si="3"/>
        <v>2.57610597594363</v>
      </c>
      <c r="C93" s="16">
        <f t="shared" si="4"/>
        <v>2.4614627344900533</v>
      </c>
      <c r="D93" s="16">
        <f t="shared" si="5"/>
        <v>-12.718401966731474</v>
      </c>
    </row>
    <row r="94" spans="1:4" x14ac:dyDescent="0.35">
      <c r="A94" s="16">
        <v>93</v>
      </c>
      <c r="B94" s="33">
        <f t="shared" si="3"/>
        <v>2.6389378290154255</v>
      </c>
      <c r="C94" s="16">
        <f t="shared" si="4"/>
        <v>1.7889371755075048</v>
      </c>
      <c r="D94" s="16">
        <f t="shared" si="5"/>
        <v>-13.5197604848415</v>
      </c>
    </row>
    <row r="95" spans="1:4" x14ac:dyDescent="0.35">
      <c r="A95" s="16">
        <v>94</v>
      </c>
      <c r="B95" s="33">
        <f t="shared" si="3"/>
        <v>2.7017696820872219</v>
      </c>
      <c r="C95" s="16">
        <f t="shared" si="4"/>
        <v>1.2350188542663503</v>
      </c>
      <c r="D95" s="16">
        <f t="shared" si="5"/>
        <v>-14.265110541886262</v>
      </c>
    </row>
    <row r="96" spans="1:4" x14ac:dyDescent="0.35">
      <c r="A96" s="16">
        <v>95</v>
      </c>
      <c r="B96" s="33">
        <f t="shared" si="3"/>
        <v>2.7646015351590183</v>
      </c>
      <c r="C96" s="16">
        <f t="shared" si="4"/>
        <v>0.79818642235205628</v>
      </c>
      <c r="D96" s="16">
        <f t="shared" si="5"/>
        <v>-14.943169390053498</v>
      </c>
    </row>
    <row r="97" spans="1:4" x14ac:dyDescent="0.35">
      <c r="A97" s="16">
        <v>96</v>
      </c>
      <c r="B97" s="33">
        <f t="shared" si="3"/>
        <v>2.8274333882308138</v>
      </c>
      <c r="C97" s="16">
        <f t="shared" si="4"/>
        <v>0.47213595499957961</v>
      </c>
      <c r="D97" s="16">
        <f t="shared" si="5"/>
        <v>-15.542266173501734</v>
      </c>
    </row>
    <row r="98" spans="1:4" x14ac:dyDescent="0.35">
      <c r="A98" s="16">
        <v>97</v>
      </c>
      <c r="B98" s="33">
        <f t="shared" si="3"/>
        <v>2.8902652413026093</v>
      </c>
      <c r="C98" s="16">
        <f t="shared" si="4"/>
        <v>0.24609022226350374</v>
      </c>
      <c r="D98" s="16">
        <f t="shared" si="5"/>
        <v>-16.051004035027692</v>
      </c>
    </row>
    <row r="99" spans="1:4" x14ac:dyDescent="0.35">
      <c r="A99" s="16">
        <v>98</v>
      </c>
      <c r="B99" s="33">
        <f t="shared" si="3"/>
        <v>2.9530970943744057</v>
      </c>
      <c r="C99" s="16">
        <f t="shared" si="4"/>
        <v>0.10526859511270592</v>
      </c>
      <c r="D99" s="16">
        <f t="shared" si="5"/>
        <v>-16.458929465331593</v>
      </c>
    </row>
    <row r="100" spans="1:4" x14ac:dyDescent="0.35">
      <c r="A100" s="16">
        <v>99</v>
      </c>
      <c r="B100" s="33">
        <f t="shared" si="3"/>
        <v>3.0159289474462012</v>
      </c>
      <c r="C100" s="16">
        <f t="shared" si="4"/>
        <v>3.1500592032936092E-2</v>
      </c>
      <c r="D100" s="16">
        <f t="shared" si="5"/>
        <v>-16.75716063099873</v>
      </c>
    </row>
    <row r="101" spans="1:4" x14ac:dyDescent="0.35">
      <c r="A101" s="16">
        <v>100</v>
      </c>
      <c r="B101" s="33">
        <f t="shared" si="3"/>
        <v>3.0787608005179976</v>
      </c>
      <c r="C101" s="16">
        <f t="shared" si="4"/>
        <v>3.9609760088619161E-3</v>
      </c>
      <c r="D101" s="16">
        <f t="shared" si="5"/>
        <v>-16.938929635811174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0C4D-0F63-47D8-8988-3E36B48EBB87}">
  <dimension ref="A1:D368"/>
  <sheetViews>
    <sheetView workbookViewId="0">
      <selection activeCell="B8" sqref="B8"/>
    </sheetView>
  </sheetViews>
  <sheetFormatPr baseColWidth="10" defaultRowHeight="14.5" x14ac:dyDescent="0.35"/>
  <sheetData>
    <row r="1" spans="1:4" x14ac:dyDescent="0.35">
      <c r="A1" t="s">
        <v>65</v>
      </c>
      <c r="B1">
        <v>8</v>
      </c>
    </row>
    <row r="2" spans="1:4" x14ac:dyDescent="0.35">
      <c r="A2" t="s">
        <v>66</v>
      </c>
      <c r="B2">
        <v>0.5</v>
      </c>
    </row>
    <row r="3" spans="1:4" x14ac:dyDescent="0.35">
      <c r="A3" t="s">
        <v>68</v>
      </c>
      <c r="B3">
        <v>2</v>
      </c>
    </row>
    <row r="4" spans="1:4" x14ac:dyDescent="0.35">
      <c r="A4" t="s">
        <v>67</v>
      </c>
      <c r="B4">
        <v>1</v>
      </c>
      <c r="D4" t="s">
        <v>73</v>
      </c>
    </row>
    <row r="6" spans="1:4" x14ac:dyDescent="0.35">
      <c r="A6" t="s">
        <v>69</v>
      </c>
    </row>
    <row r="7" spans="1:4" x14ac:dyDescent="0.35">
      <c r="A7" t="s">
        <v>70</v>
      </c>
      <c r="B7" t="s">
        <v>71</v>
      </c>
      <c r="C7" t="s">
        <v>72</v>
      </c>
    </row>
    <row r="8" spans="1:4" x14ac:dyDescent="0.35">
      <c r="A8">
        <v>0</v>
      </c>
    </row>
    <row r="9" spans="1:4" x14ac:dyDescent="0.35">
      <c r="A9" s="16">
        <v>1</v>
      </c>
    </row>
    <row r="10" spans="1:4" x14ac:dyDescent="0.35">
      <c r="A10" s="16">
        <v>2</v>
      </c>
    </row>
    <row r="11" spans="1:4" x14ac:dyDescent="0.35">
      <c r="A11" s="16">
        <v>3</v>
      </c>
    </row>
    <row r="12" spans="1:4" x14ac:dyDescent="0.35">
      <c r="A12" s="16">
        <v>4</v>
      </c>
    </row>
    <row r="13" spans="1:4" x14ac:dyDescent="0.35">
      <c r="A13" s="16">
        <v>5</v>
      </c>
    </row>
    <row r="14" spans="1:4" x14ac:dyDescent="0.35">
      <c r="A14" s="16">
        <v>6</v>
      </c>
    </row>
    <row r="15" spans="1:4" x14ac:dyDescent="0.35">
      <c r="A15" s="16">
        <v>7</v>
      </c>
    </row>
    <row r="16" spans="1:4" x14ac:dyDescent="0.35">
      <c r="A16" s="16">
        <v>8</v>
      </c>
    </row>
    <row r="17" spans="1:1" x14ac:dyDescent="0.35">
      <c r="A17" s="16">
        <v>9</v>
      </c>
    </row>
    <row r="18" spans="1:1" x14ac:dyDescent="0.35">
      <c r="A18" s="16">
        <v>10</v>
      </c>
    </row>
    <row r="19" spans="1:1" x14ac:dyDescent="0.35">
      <c r="A19" s="16">
        <v>11</v>
      </c>
    </row>
    <row r="20" spans="1:1" x14ac:dyDescent="0.35">
      <c r="A20" s="16">
        <v>12</v>
      </c>
    </row>
    <row r="21" spans="1:1" x14ac:dyDescent="0.35">
      <c r="A21" s="16">
        <v>13</v>
      </c>
    </row>
    <row r="22" spans="1:1" x14ac:dyDescent="0.35">
      <c r="A22" s="16">
        <v>14</v>
      </c>
    </row>
    <row r="23" spans="1:1" x14ac:dyDescent="0.35">
      <c r="A23" s="16">
        <v>15</v>
      </c>
    </row>
    <row r="24" spans="1:1" x14ac:dyDescent="0.35">
      <c r="A24" s="16">
        <v>16</v>
      </c>
    </row>
    <row r="25" spans="1:1" x14ac:dyDescent="0.35">
      <c r="A25" s="16">
        <v>17</v>
      </c>
    </row>
    <row r="26" spans="1:1" x14ac:dyDescent="0.35">
      <c r="A26" s="16">
        <v>18</v>
      </c>
    </row>
    <row r="27" spans="1:1" x14ac:dyDescent="0.35">
      <c r="A27" s="16">
        <v>19</v>
      </c>
    </row>
    <row r="28" spans="1:1" x14ac:dyDescent="0.35">
      <c r="A28" s="16">
        <v>20</v>
      </c>
    </row>
    <row r="29" spans="1:1" x14ac:dyDescent="0.35">
      <c r="A29" s="16">
        <v>21</v>
      </c>
    </row>
    <row r="30" spans="1:1" x14ac:dyDescent="0.35">
      <c r="A30" s="16">
        <v>22</v>
      </c>
    </row>
    <row r="31" spans="1:1" x14ac:dyDescent="0.35">
      <c r="A31" s="16">
        <v>23</v>
      </c>
    </row>
    <row r="32" spans="1:1" x14ac:dyDescent="0.35">
      <c r="A32" s="16">
        <v>24</v>
      </c>
    </row>
    <row r="33" spans="1:1" x14ac:dyDescent="0.35">
      <c r="A33" s="16">
        <v>25</v>
      </c>
    </row>
    <row r="34" spans="1:1" x14ac:dyDescent="0.35">
      <c r="A34" s="16">
        <v>26</v>
      </c>
    </row>
    <row r="35" spans="1:1" x14ac:dyDescent="0.35">
      <c r="A35" s="16">
        <v>27</v>
      </c>
    </row>
    <row r="36" spans="1:1" x14ac:dyDescent="0.35">
      <c r="A36" s="16">
        <v>28</v>
      </c>
    </row>
    <row r="37" spans="1:1" x14ac:dyDescent="0.35">
      <c r="A37" s="16">
        <v>29</v>
      </c>
    </row>
    <row r="38" spans="1:1" x14ac:dyDescent="0.35">
      <c r="A38" s="16">
        <v>30</v>
      </c>
    </row>
    <row r="39" spans="1:1" x14ac:dyDescent="0.35">
      <c r="A39" s="16">
        <v>31</v>
      </c>
    </row>
    <row r="40" spans="1:1" x14ac:dyDescent="0.35">
      <c r="A40" s="16">
        <v>32</v>
      </c>
    </row>
    <row r="41" spans="1:1" x14ac:dyDescent="0.35">
      <c r="A41" s="16">
        <v>33</v>
      </c>
    </row>
    <row r="42" spans="1:1" x14ac:dyDescent="0.35">
      <c r="A42" s="16">
        <v>34</v>
      </c>
    </row>
    <row r="43" spans="1:1" x14ac:dyDescent="0.35">
      <c r="A43" s="16">
        <v>35</v>
      </c>
    </row>
    <row r="44" spans="1:1" x14ac:dyDescent="0.35">
      <c r="A44" s="16">
        <v>36</v>
      </c>
    </row>
    <row r="45" spans="1:1" x14ac:dyDescent="0.35">
      <c r="A45" s="16">
        <v>37</v>
      </c>
    </row>
    <row r="46" spans="1:1" x14ac:dyDescent="0.35">
      <c r="A46" s="16">
        <v>38</v>
      </c>
    </row>
    <row r="47" spans="1:1" x14ac:dyDescent="0.35">
      <c r="A47" s="16">
        <v>39</v>
      </c>
    </row>
    <row r="48" spans="1:1" x14ac:dyDescent="0.35">
      <c r="A48" s="16">
        <v>40</v>
      </c>
    </row>
    <row r="49" spans="1:1" x14ac:dyDescent="0.35">
      <c r="A49" s="16">
        <v>41</v>
      </c>
    </row>
    <row r="50" spans="1:1" x14ac:dyDescent="0.35">
      <c r="A50" s="16">
        <v>42</v>
      </c>
    </row>
    <row r="51" spans="1:1" x14ac:dyDescent="0.35">
      <c r="A51" s="16">
        <v>43</v>
      </c>
    </row>
    <row r="52" spans="1:1" x14ac:dyDescent="0.35">
      <c r="A52" s="16">
        <v>44</v>
      </c>
    </row>
    <row r="53" spans="1:1" x14ac:dyDescent="0.35">
      <c r="A53" s="16">
        <v>45</v>
      </c>
    </row>
    <row r="54" spans="1:1" x14ac:dyDescent="0.35">
      <c r="A54" s="16">
        <v>46</v>
      </c>
    </row>
    <row r="55" spans="1:1" x14ac:dyDescent="0.35">
      <c r="A55" s="16">
        <v>47</v>
      </c>
    </row>
    <row r="56" spans="1:1" x14ac:dyDescent="0.35">
      <c r="A56" s="16">
        <v>48</v>
      </c>
    </row>
    <row r="57" spans="1:1" x14ac:dyDescent="0.35">
      <c r="A57" s="16">
        <v>49</v>
      </c>
    </row>
    <row r="58" spans="1:1" x14ac:dyDescent="0.35">
      <c r="A58" s="16">
        <v>50</v>
      </c>
    </row>
    <row r="59" spans="1:1" x14ac:dyDescent="0.35">
      <c r="A59" s="16">
        <v>51</v>
      </c>
    </row>
    <row r="60" spans="1:1" x14ac:dyDescent="0.35">
      <c r="A60" s="16">
        <v>52</v>
      </c>
    </row>
    <row r="61" spans="1:1" x14ac:dyDescent="0.35">
      <c r="A61" s="16">
        <v>53</v>
      </c>
    </row>
    <row r="62" spans="1:1" x14ac:dyDescent="0.35">
      <c r="A62" s="16">
        <v>54</v>
      </c>
    </row>
    <row r="63" spans="1:1" x14ac:dyDescent="0.35">
      <c r="A63" s="16">
        <v>55</v>
      </c>
    </row>
    <row r="64" spans="1:1" x14ac:dyDescent="0.35">
      <c r="A64" s="16">
        <v>56</v>
      </c>
    </row>
    <row r="65" spans="1:1" x14ac:dyDescent="0.35">
      <c r="A65" s="16">
        <v>57</v>
      </c>
    </row>
    <row r="66" spans="1:1" x14ac:dyDescent="0.35">
      <c r="A66" s="16">
        <v>58</v>
      </c>
    </row>
    <row r="67" spans="1:1" x14ac:dyDescent="0.35">
      <c r="A67" s="16">
        <v>59</v>
      </c>
    </row>
    <row r="68" spans="1:1" x14ac:dyDescent="0.35">
      <c r="A68" s="16">
        <v>60</v>
      </c>
    </row>
    <row r="69" spans="1:1" x14ac:dyDescent="0.35">
      <c r="A69" s="16">
        <v>61</v>
      </c>
    </row>
    <row r="70" spans="1:1" x14ac:dyDescent="0.35">
      <c r="A70" s="16">
        <v>62</v>
      </c>
    </row>
    <row r="71" spans="1:1" x14ac:dyDescent="0.35">
      <c r="A71" s="16">
        <v>63</v>
      </c>
    </row>
    <row r="72" spans="1:1" x14ac:dyDescent="0.35">
      <c r="A72" s="16">
        <v>64</v>
      </c>
    </row>
    <row r="73" spans="1:1" x14ac:dyDescent="0.35">
      <c r="A73" s="16">
        <v>65</v>
      </c>
    </row>
    <row r="74" spans="1:1" x14ac:dyDescent="0.35">
      <c r="A74" s="16">
        <v>66</v>
      </c>
    </row>
    <row r="75" spans="1:1" x14ac:dyDescent="0.35">
      <c r="A75" s="16">
        <v>67</v>
      </c>
    </row>
    <row r="76" spans="1:1" x14ac:dyDescent="0.35">
      <c r="A76" s="16">
        <v>68</v>
      </c>
    </row>
    <row r="77" spans="1:1" x14ac:dyDescent="0.35">
      <c r="A77" s="16">
        <v>69</v>
      </c>
    </row>
    <row r="78" spans="1:1" x14ac:dyDescent="0.35">
      <c r="A78" s="16">
        <v>70</v>
      </c>
    </row>
    <row r="79" spans="1:1" x14ac:dyDescent="0.35">
      <c r="A79" s="16">
        <v>71</v>
      </c>
    </row>
    <row r="80" spans="1:1" x14ac:dyDescent="0.35">
      <c r="A80" s="16">
        <v>72</v>
      </c>
    </row>
    <row r="81" spans="1:1" x14ac:dyDescent="0.35">
      <c r="A81" s="16">
        <v>73</v>
      </c>
    </row>
    <row r="82" spans="1:1" x14ac:dyDescent="0.35">
      <c r="A82" s="16">
        <v>74</v>
      </c>
    </row>
    <row r="83" spans="1:1" x14ac:dyDescent="0.35">
      <c r="A83" s="16">
        <v>75</v>
      </c>
    </row>
    <row r="84" spans="1:1" x14ac:dyDescent="0.35">
      <c r="A84" s="16">
        <v>76</v>
      </c>
    </row>
    <row r="85" spans="1:1" x14ac:dyDescent="0.35">
      <c r="A85" s="16">
        <v>77</v>
      </c>
    </row>
    <row r="86" spans="1:1" x14ac:dyDescent="0.35">
      <c r="A86" s="16">
        <v>78</v>
      </c>
    </row>
    <row r="87" spans="1:1" x14ac:dyDescent="0.35">
      <c r="A87" s="16">
        <v>79</v>
      </c>
    </row>
    <row r="88" spans="1:1" x14ac:dyDescent="0.35">
      <c r="A88" s="16">
        <v>80</v>
      </c>
    </row>
    <row r="89" spans="1:1" x14ac:dyDescent="0.35">
      <c r="A89" s="16">
        <v>81</v>
      </c>
    </row>
    <row r="90" spans="1:1" x14ac:dyDescent="0.35">
      <c r="A90" s="16">
        <v>82</v>
      </c>
    </row>
    <row r="91" spans="1:1" x14ac:dyDescent="0.35">
      <c r="A91" s="16">
        <v>83</v>
      </c>
    </row>
    <row r="92" spans="1:1" x14ac:dyDescent="0.35">
      <c r="A92" s="16">
        <v>84</v>
      </c>
    </row>
    <row r="93" spans="1:1" x14ac:dyDescent="0.35">
      <c r="A93" s="16">
        <v>85</v>
      </c>
    </row>
    <row r="94" spans="1:1" x14ac:dyDescent="0.35">
      <c r="A94" s="16">
        <v>86</v>
      </c>
    </row>
    <row r="95" spans="1:1" x14ac:dyDescent="0.35">
      <c r="A95" s="16">
        <v>87</v>
      </c>
    </row>
    <row r="96" spans="1:1" x14ac:dyDescent="0.35">
      <c r="A96" s="16">
        <v>88</v>
      </c>
    </row>
    <row r="97" spans="1:1" x14ac:dyDescent="0.35">
      <c r="A97" s="16">
        <v>89</v>
      </c>
    </row>
    <row r="98" spans="1:1" x14ac:dyDescent="0.35">
      <c r="A98" s="16">
        <v>90</v>
      </c>
    </row>
    <row r="99" spans="1:1" x14ac:dyDescent="0.35">
      <c r="A99" s="16">
        <v>91</v>
      </c>
    </row>
    <row r="100" spans="1:1" x14ac:dyDescent="0.35">
      <c r="A100" s="16">
        <v>92</v>
      </c>
    </row>
    <row r="101" spans="1:1" x14ac:dyDescent="0.35">
      <c r="A101" s="16">
        <v>93</v>
      </c>
    </row>
    <row r="102" spans="1:1" x14ac:dyDescent="0.35">
      <c r="A102" s="16">
        <v>94</v>
      </c>
    </row>
    <row r="103" spans="1:1" x14ac:dyDescent="0.35">
      <c r="A103" s="16">
        <v>95</v>
      </c>
    </row>
    <row r="104" spans="1:1" x14ac:dyDescent="0.35">
      <c r="A104" s="16">
        <v>96</v>
      </c>
    </row>
    <row r="105" spans="1:1" x14ac:dyDescent="0.35">
      <c r="A105" s="16">
        <v>97</v>
      </c>
    </row>
    <row r="106" spans="1:1" x14ac:dyDescent="0.35">
      <c r="A106" s="16">
        <v>98</v>
      </c>
    </row>
    <row r="107" spans="1:1" x14ac:dyDescent="0.35">
      <c r="A107" s="16">
        <v>99</v>
      </c>
    </row>
    <row r="108" spans="1:1" x14ac:dyDescent="0.35">
      <c r="A108" s="16">
        <v>100</v>
      </c>
    </row>
    <row r="109" spans="1:1" x14ac:dyDescent="0.35">
      <c r="A109" s="16">
        <v>101</v>
      </c>
    </row>
    <row r="110" spans="1:1" x14ac:dyDescent="0.35">
      <c r="A110" s="16">
        <v>102</v>
      </c>
    </row>
    <row r="111" spans="1:1" x14ac:dyDescent="0.35">
      <c r="A111" s="16">
        <v>103</v>
      </c>
    </row>
    <row r="112" spans="1:1" x14ac:dyDescent="0.35">
      <c r="A112" s="16">
        <v>104</v>
      </c>
    </row>
    <row r="113" spans="1:1" x14ac:dyDescent="0.35">
      <c r="A113" s="16">
        <v>105</v>
      </c>
    </row>
    <row r="114" spans="1:1" x14ac:dyDescent="0.35">
      <c r="A114" s="16">
        <v>106</v>
      </c>
    </row>
    <row r="115" spans="1:1" x14ac:dyDescent="0.35">
      <c r="A115" s="16">
        <v>107</v>
      </c>
    </row>
    <row r="116" spans="1:1" x14ac:dyDescent="0.35">
      <c r="A116" s="16">
        <v>108</v>
      </c>
    </row>
    <row r="117" spans="1:1" x14ac:dyDescent="0.35">
      <c r="A117" s="16">
        <v>109</v>
      </c>
    </row>
    <row r="118" spans="1:1" x14ac:dyDescent="0.35">
      <c r="A118" s="16">
        <v>110</v>
      </c>
    </row>
    <row r="119" spans="1:1" x14ac:dyDescent="0.35">
      <c r="A119" s="16">
        <v>111</v>
      </c>
    </row>
    <row r="120" spans="1:1" x14ac:dyDescent="0.35">
      <c r="A120" s="16">
        <v>112</v>
      </c>
    </row>
    <row r="121" spans="1:1" x14ac:dyDescent="0.35">
      <c r="A121" s="16">
        <v>113</v>
      </c>
    </row>
    <row r="122" spans="1:1" x14ac:dyDescent="0.35">
      <c r="A122" s="16">
        <v>114</v>
      </c>
    </row>
    <row r="123" spans="1:1" x14ac:dyDescent="0.35">
      <c r="A123" s="16">
        <v>115</v>
      </c>
    </row>
    <row r="124" spans="1:1" x14ac:dyDescent="0.35">
      <c r="A124" s="16">
        <v>116</v>
      </c>
    </row>
    <row r="125" spans="1:1" x14ac:dyDescent="0.35">
      <c r="A125" s="16">
        <v>117</v>
      </c>
    </row>
    <row r="126" spans="1:1" x14ac:dyDescent="0.35">
      <c r="A126" s="16">
        <v>118</v>
      </c>
    </row>
    <row r="127" spans="1:1" x14ac:dyDescent="0.35">
      <c r="A127" s="16">
        <v>119</v>
      </c>
    </row>
    <row r="128" spans="1:1" x14ac:dyDescent="0.35">
      <c r="A128" s="16">
        <v>120</v>
      </c>
    </row>
    <row r="129" spans="1:1" x14ac:dyDescent="0.35">
      <c r="A129" s="16">
        <v>121</v>
      </c>
    </row>
    <row r="130" spans="1:1" x14ac:dyDescent="0.35">
      <c r="A130" s="16">
        <v>122</v>
      </c>
    </row>
    <row r="131" spans="1:1" x14ac:dyDescent="0.35">
      <c r="A131" s="16">
        <v>123</v>
      </c>
    </row>
    <row r="132" spans="1:1" x14ac:dyDescent="0.35">
      <c r="A132" s="16">
        <v>124</v>
      </c>
    </row>
    <row r="133" spans="1:1" x14ac:dyDescent="0.35">
      <c r="A133" s="16">
        <v>125</v>
      </c>
    </row>
    <row r="134" spans="1:1" x14ac:dyDescent="0.35">
      <c r="A134" s="16">
        <v>126</v>
      </c>
    </row>
    <row r="135" spans="1:1" x14ac:dyDescent="0.35">
      <c r="A135" s="16">
        <v>127</v>
      </c>
    </row>
    <row r="136" spans="1:1" x14ac:dyDescent="0.35">
      <c r="A136" s="16">
        <v>128</v>
      </c>
    </row>
    <row r="137" spans="1:1" x14ac:dyDescent="0.35">
      <c r="A137" s="16">
        <v>129</v>
      </c>
    </row>
    <row r="138" spans="1:1" x14ac:dyDescent="0.35">
      <c r="A138" s="16">
        <v>130</v>
      </c>
    </row>
    <row r="139" spans="1:1" x14ac:dyDescent="0.35">
      <c r="A139" s="16">
        <v>131</v>
      </c>
    </row>
    <row r="140" spans="1:1" x14ac:dyDescent="0.35">
      <c r="A140" s="16">
        <v>132</v>
      </c>
    </row>
    <row r="141" spans="1:1" x14ac:dyDescent="0.35">
      <c r="A141" s="16">
        <v>133</v>
      </c>
    </row>
    <row r="142" spans="1:1" x14ac:dyDescent="0.35">
      <c r="A142" s="16">
        <v>134</v>
      </c>
    </row>
    <row r="143" spans="1:1" x14ac:dyDescent="0.35">
      <c r="A143" s="16">
        <v>135</v>
      </c>
    </row>
    <row r="144" spans="1:1" x14ac:dyDescent="0.35">
      <c r="A144" s="16">
        <v>136</v>
      </c>
    </row>
    <row r="145" spans="1:1" x14ac:dyDescent="0.35">
      <c r="A145" s="16">
        <v>137</v>
      </c>
    </row>
    <row r="146" spans="1:1" x14ac:dyDescent="0.35">
      <c r="A146" s="16">
        <v>138</v>
      </c>
    </row>
    <row r="147" spans="1:1" x14ac:dyDescent="0.35">
      <c r="A147" s="16">
        <v>139</v>
      </c>
    </row>
    <row r="148" spans="1:1" x14ac:dyDescent="0.35">
      <c r="A148" s="16">
        <v>140</v>
      </c>
    </row>
    <row r="149" spans="1:1" x14ac:dyDescent="0.35">
      <c r="A149" s="16">
        <v>141</v>
      </c>
    </row>
    <row r="150" spans="1:1" x14ac:dyDescent="0.35">
      <c r="A150" s="16">
        <v>142</v>
      </c>
    </row>
    <row r="151" spans="1:1" x14ac:dyDescent="0.35">
      <c r="A151" s="16">
        <v>143</v>
      </c>
    </row>
    <row r="152" spans="1:1" x14ac:dyDescent="0.35">
      <c r="A152" s="16">
        <v>144</v>
      </c>
    </row>
    <row r="153" spans="1:1" x14ac:dyDescent="0.35">
      <c r="A153" s="16">
        <v>145</v>
      </c>
    </row>
    <row r="154" spans="1:1" x14ac:dyDescent="0.35">
      <c r="A154" s="16">
        <v>146</v>
      </c>
    </row>
    <row r="155" spans="1:1" x14ac:dyDescent="0.35">
      <c r="A155" s="16">
        <v>147</v>
      </c>
    </row>
    <row r="156" spans="1:1" x14ac:dyDescent="0.35">
      <c r="A156" s="16">
        <v>148</v>
      </c>
    </row>
    <row r="157" spans="1:1" x14ac:dyDescent="0.35">
      <c r="A157" s="16">
        <v>149</v>
      </c>
    </row>
    <row r="158" spans="1:1" x14ac:dyDescent="0.35">
      <c r="A158" s="16">
        <v>150</v>
      </c>
    </row>
    <row r="159" spans="1:1" x14ac:dyDescent="0.35">
      <c r="A159" s="16">
        <v>151</v>
      </c>
    </row>
    <row r="160" spans="1:1" x14ac:dyDescent="0.35">
      <c r="A160" s="16">
        <v>152</v>
      </c>
    </row>
    <row r="161" spans="1:1" x14ac:dyDescent="0.35">
      <c r="A161" s="16">
        <v>153</v>
      </c>
    </row>
    <row r="162" spans="1:1" x14ac:dyDescent="0.35">
      <c r="A162" s="16">
        <v>154</v>
      </c>
    </row>
    <row r="163" spans="1:1" x14ac:dyDescent="0.35">
      <c r="A163" s="16">
        <v>155</v>
      </c>
    </row>
    <row r="164" spans="1:1" x14ac:dyDescent="0.35">
      <c r="A164" s="16">
        <v>156</v>
      </c>
    </row>
    <row r="165" spans="1:1" x14ac:dyDescent="0.35">
      <c r="A165" s="16">
        <v>157</v>
      </c>
    </row>
    <row r="166" spans="1:1" x14ac:dyDescent="0.35">
      <c r="A166" s="16">
        <v>158</v>
      </c>
    </row>
    <row r="167" spans="1:1" x14ac:dyDescent="0.35">
      <c r="A167" s="16">
        <v>159</v>
      </c>
    </row>
    <row r="168" spans="1:1" x14ac:dyDescent="0.35">
      <c r="A168" s="16">
        <v>160</v>
      </c>
    </row>
    <row r="169" spans="1:1" x14ac:dyDescent="0.35">
      <c r="A169" s="16">
        <v>161</v>
      </c>
    </row>
    <row r="170" spans="1:1" x14ac:dyDescent="0.35">
      <c r="A170" s="16">
        <v>162</v>
      </c>
    </row>
    <row r="171" spans="1:1" x14ac:dyDescent="0.35">
      <c r="A171" s="16">
        <v>163</v>
      </c>
    </row>
    <row r="172" spans="1:1" x14ac:dyDescent="0.35">
      <c r="A172" s="16">
        <v>164</v>
      </c>
    </row>
    <row r="173" spans="1:1" x14ac:dyDescent="0.35">
      <c r="A173" s="16">
        <v>165</v>
      </c>
    </row>
    <row r="174" spans="1:1" x14ac:dyDescent="0.35">
      <c r="A174" s="16">
        <v>166</v>
      </c>
    </row>
    <row r="175" spans="1:1" x14ac:dyDescent="0.35">
      <c r="A175" s="16">
        <v>167</v>
      </c>
    </row>
    <row r="176" spans="1:1" x14ac:dyDescent="0.35">
      <c r="A176" s="16">
        <v>168</v>
      </c>
    </row>
    <row r="177" spans="1:1" x14ac:dyDescent="0.35">
      <c r="A177" s="16">
        <v>169</v>
      </c>
    </row>
    <row r="178" spans="1:1" x14ac:dyDescent="0.35">
      <c r="A178" s="16">
        <v>170</v>
      </c>
    </row>
    <row r="179" spans="1:1" x14ac:dyDescent="0.35">
      <c r="A179" s="16">
        <v>171</v>
      </c>
    </row>
    <row r="180" spans="1:1" x14ac:dyDescent="0.35">
      <c r="A180" s="16">
        <v>172</v>
      </c>
    </row>
    <row r="181" spans="1:1" x14ac:dyDescent="0.35">
      <c r="A181" s="16">
        <v>173</v>
      </c>
    </row>
    <row r="182" spans="1:1" x14ac:dyDescent="0.35">
      <c r="A182" s="16">
        <v>174</v>
      </c>
    </row>
    <row r="183" spans="1:1" x14ac:dyDescent="0.35">
      <c r="A183" s="16">
        <v>175</v>
      </c>
    </row>
    <row r="184" spans="1:1" x14ac:dyDescent="0.35">
      <c r="A184" s="16">
        <v>176</v>
      </c>
    </row>
    <row r="185" spans="1:1" x14ac:dyDescent="0.35">
      <c r="A185" s="16">
        <v>177</v>
      </c>
    </row>
    <row r="186" spans="1:1" x14ac:dyDescent="0.35">
      <c r="A186" s="16">
        <v>178</v>
      </c>
    </row>
    <row r="187" spans="1:1" x14ac:dyDescent="0.35">
      <c r="A187" s="16">
        <v>179</v>
      </c>
    </row>
    <row r="188" spans="1:1" x14ac:dyDescent="0.35">
      <c r="A188" s="16">
        <v>180</v>
      </c>
    </row>
    <row r="189" spans="1:1" x14ac:dyDescent="0.35">
      <c r="A189" s="16">
        <v>181</v>
      </c>
    </row>
    <row r="190" spans="1:1" x14ac:dyDescent="0.35">
      <c r="A190" s="16">
        <v>182</v>
      </c>
    </row>
    <row r="191" spans="1:1" x14ac:dyDescent="0.35">
      <c r="A191" s="16">
        <v>183</v>
      </c>
    </row>
    <row r="192" spans="1:1" x14ac:dyDescent="0.35">
      <c r="A192" s="16">
        <v>184</v>
      </c>
    </row>
    <row r="193" spans="1:1" x14ac:dyDescent="0.35">
      <c r="A193" s="16">
        <v>185</v>
      </c>
    </row>
    <row r="194" spans="1:1" x14ac:dyDescent="0.35">
      <c r="A194" s="16">
        <v>186</v>
      </c>
    </row>
    <row r="195" spans="1:1" x14ac:dyDescent="0.35">
      <c r="A195" s="16">
        <v>187</v>
      </c>
    </row>
    <row r="196" spans="1:1" x14ac:dyDescent="0.35">
      <c r="A196" s="16">
        <v>188</v>
      </c>
    </row>
    <row r="197" spans="1:1" x14ac:dyDescent="0.35">
      <c r="A197" s="16">
        <v>189</v>
      </c>
    </row>
    <row r="198" spans="1:1" x14ac:dyDescent="0.35">
      <c r="A198" s="16">
        <v>190</v>
      </c>
    </row>
    <row r="199" spans="1:1" x14ac:dyDescent="0.35">
      <c r="A199" s="16">
        <v>191</v>
      </c>
    </row>
    <row r="200" spans="1:1" x14ac:dyDescent="0.35">
      <c r="A200" s="16">
        <v>192</v>
      </c>
    </row>
    <row r="201" spans="1:1" x14ac:dyDescent="0.35">
      <c r="A201" s="16">
        <v>193</v>
      </c>
    </row>
    <row r="202" spans="1:1" x14ac:dyDescent="0.35">
      <c r="A202" s="16">
        <v>194</v>
      </c>
    </row>
    <row r="203" spans="1:1" x14ac:dyDescent="0.35">
      <c r="A203" s="16">
        <v>195</v>
      </c>
    </row>
    <row r="204" spans="1:1" x14ac:dyDescent="0.35">
      <c r="A204" s="16">
        <v>196</v>
      </c>
    </row>
    <row r="205" spans="1:1" x14ac:dyDescent="0.35">
      <c r="A205" s="16">
        <v>197</v>
      </c>
    </row>
    <row r="206" spans="1:1" x14ac:dyDescent="0.35">
      <c r="A206" s="16">
        <v>198</v>
      </c>
    </row>
    <row r="207" spans="1:1" x14ac:dyDescent="0.35">
      <c r="A207" s="16">
        <v>199</v>
      </c>
    </row>
    <row r="208" spans="1:1" x14ac:dyDescent="0.35">
      <c r="A208" s="16">
        <v>200</v>
      </c>
    </row>
    <row r="209" spans="1:1" x14ac:dyDescent="0.35">
      <c r="A209" s="16">
        <v>201</v>
      </c>
    </row>
    <row r="210" spans="1:1" x14ac:dyDescent="0.35">
      <c r="A210" s="16">
        <v>202</v>
      </c>
    </row>
    <row r="211" spans="1:1" x14ac:dyDescent="0.35">
      <c r="A211" s="16">
        <v>203</v>
      </c>
    </row>
    <row r="212" spans="1:1" x14ac:dyDescent="0.35">
      <c r="A212" s="16">
        <v>204</v>
      </c>
    </row>
    <row r="213" spans="1:1" x14ac:dyDescent="0.35">
      <c r="A213" s="16">
        <v>205</v>
      </c>
    </row>
    <row r="214" spans="1:1" x14ac:dyDescent="0.35">
      <c r="A214" s="16">
        <v>206</v>
      </c>
    </row>
    <row r="215" spans="1:1" x14ac:dyDescent="0.35">
      <c r="A215" s="16">
        <v>207</v>
      </c>
    </row>
    <row r="216" spans="1:1" x14ac:dyDescent="0.35">
      <c r="A216" s="16">
        <v>208</v>
      </c>
    </row>
    <row r="217" spans="1:1" x14ac:dyDescent="0.35">
      <c r="A217" s="16">
        <v>209</v>
      </c>
    </row>
    <row r="218" spans="1:1" x14ac:dyDescent="0.35">
      <c r="A218" s="16">
        <v>210</v>
      </c>
    </row>
    <row r="219" spans="1:1" x14ac:dyDescent="0.35">
      <c r="A219" s="16">
        <v>211</v>
      </c>
    </row>
    <row r="220" spans="1:1" x14ac:dyDescent="0.35">
      <c r="A220" s="16">
        <v>212</v>
      </c>
    </row>
    <row r="221" spans="1:1" x14ac:dyDescent="0.35">
      <c r="A221" s="16">
        <v>213</v>
      </c>
    </row>
    <row r="222" spans="1:1" x14ac:dyDescent="0.35">
      <c r="A222" s="16">
        <v>214</v>
      </c>
    </row>
    <row r="223" spans="1:1" x14ac:dyDescent="0.35">
      <c r="A223" s="16">
        <v>215</v>
      </c>
    </row>
    <row r="224" spans="1:1" x14ac:dyDescent="0.35">
      <c r="A224" s="16">
        <v>216</v>
      </c>
    </row>
    <row r="225" spans="1:1" x14ac:dyDescent="0.35">
      <c r="A225" s="16">
        <v>217</v>
      </c>
    </row>
    <row r="226" spans="1:1" x14ac:dyDescent="0.35">
      <c r="A226" s="16">
        <v>218</v>
      </c>
    </row>
    <row r="227" spans="1:1" x14ac:dyDescent="0.35">
      <c r="A227" s="16">
        <v>219</v>
      </c>
    </row>
    <row r="228" spans="1:1" x14ac:dyDescent="0.35">
      <c r="A228" s="16">
        <v>220</v>
      </c>
    </row>
    <row r="229" spans="1:1" x14ac:dyDescent="0.35">
      <c r="A229" s="16">
        <v>221</v>
      </c>
    </row>
    <row r="230" spans="1:1" x14ac:dyDescent="0.35">
      <c r="A230" s="16">
        <v>222</v>
      </c>
    </row>
    <row r="231" spans="1:1" x14ac:dyDescent="0.35">
      <c r="A231" s="16">
        <v>223</v>
      </c>
    </row>
    <row r="232" spans="1:1" x14ac:dyDescent="0.35">
      <c r="A232" s="16">
        <v>224</v>
      </c>
    </row>
    <row r="233" spans="1:1" x14ac:dyDescent="0.35">
      <c r="A233" s="16">
        <v>225</v>
      </c>
    </row>
    <row r="234" spans="1:1" x14ac:dyDescent="0.35">
      <c r="A234" s="16">
        <v>226</v>
      </c>
    </row>
    <row r="235" spans="1:1" x14ac:dyDescent="0.35">
      <c r="A235" s="16">
        <v>227</v>
      </c>
    </row>
    <row r="236" spans="1:1" x14ac:dyDescent="0.35">
      <c r="A236" s="16">
        <v>228</v>
      </c>
    </row>
    <row r="237" spans="1:1" x14ac:dyDescent="0.35">
      <c r="A237" s="16">
        <v>229</v>
      </c>
    </row>
    <row r="238" spans="1:1" x14ac:dyDescent="0.35">
      <c r="A238" s="16">
        <v>230</v>
      </c>
    </row>
    <row r="239" spans="1:1" x14ac:dyDescent="0.35">
      <c r="A239" s="16">
        <v>231</v>
      </c>
    </row>
    <row r="240" spans="1:1" x14ac:dyDescent="0.35">
      <c r="A240" s="16">
        <v>232</v>
      </c>
    </row>
    <row r="241" spans="1:1" x14ac:dyDescent="0.35">
      <c r="A241" s="16">
        <v>233</v>
      </c>
    </row>
    <row r="242" spans="1:1" x14ac:dyDescent="0.35">
      <c r="A242" s="16">
        <v>234</v>
      </c>
    </row>
    <row r="243" spans="1:1" x14ac:dyDescent="0.35">
      <c r="A243" s="16">
        <v>235</v>
      </c>
    </row>
    <row r="244" spans="1:1" x14ac:dyDescent="0.35">
      <c r="A244" s="16">
        <v>236</v>
      </c>
    </row>
    <row r="245" spans="1:1" x14ac:dyDescent="0.35">
      <c r="A245" s="16">
        <v>237</v>
      </c>
    </row>
    <row r="246" spans="1:1" x14ac:dyDescent="0.35">
      <c r="A246" s="16">
        <v>238</v>
      </c>
    </row>
    <row r="247" spans="1:1" x14ac:dyDescent="0.35">
      <c r="A247" s="16">
        <v>239</v>
      </c>
    </row>
    <row r="248" spans="1:1" x14ac:dyDescent="0.35">
      <c r="A248" s="16">
        <v>240</v>
      </c>
    </row>
    <row r="249" spans="1:1" x14ac:dyDescent="0.35">
      <c r="A249" s="16">
        <v>241</v>
      </c>
    </row>
    <row r="250" spans="1:1" x14ac:dyDescent="0.35">
      <c r="A250" s="16">
        <v>242</v>
      </c>
    </row>
    <row r="251" spans="1:1" x14ac:dyDescent="0.35">
      <c r="A251" s="16">
        <v>243</v>
      </c>
    </row>
    <row r="252" spans="1:1" x14ac:dyDescent="0.35">
      <c r="A252" s="16">
        <v>244</v>
      </c>
    </row>
    <row r="253" spans="1:1" x14ac:dyDescent="0.35">
      <c r="A253" s="16">
        <v>245</v>
      </c>
    </row>
    <row r="254" spans="1:1" x14ac:dyDescent="0.35">
      <c r="A254" s="16">
        <v>246</v>
      </c>
    </row>
    <row r="255" spans="1:1" x14ac:dyDescent="0.35">
      <c r="A255" s="16">
        <v>247</v>
      </c>
    </row>
    <row r="256" spans="1:1" x14ac:dyDescent="0.35">
      <c r="A256" s="16">
        <v>248</v>
      </c>
    </row>
    <row r="257" spans="1:1" x14ac:dyDescent="0.35">
      <c r="A257" s="16">
        <v>249</v>
      </c>
    </row>
    <row r="258" spans="1:1" x14ac:dyDescent="0.35">
      <c r="A258" s="16">
        <v>250</v>
      </c>
    </row>
    <row r="259" spans="1:1" x14ac:dyDescent="0.35">
      <c r="A259" s="16">
        <v>251</v>
      </c>
    </row>
    <row r="260" spans="1:1" x14ac:dyDescent="0.35">
      <c r="A260" s="16">
        <v>252</v>
      </c>
    </row>
    <row r="261" spans="1:1" x14ac:dyDescent="0.35">
      <c r="A261" s="16">
        <v>253</v>
      </c>
    </row>
    <row r="262" spans="1:1" x14ac:dyDescent="0.35">
      <c r="A262" s="16">
        <v>254</v>
      </c>
    </row>
    <row r="263" spans="1:1" x14ac:dyDescent="0.35">
      <c r="A263" s="16">
        <v>255</v>
      </c>
    </row>
    <row r="264" spans="1:1" x14ac:dyDescent="0.35">
      <c r="A264" s="16">
        <v>256</v>
      </c>
    </row>
    <row r="265" spans="1:1" x14ac:dyDescent="0.35">
      <c r="A265" s="16">
        <v>257</v>
      </c>
    </row>
    <row r="266" spans="1:1" x14ac:dyDescent="0.35">
      <c r="A266" s="16">
        <v>258</v>
      </c>
    </row>
    <row r="267" spans="1:1" x14ac:dyDescent="0.35">
      <c r="A267" s="16">
        <v>259</v>
      </c>
    </row>
    <row r="268" spans="1:1" x14ac:dyDescent="0.35">
      <c r="A268" s="16">
        <v>260</v>
      </c>
    </row>
    <row r="269" spans="1:1" x14ac:dyDescent="0.35">
      <c r="A269" s="16">
        <v>261</v>
      </c>
    </row>
    <row r="270" spans="1:1" x14ac:dyDescent="0.35">
      <c r="A270" s="16">
        <v>262</v>
      </c>
    </row>
    <row r="271" spans="1:1" x14ac:dyDescent="0.35">
      <c r="A271" s="16">
        <v>263</v>
      </c>
    </row>
    <row r="272" spans="1:1" x14ac:dyDescent="0.35">
      <c r="A272" s="16">
        <v>264</v>
      </c>
    </row>
    <row r="273" spans="1:1" x14ac:dyDescent="0.35">
      <c r="A273" s="16">
        <v>265</v>
      </c>
    </row>
    <row r="274" spans="1:1" x14ac:dyDescent="0.35">
      <c r="A274" s="16">
        <v>266</v>
      </c>
    </row>
    <row r="275" spans="1:1" x14ac:dyDescent="0.35">
      <c r="A275" s="16">
        <v>267</v>
      </c>
    </row>
    <row r="276" spans="1:1" x14ac:dyDescent="0.35">
      <c r="A276" s="16">
        <v>268</v>
      </c>
    </row>
    <row r="277" spans="1:1" x14ac:dyDescent="0.35">
      <c r="A277" s="16">
        <v>269</v>
      </c>
    </row>
    <row r="278" spans="1:1" x14ac:dyDescent="0.35">
      <c r="A278" s="16">
        <v>270</v>
      </c>
    </row>
    <row r="279" spans="1:1" x14ac:dyDescent="0.35">
      <c r="A279" s="16">
        <v>271</v>
      </c>
    </row>
    <row r="280" spans="1:1" x14ac:dyDescent="0.35">
      <c r="A280" s="16">
        <v>272</v>
      </c>
    </row>
    <row r="281" spans="1:1" x14ac:dyDescent="0.35">
      <c r="A281" s="16">
        <v>273</v>
      </c>
    </row>
    <row r="282" spans="1:1" x14ac:dyDescent="0.35">
      <c r="A282" s="16">
        <v>274</v>
      </c>
    </row>
    <row r="283" spans="1:1" x14ac:dyDescent="0.35">
      <c r="A283" s="16">
        <v>275</v>
      </c>
    </row>
    <row r="284" spans="1:1" x14ac:dyDescent="0.35">
      <c r="A284" s="16">
        <v>276</v>
      </c>
    </row>
    <row r="285" spans="1:1" x14ac:dyDescent="0.35">
      <c r="A285" s="16">
        <v>277</v>
      </c>
    </row>
    <row r="286" spans="1:1" x14ac:dyDescent="0.35">
      <c r="A286" s="16">
        <v>278</v>
      </c>
    </row>
    <row r="287" spans="1:1" x14ac:dyDescent="0.35">
      <c r="A287" s="16">
        <v>279</v>
      </c>
    </row>
    <row r="288" spans="1:1" x14ac:dyDescent="0.35">
      <c r="A288" s="16">
        <v>280</v>
      </c>
    </row>
    <row r="289" spans="1:1" x14ac:dyDescent="0.35">
      <c r="A289" s="16">
        <v>281</v>
      </c>
    </row>
    <row r="290" spans="1:1" x14ac:dyDescent="0.35">
      <c r="A290" s="16">
        <v>282</v>
      </c>
    </row>
    <row r="291" spans="1:1" x14ac:dyDescent="0.35">
      <c r="A291" s="16">
        <v>283</v>
      </c>
    </row>
    <row r="292" spans="1:1" x14ac:dyDescent="0.35">
      <c r="A292" s="16">
        <v>284</v>
      </c>
    </row>
    <row r="293" spans="1:1" x14ac:dyDescent="0.35">
      <c r="A293" s="16">
        <v>285</v>
      </c>
    </row>
    <row r="294" spans="1:1" x14ac:dyDescent="0.35">
      <c r="A294" s="16">
        <v>286</v>
      </c>
    </row>
    <row r="295" spans="1:1" x14ac:dyDescent="0.35">
      <c r="A295" s="16">
        <v>287</v>
      </c>
    </row>
    <row r="296" spans="1:1" x14ac:dyDescent="0.35">
      <c r="A296" s="16">
        <v>288</v>
      </c>
    </row>
    <row r="297" spans="1:1" x14ac:dyDescent="0.35">
      <c r="A297" s="16">
        <v>289</v>
      </c>
    </row>
    <row r="298" spans="1:1" x14ac:dyDescent="0.35">
      <c r="A298" s="16">
        <v>290</v>
      </c>
    </row>
    <row r="299" spans="1:1" x14ac:dyDescent="0.35">
      <c r="A299" s="16">
        <v>291</v>
      </c>
    </row>
    <row r="300" spans="1:1" x14ac:dyDescent="0.35">
      <c r="A300" s="16">
        <v>292</v>
      </c>
    </row>
    <row r="301" spans="1:1" x14ac:dyDescent="0.35">
      <c r="A301" s="16">
        <v>293</v>
      </c>
    </row>
    <row r="302" spans="1:1" x14ac:dyDescent="0.35">
      <c r="A302" s="16">
        <v>294</v>
      </c>
    </row>
    <row r="303" spans="1:1" x14ac:dyDescent="0.35">
      <c r="A303" s="16">
        <v>295</v>
      </c>
    </row>
    <row r="304" spans="1:1" x14ac:dyDescent="0.35">
      <c r="A304" s="16">
        <v>296</v>
      </c>
    </row>
    <row r="305" spans="1:1" x14ac:dyDescent="0.35">
      <c r="A305" s="16">
        <v>297</v>
      </c>
    </row>
    <row r="306" spans="1:1" x14ac:dyDescent="0.35">
      <c r="A306" s="16">
        <v>298</v>
      </c>
    </row>
    <row r="307" spans="1:1" x14ac:dyDescent="0.35">
      <c r="A307" s="16">
        <v>299</v>
      </c>
    </row>
    <row r="308" spans="1:1" x14ac:dyDescent="0.35">
      <c r="A308" s="16">
        <v>300</v>
      </c>
    </row>
    <row r="309" spans="1:1" x14ac:dyDescent="0.35">
      <c r="A309" s="16">
        <v>301</v>
      </c>
    </row>
    <row r="310" spans="1:1" x14ac:dyDescent="0.35">
      <c r="A310" s="16">
        <v>302</v>
      </c>
    </row>
    <row r="311" spans="1:1" x14ac:dyDescent="0.35">
      <c r="A311" s="16">
        <v>303</v>
      </c>
    </row>
    <row r="312" spans="1:1" x14ac:dyDescent="0.35">
      <c r="A312" s="16">
        <v>304</v>
      </c>
    </row>
    <row r="313" spans="1:1" x14ac:dyDescent="0.35">
      <c r="A313" s="16">
        <v>305</v>
      </c>
    </row>
    <row r="314" spans="1:1" x14ac:dyDescent="0.35">
      <c r="A314" s="16">
        <v>306</v>
      </c>
    </row>
    <row r="315" spans="1:1" x14ac:dyDescent="0.35">
      <c r="A315" s="16">
        <v>307</v>
      </c>
    </row>
    <row r="316" spans="1:1" x14ac:dyDescent="0.35">
      <c r="A316" s="16">
        <v>308</v>
      </c>
    </row>
    <row r="317" spans="1:1" x14ac:dyDescent="0.35">
      <c r="A317" s="16">
        <v>309</v>
      </c>
    </row>
    <row r="318" spans="1:1" x14ac:dyDescent="0.35">
      <c r="A318" s="16">
        <v>310</v>
      </c>
    </row>
    <row r="319" spans="1:1" x14ac:dyDescent="0.35">
      <c r="A319" s="16">
        <v>311</v>
      </c>
    </row>
    <row r="320" spans="1:1" x14ac:dyDescent="0.35">
      <c r="A320" s="16">
        <v>312</v>
      </c>
    </row>
    <row r="321" spans="1:1" x14ac:dyDescent="0.35">
      <c r="A321" s="16">
        <v>313</v>
      </c>
    </row>
    <row r="322" spans="1:1" x14ac:dyDescent="0.35">
      <c r="A322" s="16">
        <v>314</v>
      </c>
    </row>
    <row r="323" spans="1:1" x14ac:dyDescent="0.35">
      <c r="A323" s="16">
        <v>315</v>
      </c>
    </row>
    <row r="324" spans="1:1" x14ac:dyDescent="0.35">
      <c r="A324" s="16">
        <v>316</v>
      </c>
    </row>
    <row r="325" spans="1:1" x14ac:dyDescent="0.35">
      <c r="A325" s="16">
        <v>317</v>
      </c>
    </row>
    <row r="326" spans="1:1" x14ac:dyDescent="0.35">
      <c r="A326" s="16">
        <v>318</v>
      </c>
    </row>
    <row r="327" spans="1:1" x14ac:dyDescent="0.35">
      <c r="A327" s="16">
        <v>319</v>
      </c>
    </row>
    <row r="328" spans="1:1" x14ac:dyDescent="0.35">
      <c r="A328" s="16">
        <v>320</v>
      </c>
    </row>
    <row r="329" spans="1:1" x14ac:dyDescent="0.35">
      <c r="A329" s="16">
        <v>321</v>
      </c>
    </row>
    <row r="330" spans="1:1" x14ac:dyDescent="0.35">
      <c r="A330" s="16">
        <v>322</v>
      </c>
    </row>
    <row r="331" spans="1:1" x14ac:dyDescent="0.35">
      <c r="A331" s="16">
        <v>323</v>
      </c>
    </row>
    <row r="332" spans="1:1" x14ac:dyDescent="0.35">
      <c r="A332" s="16">
        <v>324</v>
      </c>
    </row>
    <row r="333" spans="1:1" x14ac:dyDescent="0.35">
      <c r="A333" s="16">
        <v>325</v>
      </c>
    </row>
    <row r="334" spans="1:1" x14ac:dyDescent="0.35">
      <c r="A334" s="16">
        <v>326</v>
      </c>
    </row>
    <row r="335" spans="1:1" x14ac:dyDescent="0.35">
      <c r="A335" s="16">
        <v>327</v>
      </c>
    </row>
    <row r="336" spans="1:1" x14ac:dyDescent="0.35">
      <c r="A336" s="16">
        <v>328</v>
      </c>
    </row>
    <row r="337" spans="1:1" x14ac:dyDescent="0.35">
      <c r="A337" s="16">
        <v>329</v>
      </c>
    </row>
    <row r="338" spans="1:1" x14ac:dyDescent="0.35">
      <c r="A338" s="16">
        <v>330</v>
      </c>
    </row>
    <row r="339" spans="1:1" x14ac:dyDescent="0.35">
      <c r="A339" s="16">
        <v>331</v>
      </c>
    </row>
    <row r="340" spans="1:1" x14ac:dyDescent="0.35">
      <c r="A340" s="16">
        <v>332</v>
      </c>
    </row>
    <row r="341" spans="1:1" x14ac:dyDescent="0.35">
      <c r="A341" s="16">
        <v>333</v>
      </c>
    </row>
    <row r="342" spans="1:1" x14ac:dyDescent="0.35">
      <c r="A342" s="16">
        <v>334</v>
      </c>
    </row>
    <row r="343" spans="1:1" x14ac:dyDescent="0.35">
      <c r="A343" s="16">
        <v>335</v>
      </c>
    </row>
    <row r="344" spans="1:1" x14ac:dyDescent="0.35">
      <c r="A344" s="16">
        <v>336</v>
      </c>
    </row>
    <row r="345" spans="1:1" x14ac:dyDescent="0.35">
      <c r="A345" s="16">
        <v>337</v>
      </c>
    </row>
    <row r="346" spans="1:1" x14ac:dyDescent="0.35">
      <c r="A346" s="16">
        <v>338</v>
      </c>
    </row>
    <row r="347" spans="1:1" x14ac:dyDescent="0.35">
      <c r="A347" s="16">
        <v>339</v>
      </c>
    </row>
    <row r="348" spans="1:1" x14ac:dyDescent="0.35">
      <c r="A348" s="16">
        <v>340</v>
      </c>
    </row>
    <row r="349" spans="1:1" x14ac:dyDescent="0.35">
      <c r="A349" s="16">
        <v>341</v>
      </c>
    </row>
    <row r="350" spans="1:1" x14ac:dyDescent="0.35">
      <c r="A350" s="16">
        <v>342</v>
      </c>
    </row>
    <row r="351" spans="1:1" x14ac:dyDescent="0.35">
      <c r="A351" s="16">
        <v>343</v>
      </c>
    </row>
    <row r="352" spans="1:1" x14ac:dyDescent="0.35">
      <c r="A352" s="16">
        <v>344</v>
      </c>
    </row>
    <row r="353" spans="1:1" x14ac:dyDescent="0.35">
      <c r="A353" s="16">
        <v>345</v>
      </c>
    </row>
    <row r="354" spans="1:1" x14ac:dyDescent="0.35">
      <c r="A354" s="16">
        <v>346</v>
      </c>
    </row>
    <row r="355" spans="1:1" x14ac:dyDescent="0.35">
      <c r="A355" s="16">
        <v>347</v>
      </c>
    </row>
    <row r="356" spans="1:1" x14ac:dyDescent="0.35">
      <c r="A356" s="16">
        <v>348</v>
      </c>
    </row>
    <row r="357" spans="1:1" x14ac:dyDescent="0.35">
      <c r="A357" s="16">
        <v>349</v>
      </c>
    </row>
    <row r="358" spans="1:1" x14ac:dyDescent="0.35">
      <c r="A358" s="16">
        <v>350</v>
      </c>
    </row>
    <row r="359" spans="1:1" x14ac:dyDescent="0.35">
      <c r="A359" s="16">
        <v>351</v>
      </c>
    </row>
    <row r="360" spans="1:1" x14ac:dyDescent="0.35">
      <c r="A360" s="16">
        <v>352</v>
      </c>
    </row>
    <row r="361" spans="1:1" x14ac:dyDescent="0.35">
      <c r="A361" s="16">
        <v>353</v>
      </c>
    </row>
    <row r="362" spans="1:1" x14ac:dyDescent="0.35">
      <c r="A362" s="16">
        <v>354</v>
      </c>
    </row>
    <row r="363" spans="1:1" x14ac:dyDescent="0.35">
      <c r="A363" s="16">
        <v>355</v>
      </c>
    </row>
    <row r="364" spans="1:1" x14ac:dyDescent="0.35">
      <c r="A364" s="16">
        <v>356</v>
      </c>
    </row>
    <row r="365" spans="1:1" x14ac:dyDescent="0.35">
      <c r="A365" s="16">
        <v>357</v>
      </c>
    </row>
    <row r="366" spans="1:1" x14ac:dyDescent="0.35">
      <c r="A366" s="16">
        <v>358</v>
      </c>
    </row>
    <row r="367" spans="1:1" x14ac:dyDescent="0.35">
      <c r="A367" s="16">
        <v>359</v>
      </c>
    </row>
    <row r="368" spans="1:1" x14ac:dyDescent="0.35">
      <c r="A368" s="16">
        <v>360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1DB6-A48E-4391-AF2D-8793D0C12B5D}">
  <dimension ref="A1:I14"/>
  <sheetViews>
    <sheetView workbookViewId="0">
      <selection activeCell="K14" sqref="K14"/>
    </sheetView>
  </sheetViews>
  <sheetFormatPr baseColWidth="10" defaultRowHeight="14.5" x14ac:dyDescent="0.35"/>
  <sheetData>
    <row r="1" spans="1:9" x14ac:dyDescent="0.35">
      <c r="A1" s="74" t="s">
        <v>143</v>
      </c>
      <c r="B1" s="74" t="s">
        <v>144</v>
      </c>
      <c r="C1" s="74" t="s">
        <v>145</v>
      </c>
      <c r="D1" s="74" t="s">
        <v>146</v>
      </c>
      <c r="E1" s="16"/>
      <c r="F1" s="16"/>
      <c r="G1" s="16"/>
      <c r="H1" s="16"/>
      <c r="I1" s="16"/>
    </row>
    <row r="2" spans="1:9" x14ac:dyDescent="0.35">
      <c r="A2" s="75" t="s">
        <v>147</v>
      </c>
      <c r="B2" s="76">
        <v>28986</v>
      </c>
      <c r="C2" s="77">
        <f ca="1">(TODAY()-B2)/365</f>
        <v>46.060273972602737</v>
      </c>
      <c r="D2" s="77">
        <f>DATEDIF(B2,$A$9,"Y")</f>
        <v>22</v>
      </c>
      <c r="E2" s="16"/>
      <c r="F2" s="16"/>
      <c r="G2" s="16"/>
      <c r="H2" s="16"/>
      <c r="I2" s="16"/>
    </row>
    <row r="3" spans="1:9" x14ac:dyDescent="0.35">
      <c r="A3" s="75" t="s">
        <v>148</v>
      </c>
      <c r="B3" s="76">
        <v>23642</v>
      </c>
      <c r="C3" s="77">
        <f t="shared" ref="C3:C7" ca="1" si="0">(TODAY()-B3)/365</f>
        <v>60.701369863013696</v>
      </c>
      <c r="D3" s="77">
        <f t="shared" ref="D3:D7" si="1">DATEDIF(B3,$A$9,"Y")</f>
        <v>37</v>
      </c>
      <c r="E3" s="16"/>
      <c r="F3" s="16"/>
      <c r="G3" s="16"/>
      <c r="H3" s="16"/>
      <c r="I3" s="16"/>
    </row>
    <row r="4" spans="1:9" x14ac:dyDescent="0.35">
      <c r="A4" s="75" t="s">
        <v>149</v>
      </c>
      <c r="B4" s="76">
        <v>30290</v>
      </c>
      <c r="C4" s="77">
        <f t="shared" ca="1" si="0"/>
        <v>42.487671232876714</v>
      </c>
      <c r="D4" s="77">
        <f t="shared" si="1"/>
        <v>18</v>
      </c>
      <c r="E4" s="16"/>
      <c r="F4" s="16"/>
      <c r="G4" s="16"/>
      <c r="H4" s="16"/>
      <c r="I4" s="16"/>
    </row>
    <row r="5" spans="1:9" x14ac:dyDescent="0.35">
      <c r="A5" s="75" t="s">
        <v>150</v>
      </c>
      <c r="B5" s="76">
        <v>31853</v>
      </c>
      <c r="C5" s="77">
        <f t="shared" ca="1" si="0"/>
        <v>38.205479452054796</v>
      </c>
      <c r="D5" s="77">
        <f t="shared" si="1"/>
        <v>14</v>
      </c>
      <c r="E5" s="16"/>
      <c r="F5" s="16"/>
      <c r="G5" s="16"/>
      <c r="H5" s="16"/>
      <c r="I5" s="16"/>
    </row>
    <row r="6" spans="1:9" x14ac:dyDescent="0.35">
      <c r="A6" s="75" t="s">
        <v>151</v>
      </c>
      <c r="B6" s="76">
        <v>28914</v>
      </c>
      <c r="C6" s="77">
        <f t="shared" ca="1" si="0"/>
        <v>46.257534246575339</v>
      </c>
      <c r="D6" s="77">
        <f t="shared" si="1"/>
        <v>22</v>
      </c>
      <c r="E6" s="16" t="s">
        <v>152</v>
      </c>
      <c r="F6" s="16"/>
      <c r="G6" s="16"/>
      <c r="H6" s="16"/>
      <c r="I6" s="16"/>
    </row>
    <row r="7" spans="1:9" x14ac:dyDescent="0.35">
      <c r="A7" s="75" t="s">
        <v>153</v>
      </c>
      <c r="B7" s="76">
        <v>35111</v>
      </c>
      <c r="C7" s="77">
        <f t="shared" ca="1" si="0"/>
        <v>29.279452054794522</v>
      </c>
      <c r="D7" s="77">
        <f t="shared" si="1"/>
        <v>5</v>
      </c>
      <c r="E7" s="16"/>
      <c r="F7" s="16"/>
      <c r="G7" s="16"/>
      <c r="H7" s="16"/>
      <c r="I7" s="16"/>
    </row>
    <row r="8" spans="1:9" x14ac:dyDescent="0.35">
      <c r="A8" s="16"/>
      <c r="B8" s="16"/>
      <c r="C8" s="16"/>
      <c r="D8" s="16"/>
      <c r="E8" s="16"/>
      <c r="F8" s="16"/>
      <c r="G8" s="16"/>
      <c r="H8" s="16"/>
      <c r="I8" s="16"/>
    </row>
    <row r="9" spans="1:9" x14ac:dyDescent="0.35">
      <c r="A9" s="78">
        <v>37182</v>
      </c>
      <c r="B9" s="79"/>
      <c r="C9" s="16"/>
      <c r="D9" s="16"/>
      <c r="E9" s="16"/>
      <c r="F9" s="16"/>
      <c r="G9" s="16"/>
      <c r="H9" s="16"/>
      <c r="I9" s="16"/>
    </row>
    <row r="10" spans="1:9" x14ac:dyDescent="0.35">
      <c r="A10" s="16"/>
      <c r="B10" s="16"/>
      <c r="C10" s="16"/>
      <c r="D10" s="77">
        <f ca="1">ABS(C2-C3)</f>
        <v>14.641095890410959</v>
      </c>
      <c r="E10" s="16"/>
      <c r="F10" s="16"/>
      <c r="G10" s="16"/>
      <c r="H10" s="16"/>
      <c r="I10" s="16"/>
    </row>
    <row r="11" spans="1:9" x14ac:dyDescent="0.35">
      <c r="A11" s="78">
        <v>40172</v>
      </c>
      <c r="B11" s="79"/>
      <c r="C11" s="16"/>
      <c r="D11" s="75">
        <f>DATEDIF(B7,A11,"Y")</f>
        <v>13</v>
      </c>
      <c r="E11" s="16"/>
      <c r="F11" s="16"/>
      <c r="G11" s="16"/>
      <c r="H11" s="16"/>
      <c r="I11" s="16"/>
    </row>
    <row r="12" spans="1:9" x14ac:dyDescent="0.35">
      <c r="A12" s="16"/>
      <c r="B12" s="16"/>
      <c r="C12" s="16"/>
      <c r="D12" s="77">
        <f ca="1">C6-C5</f>
        <v>8.0520547945205436</v>
      </c>
      <c r="E12" s="16"/>
      <c r="F12" s="16"/>
      <c r="G12" s="16"/>
      <c r="H12" s="16"/>
      <c r="I12" s="16"/>
    </row>
    <row r="13" spans="1:9" x14ac:dyDescent="0.35">
      <c r="A13" s="16"/>
      <c r="B13" s="16"/>
      <c r="C13" s="16"/>
      <c r="D13" s="75">
        <f ca="1">DATE(YEAR(TODAY()),9,15)-TODAY()</f>
        <v>117</v>
      </c>
      <c r="E13" s="16"/>
      <c r="F13" s="16"/>
      <c r="G13" s="16"/>
      <c r="H13" s="16"/>
      <c r="I13" s="16"/>
    </row>
    <row r="14" spans="1:9" x14ac:dyDescent="0.35">
      <c r="A14" s="16"/>
      <c r="B14" s="16"/>
      <c r="C14" s="16"/>
      <c r="D14" s="75">
        <f ca="1">TODAY()-DATE(YEAR(TODAY())-1,12,25)</f>
        <v>147</v>
      </c>
      <c r="E14" s="16"/>
      <c r="F14" s="16"/>
      <c r="G14" s="16"/>
      <c r="H14" s="16"/>
      <c r="I14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A6B6-DCEF-4FFB-B781-4F5A2DBBFA5F}">
  <dimension ref="A1:K17"/>
  <sheetViews>
    <sheetView topLeftCell="A10" workbookViewId="0">
      <selection activeCell="M5" sqref="M5"/>
    </sheetView>
  </sheetViews>
  <sheetFormatPr baseColWidth="10" defaultRowHeight="14.5" x14ac:dyDescent="0.35"/>
  <sheetData>
    <row r="1" spans="1:11" x14ac:dyDescent="0.35">
      <c r="A1" s="63" t="s">
        <v>154</v>
      </c>
      <c r="B1" s="63"/>
      <c r="C1" s="63"/>
      <c r="D1" s="63"/>
      <c r="E1" s="63"/>
      <c r="F1" s="63"/>
      <c r="G1" s="63"/>
      <c r="H1" s="63"/>
      <c r="I1" s="63"/>
      <c r="J1" s="63"/>
      <c r="K1" s="63"/>
    </row>
    <row r="2" spans="1:11" x14ac:dyDescent="0.35">
      <c r="A2" s="63" t="s">
        <v>155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 ht="43.5" x14ac:dyDescent="0.35">
      <c r="A3" s="80" t="s">
        <v>156</v>
      </c>
      <c r="B3" s="80" t="s">
        <v>143</v>
      </c>
      <c r="C3" s="81" t="s">
        <v>157</v>
      </c>
      <c r="D3" s="81" t="s">
        <v>158</v>
      </c>
      <c r="E3" s="81" t="s">
        <v>159</v>
      </c>
      <c r="F3" s="80" t="s">
        <v>160</v>
      </c>
      <c r="G3" s="81" t="s">
        <v>161</v>
      </c>
      <c r="H3" s="80" t="s">
        <v>162</v>
      </c>
      <c r="I3" s="80" t="s">
        <v>163</v>
      </c>
      <c r="J3" s="81" t="s">
        <v>164</v>
      </c>
      <c r="K3" s="81" t="s">
        <v>165</v>
      </c>
    </row>
    <row r="4" spans="1:11" x14ac:dyDescent="0.35">
      <c r="A4" s="20"/>
      <c r="B4" s="20"/>
      <c r="C4" s="20"/>
      <c r="D4" s="20"/>
      <c r="E4" s="82">
        <v>0.12</v>
      </c>
      <c r="F4" s="82">
        <v>7.0000000000000007E-2</v>
      </c>
      <c r="G4" s="20"/>
      <c r="H4" s="83">
        <v>6.5000000000000002E-2</v>
      </c>
      <c r="I4" s="84">
        <v>0.04</v>
      </c>
      <c r="J4" s="20"/>
      <c r="K4" s="20"/>
    </row>
    <row r="5" spans="1:11" x14ac:dyDescent="0.35">
      <c r="A5" s="4">
        <v>50026</v>
      </c>
      <c r="B5" s="4" t="s">
        <v>166</v>
      </c>
      <c r="C5" s="4">
        <v>57</v>
      </c>
      <c r="D5" s="4">
        <f>C5*15</f>
        <v>855</v>
      </c>
      <c r="E5" s="4">
        <f>D5*$E$4</f>
        <v>102.6</v>
      </c>
      <c r="F5" s="4">
        <f>D5*$F$4</f>
        <v>59.850000000000009</v>
      </c>
      <c r="G5" s="4">
        <f>D5+E5+F5</f>
        <v>1017.45</v>
      </c>
      <c r="H5" s="4">
        <f>D5*$H$4</f>
        <v>55.575000000000003</v>
      </c>
      <c r="I5" s="4">
        <f>D5*$I$4</f>
        <v>34.200000000000003</v>
      </c>
      <c r="J5" s="4">
        <f>H5+I5</f>
        <v>89.775000000000006</v>
      </c>
      <c r="K5" s="4">
        <f>G5-J5</f>
        <v>927.67500000000007</v>
      </c>
    </row>
    <row r="6" spans="1:11" x14ac:dyDescent="0.35">
      <c r="A6" s="4">
        <v>50027</v>
      </c>
      <c r="B6" s="4" t="s">
        <v>167</v>
      </c>
      <c r="C6" s="4">
        <v>80.23</v>
      </c>
      <c r="D6" s="4">
        <f t="shared" ref="D6:D17" si="0">C6*15</f>
        <v>1203.45</v>
      </c>
      <c r="E6" s="4">
        <f t="shared" ref="E6:E17" si="1">D6*$E$4</f>
        <v>144.41399999999999</v>
      </c>
      <c r="F6" s="4">
        <f t="shared" ref="F6:F17" si="2">D6*$F$4</f>
        <v>84.241500000000016</v>
      </c>
      <c r="G6" s="4">
        <f t="shared" ref="G6:G17" si="3">D6+E6+F6</f>
        <v>1432.1055000000001</v>
      </c>
      <c r="H6" s="4">
        <f t="shared" ref="H6:H17" si="4">D6*$H$4</f>
        <v>78.224250000000012</v>
      </c>
      <c r="I6" s="4">
        <f t="shared" ref="I6:I17" si="5">D6*$I$4</f>
        <v>48.138000000000005</v>
      </c>
      <c r="J6" s="4">
        <f t="shared" ref="J6:J17" si="6">H6+I6</f>
        <v>126.36225000000002</v>
      </c>
      <c r="K6" s="4">
        <f t="shared" ref="K6:K17" si="7">G6-J6</f>
        <v>1305.74325</v>
      </c>
    </row>
    <row r="7" spans="1:11" x14ac:dyDescent="0.35">
      <c r="A7" s="4">
        <v>50028</v>
      </c>
      <c r="B7" s="4" t="s">
        <v>168</v>
      </c>
      <c r="C7" s="4">
        <v>27.3</v>
      </c>
      <c r="D7" s="4">
        <f t="shared" si="0"/>
        <v>409.5</v>
      </c>
      <c r="E7" s="4">
        <f t="shared" si="1"/>
        <v>49.14</v>
      </c>
      <c r="F7" s="4">
        <f t="shared" si="2"/>
        <v>28.665000000000003</v>
      </c>
      <c r="G7" s="4">
        <f t="shared" si="3"/>
        <v>487.30500000000001</v>
      </c>
      <c r="H7" s="4">
        <f t="shared" si="4"/>
        <v>26.6175</v>
      </c>
      <c r="I7" s="4">
        <f t="shared" si="5"/>
        <v>16.38</v>
      </c>
      <c r="J7" s="4">
        <f t="shared" si="6"/>
        <v>42.997500000000002</v>
      </c>
      <c r="K7" s="4">
        <f t="shared" si="7"/>
        <v>444.3075</v>
      </c>
    </row>
    <row r="8" spans="1:11" x14ac:dyDescent="0.35">
      <c r="A8" s="4">
        <v>50029</v>
      </c>
      <c r="B8" s="4" t="s">
        <v>169</v>
      </c>
      <c r="C8" s="4">
        <v>45.6</v>
      </c>
      <c r="D8" s="4">
        <f t="shared" si="0"/>
        <v>684</v>
      </c>
      <c r="E8" s="4">
        <f t="shared" si="1"/>
        <v>82.08</v>
      </c>
      <c r="F8" s="4">
        <f t="shared" si="2"/>
        <v>47.88</v>
      </c>
      <c r="G8" s="4">
        <f t="shared" si="3"/>
        <v>813.96</v>
      </c>
      <c r="H8" s="4">
        <f t="shared" si="4"/>
        <v>44.46</v>
      </c>
      <c r="I8" s="4">
        <f t="shared" si="5"/>
        <v>27.36</v>
      </c>
      <c r="J8" s="4">
        <f t="shared" si="6"/>
        <v>71.819999999999993</v>
      </c>
      <c r="K8" s="4">
        <f t="shared" si="7"/>
        <v>742.1400000000001</v>
      </c>
    </row>
    <row r="9" spans="1:11" x14ac:dyDescent="0.35">
      <c r="A9" s="4">
        <v>50030</v>
      </c>
      <c r="B9" s="4" t="s">
        <v>170</v>
      </c>
      <c r="C9" s="4">
        <v>75.599999999999994</v>
      </c>
      <c r="D9" s="4">
        <f t="shared" si="0"/>
        <v>1134</v>
      </c>
      <c r="E9" s="4">
        <f t="shared" si="1"/>
        <v>136.07999999999998</v>
      </c>
      <c r="F9" s="4">
        <f t="shared" si="2"/>
        <v>79.38000000000001</v>
      </c>
      <c r="G9" s="4">
        <f t="shared" si="3"/>
        <v>1349.46</v>
      </c>
      <c r="H9" s="4">
        <f t="shared" si="4"/>
        <v>73.710000000000008</v>
      </c>
      <c r="I9" s="4">
        <f t="shared" si="5"/>
        <v>45.36</v>
      </c>
      <c r="J9" s="4">
        <f t="shared" si="6"/>
        <v>119.07000000000001</v>
      </c>
      <c r="K9" s="4">
        <f t="shared" si="7"/>
        <v>1230.3900000000001</v>
      </c>
    </row>
    <row r="10" spans="1:11" x14ac:dyDescent="0.35">
      <c r="A10" s="4">
        <v>50031</v>
      </c>
      <c r="B10" s="4" t="s">
        <v>171</v>
      </c>
      <c r="C10" s="4">
        <v>60.2</v>
      </c>
      <c r="D10" s="4">
        <f t="shared" si="0"/>
        <v>903</v>
      </c>
      <c r="E10" s="4">
        <f t="shared" si="1"/>
        <v>108.36</v>
      </c>
      <c r="F10" s="4">
        <f t="shared" si="2"/>
        <v>63.210000000000008</v>
      </c>
      <c r="G10" s="4">
        <f t="shared" si="3"/>
        <v>1074.57</v>
      </c>
      <c r="H10" s="4">
        <f t="shared" si="4"/>
        <v>58.695</v>
      </c>
      <c r="I10" s="4">
        <f t="shared" si="5"/>
        <v>36.119999999999997</v>
      </c>
      <c r="J10" s="4">
        <f t="shared" si="6"/>
        <v>94.814999999999998</v>
      </c>
      <c r="K10" s="4">
        <f t="shared" si="7"/>
        <v>979.75499999999988</v>
      </c>
    </row>
    <row r="11" spans="1:11" x14ac:dyDescent="0.35">
      <c r="A11" s="4">
        <v>50032</v>
      </c>
      <c r="B11" s="4" t="s">
        <v>172</v>
      </c>
      <c r="C11" s="4">
        <v>45.2</v>
      </c>
      <c r="D11" s="4">
        <f t="shared" si="0"/>
        <v>678</v>
      </c>
      <c r="E11" s="4">
        <f t="shared" si="1"/>
        <v>81.36</v>
      </c>
      <c r="F11" s="4">
        <f t="shared" si="2"/>
        <v>47.460000000000008</v>
      </c>
      <c r="G11" s="4">
        <f t="shared" si="3"/>
        <v>806.82</v>
      </c>
      <c r="H11" s="4">
        <f t="shared" si="4"/>
        <v>44.07</v>
      </c>
      <c r="I11" s="4">
        <f t="shared" si="5"/>
        <v>27.12</v>
      </c>
      <c r="J11" s="4">
        <f t="shared" si="6"/>
        <v>71.19</v>
      </c>
      <c r="K11" s="4">
        <f t="shared" si="7"/>
        <v>735.63000000000011</v>
      </c>
    </row>
    <row r="12" spans="1:11" x14ac:dyDescent="0.35">
      <c r="A12" s="4">
        <v>50033</v>
      </c>
      <c r="B12" s="4" t="s">
        <v>173</v>
      </c>
      <c r="C12" s="4">
        <v>25.6</v>
      </c>
      <c r="D12" s="4">
        <f t="shared" si="0"/>
        <v>384</v>
      </c>
      <c r="E12" s="4">
        <f t="shared" si="1"/>
        <v>46.08</v>
      </c>
      <c r="F12" s="4">
        <f t="shared" si="2"/>
        <v>26.880000000000003</v>
      </c>
      <c r="G12" s="4">
        <f t="shared" si="3"/>
        <v>456.96</v>
      </c>
      <c r="H12" s="4">
        <f t="shared" si="4"/>
        <v>24.96</v>
      </c>
      <c r="I12" s="4">
        <f t="shared" si="5"/>
        <v>15.36</v>
      </c>
      <c r="J12" s="4">
        <f t="shared" si="6"/>
        <v>40.32</v>
      </c>
      <c r="K12" s="4">
        <f t="shared" si="7"/>
        <v>416.64</v>
      </c>
    </row>
    <row r="13" spans="1:11" x14ac:dyDescent="0.35">
      <c r="A13" s="4">
        <v>50034</v>
      </c>
      <c r="B13" s="4" t="s">
        <v>174</v>
      </c>
      <c r="C13" s="4">
        <v>48.9</v>
      </c>
      <c r="D13" s="4">
        <f t="shared" si="0"/>
        <v>733.5</v>
      </c>
      <c r="E13" s="4">
        <f t="shared" si="1"/>
        <v>88.02</v>
      </c>
      <c r="F13" s="4">
        <f t="shared" si="2"/>
        <v>51.345000000000006</v>
      </c>
      <c r="G13" s="4">
        <f t="shared" si="3"/>
        <v>872.86500000000001</v>
      </c>
      <c r="H13" s="4">
        <f t="shared" si="4"/>
        <v>47.677500000000002</v>
      </c>
      <c r="I13" s="4">
        <f t="shared" si="5"/>
        <v>29.34</v>
      </c>
      <c r="J13" s="4">
        <f t="shared" si="6"/>
        <v>77.017499999999998</v>
      </c>
      <c r="K13" s="4">
        <f t="shared" si="7"/>
        <v>795.84749999999997</v>
      </c>
    </row>
    <row r="14" spans="1:11" x14ac:dyDescent="0.35">
      <c r="A14" s="4">
        <v>50035</v>
      </c>
      <c r="B14" s="4" t="s">
        <v>175</v>
      </c>
      <c r="C14" s="4">
        <v>78.900000000000006</v>
      </c>
      <c r="D14" s="4">
        <f t="shared" si="0"/>
        <v>1183.5</v>
      </c>
      <c r="E14" s="4">
        <f t="shared" si="1"/>
        <v>142.01999999999998</v>
      </c>
      <c r="F14" s="4">
        <f t="shared" si="2"/>
        <v>82.845000000000013</v>
      </c>
      <c r="G14" s="4">
        <f t="shared" si="3"/>
        <v>1408.365</v>
      </c>
      <c r="H14" s="4">
        <f t="shared" si="4"/>
        <v>76.927500000000009</v>
      </c>
      <c r="I14" s="4">
        <f t="shared" si="5"/>
        <v>47.34</v>
      </c>
      <c r="J14" s="4">
        <f t="shared" si="6"/>
        <v>124.26750000000001</v>
      </c>
      <c r="K14" s="4">
        <f t="shared" si="7"/>
        <v>1284.0975000000001</v>
      </c>
    </row>
    <row r="15" spans="1:11" x14ac:dyDescent="0.35">
      <c r="A15" s="4">
        <v>50036</v>
      </c>
      <c r="B15" s="4" t="s">
        <v>176</v>
      </c>
      <c r="C15" s="4">
        <v>86.3</v>
      </c>
      <c r="D15" s="4">
        <f t="shared" si="0"/>
        <v>1294.5</v>
      </c>
      <c r="E15" s="4">
        <f t="shared" si="1"/>
        <v>155.34</v>
      </c>
      <c r="F15" s="4">
        <f t="shared" si="2"/>
        <v>90.615000000000009</v>
      </c>
      <c r="G15" s="4">
        <f t="shared" si="3"/>
        <v>1540.4549999999999</v>
      </c>
      <c r="H15" s="4">
        <f t="shared" si="4"/>
        <v>84.142499999999998</v>
      </c>
      <c r="I15" s="4">
        <f t="shared" si="5"/>
        <v>51.78</v>
      </c>
      <c r="J15" s="4">
        <f t="shared" si="6"/>
        <v>135.92250000000001</v>
      </c>
      <c r="K15" s="4">
        <f t="shared" si="7"/>
        <v>1404.5324999999998</v>
      </c>
    </row>
    <row r="16" spans="1:11" x14ac:dyDescent="0.35">
      <c r="A16" s="4">
        <v>50037</v>
      </c>
      <c r="B16" s="4" t="s">
        <v>177</v>
      </c>
      <c r="C16" s="4">
        <v>78.5</v>
      </c>
      <c r="D16" s="4">
        <f t="shared" si="0"/>
        <v>1177.5</v>
      </c>
      <c r="E16" s="4">
        <f t="shared" si="1"/>
        <v>141.29999999999998</v>
      </c>
      <c r="F16" s="4">
        <f t="shared" si="2"/>
        <v>82.425000000000011</v>
      </c>
      <c r="G16" s="4">
        <f t="shared" si="3"/>
        <v>1401.2249999999999</v>
      </c>
      <c r="H16" s="4">
        <f t="shared" si="4"/>
        <v>76.537500000000009</v>
      </c>
      <c r="I16" s="4">
        <f t="shared" si="5"/>
        <v>47.1</v>
      </c>
      <c r="J16" s="4">
        <f t="shared" si="6"/>
        <v>123.63750000000002</v>
      </c>
      <c r="K16" s="4">
        <f t="shared" si="7"/>
        <v>1277.5874999999999</v>
      </c>
    </row>
    <row r="17" spans="1:11" x14ac:dyDescent="0.35">
      <c r="A17" s="4">
        <v>50038</v>
      </c>
      <c r="B17" s="4" t="s">
        <v>178</v>
      </c>
      <c r="C17" s="4">
        <v>45.8</v>
      </c>
      <c r="D17" s="4">
        <f t="shared" si="0"/>
        <v>687</v>
      </c>
      <c r="E17" s="4">
        <f t="shared" si="1"/>
        <v>82.44</v>
      </c>
      <c r="F17" s="4">
        <f t="shared" si="2"/>
        <v>48.09</v>
      </c>
      <c r="G17" s="4">
        <f t="shared" si="3"/>
        <v>817.53000000000009</v>
      </c>
      <c r="H17" s="4">
        <f t="shared" si="4"/>
        <v>44.655000000000001</v>
      </c>
      <c r="I17" s="4">
        <f t="shared" si="5"/>
        <v>27.48</v>
      </c>
      <c r="J17" s="4">
        <f t="shared" si="6"/>
        <v>72.135000000000005</v>
      </c>
      <c r="K17" s="4">
        <f t="shared" si="7"/>
        <v>745.3950000000001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03D66-6EE9-4E66-8D8F-79AF05C25303}">
  <dimension ref="A1:E10"/>
  <sheetViews>
    <sheetView workbookViewId="0">
      <selection activeCell="G5" sqref="G5"/>
    </sheetView>
  </sheetViews>
  <sheetFormatPr baseColWidth="10" defaultRowHeight="14.5" x14ac:dyDescent="0.35"/>
  <cols>
    <col min="1" max="1" width="16.36328125" customWidth="1"/>
    <col min="2" max="2" width="16.90625" customWidth="1"/>
  </cols>
  <sheetData>
    <row r="1" spans="1:5" ht="43.5" x14ac:dyDescent="0.35">
      <c r="A1" s="86" t="s">
        <v>179</v>
      </c>
      <c r="B1" s="86" t="s">
        <v>180</v>
      </c>
      <c r="C1" s="85" t="s">
        <v>181</v>
      </c>
      <c r="D1" s="85" t="s">
        <v>182</v>
      </c>
      <c r="E1" s="85" t="s">
        <v>183</v>
      </c>
    </row>
    <row r="2" spans="1:5" x14ac:dyDescent="0.35">
      <c r="A2" s="89" t="s">
        <v>184</v>
      </c>
      <c r="B2" s="90">
        <v>12.2615803815</v>
      </c>
      <c r="C2" s="90">
        <v>12</v>
      </c>
      <c r="D2" s="90">
        <v>12.2616</v>
      </c>
      <c r="E2" s="90">
        <v>12.2615</v>
      </c>
    </row>
    <row r="3" spans="1:5" x14ac:dyDescent="0.35">
      <c r="A3" s="89" t="s">
        <v>185</v>
      </c>
      <c r="B3" s="90">
        <v>22.972972973000001</v>
      </c>
      <c r="C3" s="90">
        <v>23</v>
      </c>
      <c r="D3" s="90">
        <v>22.972999999999999</v>
      </c>
      <c r="E3" s="90">
        <v>22.972899999999999</v>
      </c>
    </row>
    <row r="4" spans="1:5" x14ac:dyDescent="0.35">
      <c r="A4" s="89" t="s">
        <v>186</v>
      </c>
      <c r="B4" s="90">
        <v>10.6175514626</v>
      </c>
      <c r="C4" s="90">
        <v>11</v>
      </c>
      <c r="D4" s="90">
        <v>10.617599999999999</v>
      </c>
      <c r="E4" s="90">
        <v>10.6175</v>
      </c>
    </row>
    <row r="5" spans="1:5" x14ac:dyDescent="0.35">
      <c r="A5" s="89" t="s">
        <v>187</v>
      </c>
      <c r="B5" s="90">
        <v>12.125984252</v>
      </c>
      <c r="C5" s="90">
        <v>12</v>
      </c>
      <c r="D5" s="90">
        <v>12.125999999999999</v>
      </c>
      <c r="E5" s="90">
        <v>12.1259</v>
      </c>
    </row>
    <row r="6" spans="1:5" x14ac:dyDescent="0.35">
      <c r="A6" s="89" t="s">
        <v>188</v>
      </c>
      <c r="B6" s="90">
        <v>6.5217391304000003</v>
      </c>
      <c r="C6" s="90">
        <v>7</v>
      </c>
      <c r="D6" s="90">
        <v>6.5217000000000001</v>
      </c>
      <c r="E6" s="90">
        <v>6.5217000000000001</v>
      </c>
    </row>
    <row r="7" spans="1:5" x14ac:dyDescent="0.35">
      <c r="A7" s="89" t="s">
        <v>189</v>
      </c>
      <c r="B7" s="90">
        <v>7.4626865671999996</v>
      </c>
      <c r="C7" s="90">
        <v>7</v>
      </c>
      <c r="D7" s="90">
        <v>7.4626999999999999</v>
      </c>
      <c r="E7" s="90">
        <v>7.4626000000000001</v>
      </c>
    </row>
    <row r="8" spans="1:5" x14ac:dyDescent="0.35">
      <c r="A8" s="89" t="s">
        <v>190</v>
      </c>
      <c r="B8" s="90">
        <v>22.661870503599999</v>
      </c>
      <c r="C8" s="90">
        <v>23</v>
      </c>
      <c r="D8" s="90">
        <v>22.661899999999999</v>
      </c>
      <c r="E8" s="90">
        <v>22.661799999999999</v>
      </c>
    </row>
    <row r="9" spans="1:5" x14ac:dyDescent="0.35">
      <c r="A9" s="89" t="s">
        <v>191</v>
      </c>
      <c r="B9" s="90">
        <v>7.3212034785000002</v>
      </c>
      <c r="C9" s="90">
        <v>7</v>
      </c>
      <c r="D9" s="90">
        <v>7.3212000000000002</v>
      </c>
      <c r="E9" s="90">
        <v>7.3212000000000002</v>
      </c>
    </row>
    <row r="10" spans="1:5" x14ac:dyDescent="0.35">
      <c r="A10" s="87" t="s">
        <v>192</v>
      </c>
      <c r="B10" s="88">
        <v>101.94558874879999</v>
      </c>
      <c r="C10" s="88">
        <v>102</v>
      </c>
      <c r="D10" s="88">
        <v>101.9457</v>
      </c>
      <c r="E10" s="88">
        <v>101.9451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DFE6-6570-40AA-863F-0F203826A610}">
  <dimension ref="A1:K8"/>
  <sheetViews>
    <sheetView workbookViewId="0">
      <selection activeCell="M10" sqref="M10"/>
    </sheetView>
  </sheetViews>
  <sheetFormatPr baseColWidth="10" defaultRowHeight="14.5" x14ac:dyDescent="0.35"/>
  <sheetData>
    <row r="1" spans="1:11" ht="43.5" x14ac:dyDescent="0.35">
      <c r="A1" s="91" t="s">
        <v>193</v>
      </c>
      <c r="B1" s="91" t="s">
        <v>194</v>
      </c>
      <c r="C1" s="91" t="s">
        <v>195</v>
      </c>
      <c r="D1" s="91" t="s">
        <v>196</v>
      </c>
      <c r="E1" s="91" t="s">
        <v>197</v>
      </c>
      <c r="F1" s="91" t="s">
        <v>198</v>
      </c>
      <c r="G1" s="91" t="s">
        <v>199</v>
      </c>
      <c r="H1" s="91" t="s">
        <v>200</v>
      </c>
      <c r="I1" s="91" t="s">
        <v>201</v>
      </c>
      <c r="J1" s="91" t="s">
        <v>202</v>
      </c>
      <c r="K1" s="91" t="s">
        <v>203</v>
      </c>
    </row>
    <row r="2" spans="1:11" x14ac:dyDescent="0.35">
      <c r="A2" s="92" t="s">
        <v>204</v>
      </c>
      <c r="B2" s="92">
        <v>64848</v>
      </c>
      <c r="C2" s="93">
        <v>250000</v>
      </c>
      <c r="D2" s="93">
        <f>C2*20%</f>
        <v>50000</v>
      </c>
      <c r="E2" s="93">
        <f>(C2-D2)*35%</f>
        <v>70000</v>
      </c>
      <c r="F2" s="93">
        <f>(C2-(E2+D2))*17%</f>
        <v>22100</v>
      </c>
      <c r="G2" s="93">
        <f>D2+E2+F2</f>
        <v>142100</v>
      </c>
      <c r="H2" s="93">
        <f>G2/B2</f>
        <v>2.1912780656303972</v>
      </c>
      <c r="I2" s="93">
        <f>H2+(H2*40%)</f>
        <v>3.0677892918825562</v>
      </c>
      <c r="J2" s="93">
        <f>C2-G2</f>
        <v>107900</v>
      </c>
      <c r="K2" s="93">
        <f>(I2*B2)-G2</f>
        <v>56840</v>
      </c>
    </row>
    <row r="3" spans="1:11" x14ac:dyDescent="0.35">
      <c r="A3" s="92" t="s">
        <v>205</v>
      </c>
      <c r="B3" s="92">
        <v>23006</v>
      </c>
      <c r="C3" s="93">
        <v>160000</v>
      </c>
      <c r="D3" s="93">
        <f t="shared" ref="D3:D8" si="0">C3*20%</f>
        <v>32000</v>
      </c>
      <c r="E3" s="93">
        <f t="shared" ref="E3:E8" si="1">(C3-D3)*35%</f>
        <v>44800</v>
      </c>
      <c r="F3" s="93">
        <f t="shared" ref="F3:F8" si="2">(C3-(E3+D3))*17%</f>
        <v>14144.000000000002</v>
      </c>
      <c r="G3" s="93">
        <f t="shared" ref="G3:G8" si="3">D3+E3+F3</f>
        <v>90944</v>
      </c>
      <c r="H3" s="93">
        <f t="shared" ref="H3:H8" si="4">G3/B3</f>
        <v>3.9530557245935842</v>
      </c>
      <c r="I3" s="93">
        <f t="shared" ref="I3:I8" si="5">H3+(H3*40%)</f>
        <v>5.5342780144310177</v>
      </c>
      <c r="J3" s="93">
        <f t="shared" ref="J3:J8" si="6">C3-G3</f>
        <v>69056</v>
      </c>
      <c r="K3" s="93">
        <f t="shared" ref="K3:K8" si="7">(I3*B3)-G3</f>
        <v>36377.599999999991</v>
      </c>
    </row>
    <row r="4" spans="1:11" x14ac:dyDescent="0.35">
      <c r="A4" s="92" t="s">
        <v>206</v>
      </c>
      <c r="B4" s="92">
        <v>42880</v>
      </c>
      <c r="C4" s="93">
        <v>230000</v>
      </c>
      <c r="D4" s="93">
        <f t="shared" si="0"/>
        <v>46000</v>
      </c>
      <c r="E4" s="93">
        <f t="shared" si="1"/>
        <v>64399.999999999993</v>
      </c>
      <c r="F4" s="93">
        <f t="shared" si="2"/>
        <v>20332</v>
      </c>
      <c r="G4" s="93">
        <f t="shared" si="3"/>
        <v>130732</v>
      </c>
      <c r="H4" s="93">
        <f t="shared" si="4"/>
        <v>3.0487873134328356</v>
      </c>
      <c r="I4" s="93">
        <f t="shared" si="5"/>
        <v>4.2683022388059699</v>
      </c>
      <c r="J4" s="93">
        <f t="shared" si="6"/>
        <v>99268</v>
      </c>
      <c r="K4" s="93">
        <f t="shared" si="7"/>
        <v>52292.799999999988</v>
      </c>
    </row>
    <row r="5" spans="1:11" x14ac:dyDescent="0.35">
      <c r="A5" s="92" t="s">
        <v>207</v>
      </c>
      <c r="B5" s="92">
        <v>23456</v>
      </c>
      <c r="C5" s="93">
        <v>140000</v>
      </c>
      <c r="D5" s="93">
        <f t="shared" si="0"/>
        <v>28000</v>
      </c>
      <c r="E5" s="93">
        <f t="shared" si="1"/>
        <v>39200</v>
      </c>
      <c r="F5" s="93">
        <f t="shared" si="2"/>
        <v>12376</v>
      </c>
      <c r="G5" s="93">
        <f t="shared" si="3"/>
        <v>79576</v>
      </c>
      <c r="H5" s="93">
        <f t="shared" si="4"/>
        <v>3.3925648021828105</v>
      </c>
      <c r="I5" s="93">
        <f t="shared" si="5"/>
        <v>4.7495907230559347</v>
      </c>
      <c r="J5" s="93">
        <f t="shared" si="6"/>
        <v>60424</v>
      </c>
      <c r="K5" s="93">
        <f t="shared" si="7"/>
        <v>31830.400000000009</v>
      </c>
    </row>
    <row r="6" spans="1:11" x14ac:dyDescent="0.35">
      <c r="A6" s="92" t="s">
        <v>208</v>
      </c>
      <c r="B6" s="92">
        <v>23432</v>
      </c>
      <c r="C6" s="93">
        <v>200000</v>
      </c>
      <c r="D6" s="93">
        <f t="shared" si="0"/>
        <v>40000</v>
      </c>
      <c r="E6" s="93">
        <f t="shared" si="1"/>
        <v>56000</v>
      </c>
      <c r="F6" s="93">
        <f t="shared" si="2"/>
        <v>17680</v>
      </c>
      <c r="G6" s="93">
        <f t="shared" si="3"/>
        <v>113680</v>
      </c>
      <c r="H6" s="93">
        <f t="shared" si="4"/>
        <v>4.8514851485148514</v>
      </c>
      <c r="I6" s="93">
        <f t="shared" si="5"/>
        <v>6.7920792079207919</v>
      </c>
      <c r="J6" s="93">
        <f t="shared" si="6"/>
        <v>86320</v>
      </c>
      <c r="K6" s="93">
        <f t="shared" si="7"/>
        <v>45472</v>
      </c>
    </row>
    <row r="7" spans="1:11" x14ac:dyDescent="0.35">
      <c r="A7" s="92" t="s">
        <v>209</v>
      </c>
      <c r="B7" s="92">
        <v>7558</v>
      </c>
      <c r="C7" s="93">
        <v>190000</v>
      </c>
      <c r="D7" s="93">
        <f t="shared" si="0"/>
        <v>38000</v>
      </c>
      <c r="E7" s="93">
        <f t="shared" si="1"/>
        <v>53200</v>
      </c>
      <c r="F7" s="93">
        <f t="shared" si="2"/>
        <v>16796</v>
      </c>
      <c r="G7" s="93">
        <f t="shared" si="3"/>
        <v>107996</v>
      </c>
      <c r="H7" s="93">
        <f t="shared" si="4"/>
        <v>14.288965334744642</v>
      </c>
      <c r="I7" s="93">
        <f t="shared" si="5"/>
        <v>20.0045514686425</v>
      </c>
      <c r="J7" s="93">
        <f t="shared" si="6"/>
        <v>82004</v>
      </c>
      <c r="K7" s="93">
        <f t="shared" si="7"/>
        <v>43198.400000000023</v>
      </c>
    </row>
    <row r="8" spans="1:11" x14ac:dyDescent="0.35">
      <c r="A8" s="92" t="s">
        <v>210</v>
      </c>
      <c r="B8" s="92">
        <v>14585</v>
      </c>
      <c r="C8" s="93">
        <v>220000</v>
      </c>
      <c r="D8" s="93">
        <f t="shared" si="0"/>
        <v>44000</v>
      </c>
      <c r="E8" s="93">
        <f t="shared" si="1"/>
        <v>61599.999999999993</v>
      </c>
      <c r="F8" s="93">
        <f t="shared" si="2"/>
        <v>19448</v>
      </c>
      <c r="G8" s="93">
        <f t="shared" si="3"/>
        <v>125048</v>
      </c>
      <c r="H8" s="93">
        <f t="shared" si="4"/>
        <v>8.5737401439835441</v>
      </c>
      <c r="I8" s="93">
        <f t="shared" si="5"/>
        <v>12.003236201576962</v>
      </c>
      <c r="J8" s="93">
        <f t="shared" si="6"/>
        <v>94952</v>
      </c>
      <c r="K8" s="93">
        <f t="shared" si="7"/>
        <v>50019.200000000012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60A2A-15D8-4F65-A12C-A4CE178C21A0}">
  <dimension ref="A1"/>
  <sheetViews>
    <sheetView topLeftCell="A19" zoomScale="60" zoomScaleNormal="60" workbookViewId="0">
      <selection activeCell="AC44" sqref="AC4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3FFB0-C254-4BEA-AEC3-20DE778866CC}">
  <dimension ref="B2:L38"/>
  <sheetViews>
    <sheetView tabSelected="1" workbookViewId="0">
      <selection activeCell="O11" sqref="O11"/>
    </sheetView>
  </sheetViews>
  <sheetFormatPr baseColWidth="10" defaultRowHeight="14.5" x14ac:dyDescent="0.35"/>
  <sheetData>
    <row r="2" spans="2:12" ht="15.5" x14ac:dyDescent="0.35">
      <c r="B2" s="94" t="s">
        <v>211</v>
      </c>
      <c r="C2" s="94" t="s">
        <v>212</v>
      </c>
      <c r="D2" s="98" t="s">
        <v>213</v>
      </c>
      <c r="E2" s="94" t="s">
        <v>214</v>
      </c>
      <c r="F2" s="94" t="s">
        <v>215</v>
      </c>
      <c r="G2" s="99"/>
      <c r="H2" s="100"/>
      <c r="I2" s="100"/>
      <c r="J2" s="100"/>
      <c r="K2" s="100"/>
      <c r="L2" s="100"/>
    </row>
    <row r="3" spans="2:12" x14ac:dyDescent="0.35">
      <c r="B3" s="97" t="s">
        <v>216</v>
      </c>
      <c r="C3" s="97" t="s">
        <v>217</v>
      </c>
      <c r="D3" s="96">
        <v>1235</v>
      </c>
      <c r="E3" s="96" t="s">
        <v>218</v>
      </c>
      <c r="F3" s="95" t="s">
        <v>219</v>
      </c>
      <c r="G3" s="4"/>
      <c r="H3" s="4"/>
      <c r="I3" s="4"/>
      <c r="J3" s="4"/>
      <c r="K3" s="4"/>
      <c r="L3" s="4"/>
    </row>
    <row r="4" spans="2:12" x14ac:dyDescent="0.35">
      <c r="B4" s="97" t="s">
        <v>216</v>
      </c>
      <c r="C4" s="97" t="s">
        <v>217</v>
      </c>
      <c r="D4" s="96">
        <v>639.20000000000005</v>
      </c>
      <c r="E4" s="96" t="s">
        <v>220</v>
      </c>
      <c r="F4" s="95" t="s">
        <v>219</v>
      </c>
      <c r="G4" s="4"/>
      <c r="H4" s="101" t="s">
        <v>214</v>
      </c>
      <c r="I4" s="4" t="s">
        <v>221</v>
      </c>
      <c r="J4" s="4"/>
      <c r="K4" s="4"/>
      <c r="L4" s="4"/>
    </row>
    <row r="5" spans="2:12" x14ac:dyDescent="0.35">
      <c r="B5" s="97" t="s">
        <v>216</v>
      </c>
      <c r="C5" s="97" t="s">
        <v>217</v>
      </c>
      <c r="D5" s="96">
        <v>621.39</v>
      </c>
      <c r="E5" s="96" t="s">
        <v>218</v>
      </c>
      <c r="F5" s="95" t="s">
        <v>222</v>
      </c>
      <c r="G5" s="4"/>
      <c r="H5" s="4"/>
      <c r="I5" s="4"/>
      <c r="J5" s="4"/>
      <c r="K5" s="4"/>
      <c r="L5" s="4"/>
    </row>
    <row r="6" spans="2:12" x14ac:dyDescent="0.35">
      <c r="B6" s="97" t="s">
        <v>216</v>
      </c>
      <c r="C6" s="97" t="s">
        <v>217</v>
      </c>
      <c r="D6" s="96">
        <v>1259.5</v>
      </c>
      <c r="E6" s="96" t="s">
        <v>220</v>
      </c>
      <c r="F6" s="95" t="s">
        <v>222</v>
      </c>
      <c r="G6" s="4"/>
      <c r="H6" s="101" t="s">
        <v>223</v>
      </c>
      <c r="I6" s="101" t="s">
        <v>224</v>
      </c>
      <c r="J6" s="4"/>
      <c r="K6" s="4"/>
      <c r="L6" s="4"/>
    </row>
    <row r="7" spans="2:12" x14ac:dyDescent="0.35">
      <c r="B7" s="97" t="s">
        <v>216</v>
      </c>
      <c r="C7" s="97" t="s">
        <v>217</v>
      </c>
      <c r="D7" s="96">
        <v>2563.25</v>
      </c>
      <c r="E7" s="96" t="s">
        <v>218</v>
      </c>
      <c r="F7" s="95" t="s">
        <v>225</v>
      </c>
      <c r="G7" s="4"/>
      <c r="H7" s="101" t="s">
        <v>226</v>
      </c>
      <c r="I7" s="4" t="s">
        <v>225</v>
      </c>
      <c r="J7" s="4" t="s">
        <v>219</v>
      </c>
      <c r="K7" s="4" t="s">
        <v>222</v>
      </c>
      <c r="L7" s="4" t="s">
        <v>227</v>
      </c>
    </row>
    <row r="8" spans="2:12" x14ac:dyDescent="0.35">
      <c r="B8" s="97" t="s">
        <v>216</v>
      </c>
      <c r="C8" s="97" t="s">
        <v>217</v>
      </c>
      <c r="D8" s="96">
        <v>1258.1199999999999</v>
      </c>
      <c r="E8" s="96" t="s">
        <v>220</v>
      </c>
      <c r="F8" s="95" t="s">
        <v>225</v>
      </c>
      <c r="G8" s="4"/>
      <c r="H8" s="102" t="s">
        <v>228</v>
      </c>
      <c r="I8" s="103">
        <v>5099.17</v>
      </c>
      <c r="J8" s="103">
        <v>6505.64</v>
      </c>
      <c r="K8" s="103">
        <v>6605.52</v>
      </c>
      <c r="L8" s="103">
        <v>18210.330000000002</v>
      </c>
    </row>
    <row r="9" spans="2:12" x14ac:dyDescent="0.35">
      <c r="B9" s="97" t="s">
        <v>229</v>
      </c>
      <c r="C9" s="97" t="s">
        <v>230</v>
      </c>
      <c r="D9" s="96">
        <v>725.26</v>
      </c>
      <c r="E9" s="96" t="s">
        <v>218</v>
      </c>
      <c r="F9" s="95" t="s">
        <v>219</v>
      </c>
      <c r="G9" s="4"/>
      <c r="H9" s="104" t="s">
        <v>231</v>
      </c>
      <c r="I9" s="103">
        <v>2585.64</v>
      </c>
      <c r="J9" s="103">
        <v>4468.55</v>
      </c>
      <c r="K9" s="103">
        <v>3351.9100000000003</v>
      </c>
      <c r="L9" s="103">
        <v>10406.1</v>
      </c>
    </row>
    <row r="10" spans="2:12" x14ac:dyDescent="0.35">
      <c r="B10" s="97" t="s">
        <v>229</v>
      </c>
      <c r="C10" s="97" t="s">
        <v>230</v>
      </c>
      <c r="D10" s="96">
        <v>2563.39</v>
      </c>
      <c r="E10" s="96" t="s">
        <v>220</v>
      </c>
      <c r="F10" s="95" t="s">
        <v>219</v>
      </c>
      <c r="G10" s="4"/>
      <c r="H10" s="104" t="s">
        <v>232</v>
      </c>
      <c r="I10" s="103">
        <v>2513.5299999999997</v>
      </c>
      <c r="J10" s="103">
        <v>2037.0900000000001</v>
      </c>
      <c r="K10" s="103">
        <v>3253.6099999999997</v>
      </c>
      <c r="L10" s="103">
        <v>7804.23</v>
      </c>
    </row>
    <row r="11" spans="2:12" x14ac:dyDescent="0.35">
      <c r="B11" s="97" t="s">
        <v>229</v>
      </c>
      <c r="C11" s="97" t="s">
        <v>230</v>
      </c>
      <c r="D11" s="96">
        <v>1258.3599999999999</v>
      </c>
      <c r="E11" s="96" t="s">
        <v>218</v>
      </c>
      <c r="F11" s="95" t="s">
        <v>222</v>
      </c>
      <c r="G11" s="4"/>
      <c r="H11" s="102" t="s">
        <v>217</v>
      </c>
      <c r="I11" s="103">
        <v>7008.2199999999993</v>
      </c>
      <c r="J11" s="103">
        <v>3989.84</v>
      </c>
      <c r="K11" s="103">
        <v>5154.1900000000005</v>
      </c>
      <c r="L11" s="103">
        <v>16152.25</v>
      </c>
    </row>
    <row r="12" spans="2:12" x14ac:dyDescent="0.35">
      <c r="B12" s="97" t="s">
        <v>229</v>
      </c>
      <c r="C12" s="97" t="s">
        <v>230</v>
      </c>
      <c r="D12" s="96">
        <v>1578.3</v>
      </c>
      <c r="E12" s="96" t="s">
        <v>220</v>
      </c>
      <c r="F12" s="95" t="s">
        <v>222</v>
      </c>
      <c r="G12" s="4"/>
      <c r="H12" s="104" t="s">
        <v>216</v>
      </c>
      <c r="I12" s="103">
        <v>3821.37</v>
      </c>
      <c r="J12" s="103">
        <v>1874.2</v>
      </c>
      <c r="K12" s="103">
        <v>1880.8899999999999</v>
      </c>
      <c r="L12" s="103">
        <v>7576.4599999999991</v>
      </c>
    </row>
    <row r="13" spans="2:12" x14ac:dyDescent="0.35">
      <c r="B13" s="97" t="s">
        <v>229</v>
      </c>
      <c r="C13" s="97" t="s">
        <v>230</v>
      </c>
      <c r="D13" s="96">
        <v>953.26</v>
      </c>
      <c r="E13" s="95" t="s">
        <v>218</v>
      </c>
      <c r="F13" s="95" t="s">
        <v>225</v>
      </c>
      <c r="G13" s="4"/>
      <c r="H13" s="104" t="s">
        <v>233</v>
      </c>
      <c r="I13" s="103">
        <v>3186.85</v>
      </c>
      <c r="J13" s="103">
        <v>2115.6400000000003</v>
      </c>
      <c r="K13" s="103">
        <v>3273.3</v>
      </c>
      <c r="L13" s="103">
        <v>8575.7900000000009</v>
      </c>
    </row>
    <row r="14" spans="2:12" x14ac:dyDescent="0.35">
      <c r="B14" s="97" t="s">
        <v>229</v>
      </c>
      <c r="C14" s="97" t="s">
        <v>230</v>
      </c>
      <c r="D14" s="96">
        <v>2359.25</v>
      </c>
      <c r="E14" s="95" t="s">
        <v>220</v>
      </c>
      <c r="F14" s="95" t="s">
        <v>225</v>
      </c>
      <c r="G14" s="4"/>
      <c r="H14" s="102" t="s">
        <v>230</v>
      </c>
      <c r="I14" s="103">
        <v>7220.51</v>
      </c>
      <c r="J14" s="103">
        <v>6043.15</v>
      </c>
      <c r="K14" s="103">
        <v>5548.84</v>
      </c>
      <c r="L14" s="103">
        <v>18812.5</v>
      </c>
    </row>
    <row r="15" spans="2:12" x14ac:dyDescent="0.35">
      <c r="B15" s="97" t="s">
        <v>233</v>
      </c>
      <c r="C15" s="97" t="s">
        <v>217</v>
      </c>
      <c r="D15" s="96">
        <v>1259.1400000000001</v>
      </c>
      <c r="E15" s="96" t="s">
        <v>218</v>
      </c>
      <c r="F15" s="95" t="s">
        <v>219</v>
      </c>
      <c r="G15" s="4"/>
      <c r="H15" s="104" t="s">
        <v>234</v>
      </c>
      <c r="I15" s="103">
        <v>3908</v>
      </c>
      <c r="J15" s="103">
        <v>2754.5</v>
      </c>
      <c r="K15" s="103">
        <v>2712.1800000000003</v>
      </c>
      <c r="L15" s="103">
        <v>9374.68</v>
      </c>
    </row>
    <row r="16" spans="2:12" x14ac:dyDescent="0.35">
      <c r="B16" s="97" t="s">
        <v>233</v>
      </c>
      <c r="C16" s="97" t="s">
        <v>217</v>
      </c>
      <c r="D16" s="96">
        <v>856.5</v>
      </c>
      <c r="E16" s="96" t="s">
        <v>220</v>
      </c>
      <c r="F16" s="95" t="s">
        <v>219</v>
      </c>
      <c r="G16" s="4"/>
      <c r="H16" s="104" t="s">
        <v>229</v>
      </c>
      <c r="I16" s="103">
        <v>3312.51</v>
      </c>
      <c r="J16" s="103">
        <v>3288.6499999999996</v>
      </c>
      <c r="K16" s="103">
        <v>2836.66</v>
      </c>
      <c r="L16" s="103">
        <v>9437.82</v>
      </c>
    </row>
    <row r="17" spans="2:12" x14ac:dyDescent="0.35">
      <c r="B17" s="97" t="s">
        <v>233</v>
      </c>
      <c r="C17" s="97" t="s">
        <v>217</v>
      </c>
      <c r="D17" s="96">
        <v>420.3</v>
      </c>
      <c r="E17" s="96" t="s">
        <v>218</v>
      </c>
      <c r="F17" s="95" t="s">
        <v>222</v>
      </c>
      <c r="G17" s="4"/>
      <c r="H17" s="102" t="s">
        <v>227</v>
      </c>
      <c r="I17" s="103">
        <v>19327.900000000001</v>
      </c>
      <c r="J17" s="103">
        <v>16538.629999999997</v>
      </c>
      <c r="K17" s="103">
        <v>17308.55</v>
      </c>
      <c r="L17" s="103">
        <v>53175.08</v>
      </c>
    </row>
    <row r="18" spans="2:12" x14ac:dyDescent="0.35">
      <c r="B18" s="97" t="s">
        <v>233</v>
      </c>
      <c r="C18" s="97" t="s">
        <v>217</v>
      </c>
      <c r="D18" s="96">
        <v>2853</v>
      </c>
      <c r="E18" s="96" t="s">
        <v>220</v>
      </c>
      <c r="F18" s="95" t="s">
        <v>222</v>
      </c>
      <c r="G18" s="4"/>
      <c r="H18" s="4"/>
      <c r="I18" s="4"/>
      <c r="J18" s="4"/>
      <c r="K18" s="4"/>
      <c r="L18" s="4"/>
    </row>
    <row r="19" spans="2:12" x14ac:dyDescent="0.35">
      <c r="B19" s="97" t="s">
        <v>233</v>
      </c>
      <c r="C19" s="97" t="s">
        <v>217</v>
      </c>
      <c r="D19" s="96">
        <v>1933.6</v>
      </c>
      <c r="E19" s="96" t="s">
        <v>218</v>
      </c>
      <c r="F19" s="95" t="s">
        <v>225</v>
      </c>
      <c r="G19" s="4"/>
      <c r="H19" s="4"/>
      <c r="I19" s="4"/>
      <c r="J19" s="4"/>
      <c r="K19" s="4"/>
      <c r="L19" s="4"/>
    </row>
    <row r="20" spans="2:12" x14ac:dyDescent="0.35">
      <c r="B20" s="97" t="s">
        <v>233</v>
      </c>
      <c r="C20" s="97" t="s">
        <v>217</v>
      </c>
      <c r="D20" s="96">
        <v>1253.25</v>
      </c>
      <c r="E20" s="96" t="s">
        <v>220</v>
      </c>
      <c r="F20" s="95" t="s">
        <v>225</v>
      </c>
      <c r="G20" s="4"/>
      <c r="H20" s="4"/>
      <c r="I20" s="4"/>
      <c r="J20" s="4"/>
      <c r="K20" s="4"/>
      <c r="L20" s="4"/>
    </row>
    <row r="21" spans="2:12" x14ac:dyDescent="0.35">
      <c r="B21" s="97" t="s">
        <v>231</v>
      </c>
      <c r="C21" s="97" t="s">
        <v>228</v>
      </c>
      <c r="D21" s="96">
        <v>3215.3</v>
      </c>
      <c r="E21" s="96" t="s">
        <v>218</v>
      </c>
      <c r="F21" s="95" t="s">
        <v>219</v>
      </c>
      <c r="G21" s="4"/>
      <c r="H21" s="4"/>
      <c r="I21" s="4"/>
      <c r="J21" s="4"/>
      <c r="K21" s="105"/>
      <c r="L21" s="105"/>
    </row>
    <row r="22" spans="2:12" x14ac:dyDescent="0.35">
      <c r="B22" s="97" t="s">
        <v>231</v>
      </c>
      <c r="C22" s="97" t="s">
        <v>228</v>
      </c>
      <c r="D22" s="96">
        <v>1253.25</v>
      </c>
      <c r="E22" s="96" t="s">
        <v>220</v>
      </c>
      <c r="F22" s="95" t="s">
        <v>219</v>
      </c>
      <c r="G22" s="4"/>
      <c r="H22" s="4"/>
      <c r="I22" s="4"/>
      <c r="J22" s="4"/>
      <c r="K22" s="105"/>
      <c r="L22" s="105"/>
    </row>
    <row r="23" spans="2:12" x14ac:dyDescent="0.35">
      <c r="B23" s="97" t="s">
        <v>231</v>
      </c>
      <c r="C23" s="97" t="s">
        <v>228</v>
      </c>
      <c r="D23" s="96">
        <v>698.65</v>
      </c>
      <c r="E23" s="96" t="s">
        <v>218</v>
      </c>
      <c r="F23" s="95" t="s">
        <v>222</v>
      </c>
      <c r="G23" s="4"/>
      <c r="H23" s="4"/>
      <c r="I23" s="4"/>
      <c r="J23" s="4"/>
      <c r="K23" s="4"/>
      <c r="L23" s="4"/>
    </row>
    <row r="24" spans="2:12" x14ac:dyDescent="0.35">
      <c r="B24" s="97" t="s">
        <v>231</v>
      </c>
      <c r="C24" s="97" t="s">
        <v>228</v>
      </c>
      <c r="D24" s="96">
        <v>2653.26</v>
      </c>
      <c r="E24" s="96" t="s">
        <v>220</v>
      </c>
      <c r="F24" s="95" t="s">
        <v>222</v>
      </c>
      <c r="G24" s="4"/>
      <c r="H24" s="4"/>
      <c r="I24" s="4"/>
      <c r="J24" s="4"/>
      <c r="K24" s="4"/>
      <c r="L24" s="4"/>
    </row>
    <row r="25" spans="2:12" x14ac:dyDescent="0.35">
      <c r="B25" s="97" t="s">
        <v>231</v>
      </c>
      <c r="C25" s="97" t="s">
        <v>228</v>
      </c>
      <c r="D25" s="96">
        <v>1588.99</v>
      </c>
      <c r="E25" s="96" t="s">
        <v>218</v>
      </c>
      <c r="F25" s="95" t="s">
        <v>225</v>
      </c>
      <c r="G25" s="4"/>
      <c r="H25" s="4"/>
      <c r="I25" s="4"/>
      <c r="J25" s="4"/>
      <c r="K25" s="4"/>
      <c r="L25" s="4"/>
    </row>
    <row r="26" spans="2:12" x14ac:dyDescent="0.35">
      <c r="B26" s="97" t="s">
        <v>231</v>
      </c>
      <c r="C26" s="97" t="s">
        <v>228</v>
      </c>
      <c r="D26" s="96">
        <v>996.65</v>
      </c>
      <c r="E26" s="96" t="s">
        <v>220</v>
      </c>
      <c r="F26" s="95" t="s">
        <v>225</v>
      </c>
      <c r="G26" s="4"/>
      <c r="H26" s="4"/>
      <c r="I26" s="4"/>
      <c r="J26" s="4"/>
      <c r="K26" s="4"/>
      <c r="L26" s="4"/>
    </row>
    <row r="27" spans="2:12" x14ac:dyDescent="0.35">
      <c r="B27" s="97" t="s">
        <v>232</v>
      </c>
      <c r="C27" s="97" t="s">
        <v>228</v>
      </c>
      <c r="D27" s="96">
        <v>1254.4000000000001</v>
      </c>
      <c r="E27" s="96" t="s">
        <v>218</v>
      </c>
      <c r="F27" s="95" t="s">
        <v>219</v>
      </c>
      <c r="G27" s="4"/>
      <c r="H27" s="4"/>
      <c r="I27" s="4"/>
      <c r="J27" s="4"/>
      <c r="K27" s="4"/>
      <c r="L27" s="4"/>
    </row>
    <row r="28" spans="2:12" x14ac:dyDescent="0.35">
      <c r="B28" s="97" t="s">
        <v>232</v>
      </c>
      <c r="C28" s="97" t="s">
        <v>228</v>
      </c>
      <c r="D28" s="96">
        <v>782.69</v>
      </c>
      <c r="E28" s="96" t="s">
        <v>220</v>
      </c>
      <c r="F28" s="95" t="s">
        <v>219</v>
      </c>
      <c r="G28" s="4"/>
      <c r="H28" s="4"/>
      <c r="I28" s="4"/>
      <c r="J28" s="4"/>
      <c r="K28" s="4"/>
      <c r="L28" s="4"/>
    </row>
    <row r="29" spans="2:12" x14ac:dyDescent="0.35">
      <c r="B29" s="97" t="s">
        <v>232</v>
      </c>
      <c r="C29" s="97" t="s">
        <v>228</v>
      </c>
      <c r="D29" s="96">
        <v>2133.25</v>
      </c>
      <c r="E29" s="96" t="s">
        <v>218</v>
      </c>
      <c r="F29" s="95" t="s">
        <v>222</v>
      </c>
      <c r="G29" s="4"/>
      <c r="H29" s="4"/>
      <c r="I29" s="4"/>
      <c r="J29" s="4"/>
      <c r="K29" s="4"/>
      <c r="L29" s="4"/>
    </row>
    <row r="30" spans="2:12" x14ac:dyDescent="0.35">
      <c r="B30" s="97" t="s">
        <v>232</v>
      </c>
      <c r="C30" s="97" t="s">
        <v>228</v>
      </c>
      <c r="D30" s="96">
        <v>1120.3599999999999</v>
      </c>
      <c r="E30" s="96" t="s">
        <v>220</v>
      </c>
      <c r="F30" s="95" t="s">
        <v>222</v>
      </c>
      <c r="G30" s="4"/>
      <c r="H30" s="4"/>
      <c r="I30" s="4"/>
      <c r="J30" s="4"/>
      <c r="K30" s="4"/>
      <c r="L30" s="4"/>
    </row>
    <row r="31" spans="2:12" x14ac:dyDescent="0.35">
      <c r="B31" s="97" t="s">
        <v>232</v>
      </c>
      <c r="C31" s="97" t="s">
        <v>228</v>
      </c>
      <c r="D31" s="96">
        <v>1258.33</v>
      </c>
      <c r="E31" s="96" t="s">
        <v>218</v>
      </c>
      <c r="F31" s="95" t="s">
        <v>225</v>
      </c>
      <c r="G31" s="4"/>
      <c r="H31" s="4"/>
      <c r="I31" s="4"/>
      <c r="J31" s="4"/>
      <c r="K31" s="4"/>
      <c r="L31" s="4"/>
    </row>
    <row r="32" spans="2:12" x14ac:dyDescent="0.35">
      <c r="B32" s="97" t="s">
        <v>232</v>
      </c>
      <c r="C32" s="97" t="s">
        <v>228</v>
      </c>
      <c r="D32" s="96">
        <v>1255.2</v>
      </c>
      <c r="E32" s="96" t="s">
        <v>220</v>
      </c>
      <c r="F32" s="95" t="s">
        <v>225</v>
      </c>
      <c r="G32" s="4"/>
      <c r="H32" s="4"/>
      <c r="I32" s="4"/>
      <c r="J32" s="4"/>
      <c r="K32" s="4"/>
      <c r="L32" s="4"/>
    </row>
    <row r="33" spans="2:12" x14ac:dyDescent="0.35">
      <c r="B33" s="97" t="s">
        <v>234</v>
      </c>
      <c r="C33" s="97" t="s">
        <v>230</v>
      </c>
      <c r="D33" s="96">
        <v>2156.25</v>
      </c>
      <c r="E33" s="96" t="s">
        <v>218</v>
      </c>
      <c r="F33" s="95" t="s">
        <v>219</v>
      </c>
      <c r="G33" s="4"/>
      <c r="H33" s="4"/>
      <c r="I33" s="4"/>
      <c r="J33" s="4"/>
      <c r="K33" s="4"/>
      <c r="L33" s="4"/>
    </row>
    <row r="34" spans="2:12" x14ac:dyDescent="0.35">
      <c r="B34" s="97" t="s">
        <v>234</v>
      </c>
      <c r="C34" s="97" t="s">
        <v>230</v>
      </c>
      <c r="D34" s="96">
        <v>598.25</v>
      </c>
      <c r="E34" s="96" t="s">
        <v>220</v>
      </c>
      <c r="F34" s="95" t="s">
        <v>219</v>
      </c>
      <c r="G34" s="4"/>
      <c r="H34" s="4"/>
      <c r="I34" s="4"/>
      <c r="J34" s="4"/>
      <c r="K34" s="4"/>
      <c r="L34" s="4"/>
    </row>
    <row r="35" spans="2:12" x14ac:dyDescent="0.35">
      <c r="B35" s="97" t="s">
        <v>234</v>
      </c>
      <c r="C35" s="97" t="s">
        <v>230</v>
      </c>
      <c r="D35" s="96">
        <v>1256.8800000000001</v>
      </c>
      <c r="E35" s="96" t="s">
        <v>218</v>
      </c>
      <c r="F35" s="95" t="s">
        <v>222</v>
      </c>
      <c r="G35" s="4"/>
      <c r="H35" s="4"/>
      <c r="I35" s="4"/>
      <c r="J35" s="4"/>
      <c r="K35" s="4"/>
      <c r="L35" s="4"/>
    </row>
    <row r="36" spans="2:12" x14ac:dyDescent="0.35">
      <c r="B36" s="97" t="s">
        <v>234</v>
      </c>
      <c r="C36" s="97" t="s">
        <v>230</v>
      </c>
      <c r="D36" s="96">
        <v>1455.3</v>
      </c>
      <c r="E36" s="96" t="s">
        <v>220</v>
      </c>
      <c r="F36" s="95" t="s">
        <v>222</v>
      </c>
      <c r="G36" s="4"/>
      <c r="H36" s="4"/>
      <c r="I36" s="4"/>
      <c r="J36" s="4"/>
      <c r="K36" s="4"/>
      <c r="L36" s="4"/>
    </row>
    <row r="37" spans="2:12" x14ac:dyDescent="0.35">
      <c r="B37" s="97" t="s">
        <v>234</v>
      </c>
      <c r="C37" s="97" t="s">
        <v>230</v>
      </c>
      <c r="D37" s="96">
        <v>1788</v>
      </c>
      <c r="E37" s="96" t="s">
        <v>218</v>
      </c>
      <c r="F37" s="95" t="s">
        <v>225</v>
      </c>
      <c r="G37" s="4"/>
      <c r="H37" s="4"/>
      <c r="I37" s="4"/>
      <c r="J37" s="4"/>
      <c r="K37" s="4"/>
      <c r="L37" s="4"/>
    </row>
    <row r="38" spans="2:12" x14ac:dyDescent="0.35">
      <c r="B38" s="97" t="s">
        <v>234</v>
      </c>
      <c r="C38" s="97" t="s">
        <v>230</v>
      </c>
      <c r="D38" s="96">
        <v>2120</v>
      </c>
      <c r="E38" s="96" t="s">
        <v>220</v>
      </c>
      <c r="F38" s="95" t="s">
        <v>225</v>
      </c>
      <c r="G38" s="4"/>
      <c r="H38" s="4"/>
      <c r="I38" s="4"/>
      <c r="J38" s="4"/>
      <c r="K38" s="4"/>
      <c r="L3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gastos</vt:lpstr>
      <vt:lpstr>tienda</vt:lpstr>
      <vt:lpstr>varios 1</vt:lpstr>
      <vt:lpstr>varios 2</vt:lpstr>
      <vt:lpstr>varios3</vt:lpstr>
      <vt:lpstr>jueves 6 de marzo</vt:lpstr>
      <vt:lpstr>jueves6 de marzo</vt:lpstr>
      <vt:lpstr>corazon matematico</vt:lpstr>
      <vt:lpstr>poligono de vertices</vt:lpstr>
      <vt:lpstr>abril practica 1</vt:lpstr>
      <vt:lpstr>abril part2</vt:lpstr>
      <vt:lpstr>abril part 3</vt:lpstr>
      <vt:lpstr>abril practica 2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𝘍𝘦𝘳𝘯𝘢𝘯𝘥𝘰_𝘴𝘹𝘮05 </dc:creator>
  <cp:lastModifiedBy>𝘍𝘦𝘳𝘯𝘢𝘯𝘥𝘰_𝘴𝘹𝘮05 </cp:lastModifiedBy>
  <dcterms:created xsi:type="dcterms:W3CDTF">2025-03-05T19:16:00Z</dcterms:created>
  <dcterms:modified xsi:type="dcterms:W3CDTF">2025-05-21T05:06:29Z</dcterms:modified>
</cp:coreProperties>
</file>