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34680D47-2B44-404E-9BBA-712F976CFAF3}" xr6:coauthVersionLast="47" xr6:coauthVersionMax="47" xr10:uidLastSave="{00000000-0000-0000-0000-000000000000}"/>
  <bookViews>
    <workbookView xWindow="6756" yWindow="1584" windowWidth="14040" windowHeight="8964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8" i="19" l="1"/>
  <c r="L258" i="19" s="1"/>
  <c r="K259" i="19"/>
  <c r="L259" i="19" s="1"/>
  <c r="K260" i="19"/>
  <c r="L260" i="19"/>
  <c r="K261" i="19"/>
  <c r="E261" i="19" s="1"/>
  <c r="K262" i="19"/>
  <c r="L262" i="19" s="1"/>
  <c r="K263" i="19"/>
  <c r="L263" i="19" s="1"/>
  <c r="K264" i="19"/>
  <c r="L264" i="19"/>
  <c r="K265" i="19"/>
  <c r="E265" i="19" s="1"/>
  <c r="L265" i="19"/>
  <c r="K266" i="19"/>
  <c r="L266" i="19" s="1"/>
  <c r="K267" i="19"/>
  <c r="L267" i="19" s="1"/>
  <c r="K268" i="19"/>
  <c r="L268" i="19"/>
  <c r="K269" i="19"/>
  <c r="E269" i="19" s="1"/>
  <c r="L269" i="19"/>
  <c r="K270" i="19"/>
  <c r="L270" i="19" s="1"/>
  <c r="K271" i="19"/>
  <c r="L271" i="19" s="1"/>
  <c r="K272" i="19"/>
  <c r="L272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E258" i="19"/>
  <c r="E259" i="19"/>
  <c r="E260" i="19"/>
  <c r="E263" i="19"/>
  <c r="E264" i="19"/>
  <c r="E266" i="19"/>
  <c r="E267" i="19"/>
  <c r="E268" i="19"/>
  <c r="E271" i="19"/>
  <c r="E272" i="19"/>
  <c r="K243" i="19"/>
  <c r="L243" i="19"/>
  <c r="K244" i="19"/>
  <c r="L244" i="19"/>
  <c r="K245" i="19"/>
  <c r="L245" i="19"/>
  <c r="K246" i="19"/>
  <c r="L246" i="19" s="1"/>
  <c r="K247" i="19"/>
  <c r="L247" i="19"/>
  <c r="K248" i="19"/>
  <c r="L248" i="19"/>
  <c r="K249" i="19"/>
  <c r="L249" i="19"/>
  <c r="K250" i="19"/>
  <c r="L250" i="19" s="1"/>
  <c r="K251" i="19"/>
  <c r="L251" i="19"/>
  <c r="K252" i="19"/>
  <c r="L252" i="19"/>
  <c r="K253" i="19"/>
  <c r="L253" i="19"/>
  <c r="K254" i="19"/>
  <c r="L254" i="19" s="1"/>
  <c r="K255" i="19"/>
  <c r="L255" i="19"/>
  <c r="K256" i="19"/>
  <c r="L256" i="19"/>
  <c r="K257" i="19"/>
  <c r="L257" i="19"/>
  <c r="D618" i="17"/>
  <c r="P618" i="17" s="1"/>
  <c r="D619" i="17"/>
  <c r="P619" i="17" s="1"/>
  <c r="D620" i="17"/>
  <c r="P620" i="17" s="1"/>
  <c r="D621" i="17"/>
  <c r="P621" i="17" s="1"/>
  <c r="D622" i="17"/>
  <c r="P622" i="17" s="1"/>
  <c r="D623" i="17"/>
  <c r="P623" i="17" s="1"/>
  <c r="D624" i="17"/>
  <c r="P624" i="17" s="1"/>
  <c r="D625" i="17"/>
  <c r="P625" i="17" s="1"/>
  <c r="D626" i="17"/>
  <c r="P626" i="17" s="1"/>
  <c r="D627" i="17"/>
  <c r="P627" i="17" s="1"/>
  <c r="D628" i="17"/>
  <c r="P628" i="17" s="1"/>
  <c r="D629" i="17"/>
  <c r="P629" i="17" s="1"/>
  <c r="D630" i="17"/>
  <c r="P630" i="17" s="1"/>
  <c r="D631" i="17"/>
  <c r="P631" i="17" s="1"/>
  <c r="D632" i="17"/>
  <c r="P632" i="17" s="1"/>
  <c r="D633" i="17"/>
  <c r="P633" i="17" s="1"/>
  <c r="D634" i="17"/>
  <c r="P634" i="17" s="1"/>
  <c r="D635" i="17"/>
  <c r="P635" i="17" s="1"/>
  <c r="D636" i="17"/>
  <c r="P636" i="17" s="1"/>
  <c r="D637" i="17"/>
  <c r="P637" i="17" s="1"/>
  <c r="D638" i="17"/>
  <c r="P638" i="17" s="1"/>
  <c r="D639" i="17"/>
  <c r="P639" i="17" s="1"/>
  <c r="D640" i="17"/>
  <c r="P640" i="17" s="1"/>
  <c r="D641" i="17"/>
  <c r="P641" i="17" s="1"/>
  <c r="D642" i="17"/>
  <c r="P642" i="17" s="1"/>
  <c r="D643" i="17"/>
  <c r="P643" i="17" s="1"/>
  <c r="D644" i="17"/>
  <c r="P644" i="17" s="1"/>
  <c r="D645" i="17"/>
  <c r="P645" i="17" s="1"/>
  <c r="D646" i="17"/>
  <c r="P646" i="17" s="1"/>
  <c r="D647" i="17"/>
  <c r="P647" i="17" s="1"/>
  <c r="D648" i="17"/>
  <c r="P648" i="17" s="1"/>
  <c r="D649" i="17"/>
  <c r="P649" i="17" s="1"/>
  <c r="D650" i="17"/>
  <c r="P650" i="17" s="1"/>
  <c r="D651" i="17"/>
  <c r="P651" i="17" s="1"/>
  <c r="D652" i="17"/>
  <c r="P652" i="17" s="1"/>
  <c r="D653" i="17"/>
  <c r="P653" i="17" s="1"/>
  <c r="D654" i="17"/>
  <c r="P654" i="17" s="1"/>
  <c r="D655" i="17"/>
  <c r="P655" i="17" s="1"/>
  <c r="D656" i="17"/>
  <c r="P656" i="17" s="1"/>
  <c r="D657" i="17"/>
  <c r="P657" i="17" s="1"/>
  <c r="D658" i="17"/>
  <c r="P658" i="17" s="1"/>
  <c r="D659" i="17"/>
  <c r="P659" i="17" s="1"/>
  <c r="D660" i="17"/>
  <c r="P660" i="17" s="1"/>
  <c r="D661" i="17"/>
  <c r="P661" i="17" s="1"/>
  <c r="D662" i="17"/>
  <c r="P662" i="17" s="1"/>
  <c r="D663" i="17"/>
  <c r="P663" i="17" s="1"/>
  <c r="D664" i="17"/>
  <c r="P664" i="17" s="1"/>
  <c r="D665" i="17"/>
  <c r="P665" i="17" s="1"/>
  <c r="D666" i="17"/>
  <c r="P666" i="17" s="1"/>
  <c r="D667" i="17"/>
  <c r="P667" i="17" s="1"/>
  <c r="D668" i="17"/>
  <c r="P668" i="17" s="1"/>
  <c r="D669" i="17"/>
  <c r="P669" i="17" s="1"/>
  <c r="D670" i="17"/>
  <c r="P670" i="17" s="1"/>
  <c r="D671" i="17"/>
  <c r="P671" i="17" s="1"/>
  <c r="D672" i="17"/>
  <c r="P672" i="17" s="1"/>
  <c r="D673" i="17"/>
  <c r="P673" i="17" s="1"/>
  <c r="D674" i="17"/>
  <c r="P674" i="17" s="1"/>
  <c r="D675" i="17"/>
  <c r="P675" i="17" s="1"/>
  <c r="D676" i="17"/>
  <c r="P676" i="17" s="1"/>
  <c r="D677" i="17"/>
  <c r="P677" i="17" s="1"/>
  <c r="D678" i="17"/>
  <c r="P678" i="17" s="1"/>
  <c r="D679" i="17"/>
  <c r="P679" i="17" s="1"/>
  <c r="D680" i="17"/>
  <c r="P680" i="17" s="1"/>
  <c r="D681" i="17"/>
  <c r="P681" i="17" s="1"/>
  <c r="D682" i="17"/>
  <c r="P682" i="17" s="1"/>
  <c r="D683" i="17"/>
  <c r="P683" i="17" s="1"/>
  <c r="D684" i="17"/>
  <c r="P684" i="17" s="1"/>
  <c r="D685" i="17"/>
  <c r="P685" i="17" s="1"/>
  <c r="D686" i="17"/>
  <c r="P686" i="17" s="1"/>
  <c r="D687" i="17"/>
  <c r="P687" i="17" s="1"/>
  <c r="D688" i="17"/>
  <c r="P688" i="17" s="1"/>
  <c r="D689" i="17"/>
  <c r="P689" i="17" s="1"/>
  <c r="D690" i="17"/>
  <c r="P690" i="17" s="1"/>
  <c r="D691" i="17"/>
  <c r="P691" i="17" s="1"/>
  <c r="D692" i="17"/>
  <c r="P692" i="17" s="1"/>
  <c r="D693" i="17"/>
  <c r="P693" i="17" s="1"/>
  <c r="D694" i="17"/>
  <c r="P694" i="17" s="1"/>
  <c r="D695" i="17"/>
  <c r="P695" i="17" s="1"/>
  <c r="D696" i="17"/>
  <c r="P696" i="17" s="1"/>
  <c r="D697" i="17"/>
  <c r="P697" i="17" s="1"/>
  <c r="D698" i="17"/>
  <c r="P698" i="17" s="1"/>
  <c r="D699" i="17"/>
  <c r="P699" i="17" s="1"/>
  <c r="D700" i="17"/>
  <c r="P700" i="17" s="1"/>
  <c r="D701" i="17"/>
  <c r="P701" i="17" s="1"/>
  <c r="D702" i="17"/>
  <c r="P702" i="17" s="1"/>
  <c r="D703" i="17"/>
  <c r="P703" i="17" s="1"/>
  <c r="D704" i="17"/>
  <c r="P704" i="17" s="1"/>
  <c r="D705" i="17"/>
  <c r="P705" i="17" s="1"/>
  <c r="D706" i="17"/>
  <c r="P706" i="17" s="1"/>
  <c r="D707" i="17"/>
  <c r="P707" i="17" s="1"/>
  <c r="D708" i="17"/>
  <c r="P708" i="17" s="1"/>
  <c r="D709" i="17"/>
  <c r="P709" i="17" s="1"/>
  <c r="D710" i="17"/>
  <c r="P710" i="17" s="1"/>
  <c r="D711" i="17"/>
  <c r="P711" i="17" s="1"/>
  <c r="D712" i="17"/>
  <c r="P712" i="17" s="1"/>
  <c r="D713" i="17"/>
  <c r="P713" i="17" s="1"/>
  <c r="D714" i="17"/>
  <c r="P714" i="17" s="1"/>
  <c r="D715" i="17"/>
  <c r="P715" i="17" s="1"/>
  <c r="M618" i="17"/>
  <c r="N618" i="17" s="1"/>
  <c r="M619" i="17"/>
  <c r="N619" i="17" s="1"/>
  <c r="M620" i="17"/>
  <c r="N620" i="17" s="1"/>
  <c r="M621" i="17"/>
  <c r="N621" i="17" s="1"/>
  <c r="M622" i="17"/>
  <c r="N622" i="17" s="1"/>
  <c r="M623" i="17"/>
  <c r="M624" i="17"/>
  <c r="N624" i="17" s="1"/>
  <c r="M625" i="17"/>
  <c r="N625" i="17" s="1"/>
  <c r="M626" i="17"/>
  <c r="N626" i="17" s="1"/>
  <c r="M627" i="17"/>
  <c r="N627" i="17" s="1"/>
  <c r="M628" i="17"/>
  <c r="N628" i="17" s="1"/>
  <c r="M629" i="17"/>
  <c r="N629" i="17" s="1"/>
  <c r="M630" i="17"/>
  <c r="N630" i="17" s="1"/>
  <c r="M631" i="17"/>
  <c r="M632" i="17"/>
  <c r="M633" i="17"/>
  <c r="N633" i="17" s="1"/>
  <c r="M634" i="17"/>
  <c r="N634" i="17" s="1"/>
  <c r="M635" i="17"/>
  <c r="N635" i="17" s="1"/>
  <c r="M636" i="17"/>
  <c r="N636" i="17" s="1"/>
  <c r="M637" i="17"/>
  <c r="N637" i="17" s="1"/>
  <c r="M638" i="17"/>
  <c r="N638" i="17" s="1"/>
  <c r="M639" i="17"/>
  <c r="M640" i="17"/>
  <c r="N640" i="17" s="1"/>
  <c r="M641" i="17"/>
  <c r="N641" i="17" s="1"/>
  <c r="M642" i="17"/>
  <c r="N642" i="17" s="1"/>
  <c r="M643" i="17"/>
  <c r="N643" i="17" s="1"/>
  <c r="M644" i="17"/>
  <c r="N644" i="17" s="1"/>
  <c r="M645" i="17"/>
  <c r="N645" i="17" s="1"/>
  <c r="M646" i="17"/>
  <c r="N646" i="17" s="1"/>
  <c r="M647" i="17"/>
  <c r="N647" i="17" s="1"/>
  <c r="M648" i="17"/>
  <c r="N648" i="17" s="1"/>
  <c r="M649" i="17"/>
  <c r="N649" i="17" s="1"/>
  <c r="M650" i="17"/>
  <c r="N650" i="17" s="1"/>
  <c r="M651" i="17"/>
  <c r="N651" i="17" s="1"/>
  <c r="M652" i="17"/>
  <c r="N652" i="17" s="1"/>
  <c r="M653" i="17"/>
  <c r="N653" i="17" s="1"/>
  <c r="M654" i="17"/>
  <c r="N654" i="17" s="1"/>
  <c r="M655" i="17"/>
  <c r="M656" i="17"/>
  <c r="N656" i="17" s="1"/>
  <c r="M657" i="17"/>
  <c r="N657" i="17" s="1"/>
  <c r="M658" i="17"/>
  <c r="N658" i="17" s="1"/>
  <c r="M659" i="17"/>
  <c r="N659" i="17" s="1"/>
  <c r="M660" i="17"/>
  <c r="N660" i="17" s="1"/>
  <c r="M661" i="17"/>
  <c r="N661" i="17" s="1"/>
  <c r="M662" i="17"/>
  <c r="N662" i="17" s="1"/>
  <c r="M663" i="17"/>
  <c r="M664" i="17"/>
  <c r="N664" i="17" s="1"/>
  <c r="M665" i="17"/>
  <c r="N665" i="17" s="1"/>
  <c r="M666" i="17"/>
  <c r="N666" i="17" s="1"/>
  <c r="M667" i="17"/>
  <c r="N667" i="17" s="1"/>
  <c r="M668" i="17"/>
  <c r="N668" i="17" s="1"/>
  <c r="M669" i="17"/>
  <c r="N669" i="17" s="1"/>
  <c r="M670" i="17"/>
  <c r="N670" i="17" s="1"/>
  <c r="M671" i="17"/>
  <c r="N671" i="17" s="1"/>
  <c r="M672" i="17"/>
  <c r="N672" i="17" s="1"/>
  <c r="M673" i="17"/>
  <c r="N673" i="17" s="1"/>
  <c r="M674" i="17"/>
  <c r="N674" i="17" s="1"/>
  <c r="M675" i="17"/>
  <c r="N675" i="17" s="1"/>
  <c r="M676" i="17"/>
  <c r="N676" i="17" s="1"/>
  <c r="M677" i="17"/>
  <c r="N677" i="17" s="1"/>
  <c r="M678" i="17"/>
  <c r="N678" i="17" s="1"/>
  <c r="M679" i="17"/>
  <c r="N679" i="17" s="1"/>
  <c r="M680" i="17"/>
  <c r="N680" i="17" s="1"/>
  <c r="M681" i="17"/>
  <c r="N681" i="17" s="1"/>
  <c r="M682" i="17"/>
  <c r="N682" i="17" s="1"/>
  <c r="M683" i="17"/>
  <c r="N683" i="17" s="1"/>
  <c r="M684" i="17"/>
  <c r="N684" i="17" s="1"/>
  <c r="M685" i="17"/>
  <c r="N685" i="17" s="1"/>
  <c r="M686" i="17"/>
  <c r="N686" i="17" s="1"/>
  <c r="M687" i="17"/>
  <c r="N687" i="17" s="1"/>
  <c r="M688" i="17"/>
  <c r="N688" i="17" s="1"/>
  <c r="M689" i="17"/>
  <c r="N689" i="17" s="1"/>
  <c r="M690" i="17"/>
  <c r="N690" i="17" s="1"/>
  <c r="M691" i="17"/>
  <c r="N691" i="17" s="1"/>
  <c r="M692" i="17"/>
  <c r="N692" i="17" s="1"/>
  <c r="M693" i="17"/>
  <c r="N693" i="17" s="1"/>
  <c r="M694" i="17"/>
  <c r="N694" i="17" s="1"/>
  <c r="M695" i="17"/>
  <c r="N695" i="17" s="1"/>
  <c r="M696" i="17"/>
  <c r="N696" i="17" s="1"/>
  <c r="M697" i="17"/>
  <c r="N697" i="17" s="1"/>
  <c r="M698" i="17"/>
  <c r="N698" i="17" s="1"/>
  <c r="M699" i="17"/>
  <c r="N699" i="17" s="1"/>
  <c r="M700" i="17"/>
  <c r="N700" i="17" s="1"/>
  <c r="M701" i="17"/>
  <c r="N701" i="17" s="1"/>
  <c r="M702" i="17"/>
  <c r="N702" i="17" s="1"/>
  <c r="M703" i="17"/>
  <c r="N703" i="17" s="1"/>
  <c r="M704" i="17"/>
  <c r="N704" i="17" s="1"/>
  <c r="M705" i="17"/>
  <c r="N705" i="17" s="1"/>
  <c r="M706" i="17"/>
  <c r="N706" i="17" s="1"/>
  <c r="M707" i="17"/>
  <c r="N707" i="17" s="1"/>
  <c r="M708" i="17"/>
  <c r="N708" i="17" s="1"/>
  <c r="M709" i="17"/>
  <c r="N709" i="17" s="1"/>
  <c r="M710" i="17"/>
  <c r="N710" i="17" s="1"/>
  <c r="M711" i="17"/>
  <c r="N711" i="17" s="1"/>
  <c r="M712" i="17"/>
  <c r="N712" i="17" s="1"/>
  <c r="M713" i="17"/>
  <c r="N713" i="17" s="1"/>
  <c r="M714" i="17"/>
  <c r="N714" i="17" s="1"/>
  <c r="M715" i="17"/>
  <c r="N715" i="17" s="1"/>
  <c r="N623" i="17"/>
  <c r="N631" i="17"/>
  <c r="N632" i="17"/>
  <c r="N639" i="17"/>
  <c r="N655" i="17"/>
  <c r="N663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C193" i="19"/>
  <c r="C196" i="19"/>
  <c r="D590" i="17"/>
  <c r="P590" i="17" s="1"/>
  <c r="D591" i="17"/>
  <c r="P591" i="17" s="1"/>
  <c r="D592" i="17"/>
  <c r="P592" i="17" s="1"/>
  <c r="D593" i="17"/>
  <c r="P593" i="17" s="1"/>
  <c r="D594" i="17"/>
  <c r="P594" i="17" s="1"/>
  <c r="D595" i="17"/>
  <c r="P595" i="17" s="1"/>
  <c r="D596" i="17"/>
  <c r="P596" i="17" s="1"/>
  <c r="D597" i="17"/>
  <c r="P597" i="17" s="1"/>
  <c r="D598" i="17"/>
  <c r="P598" i="17" s="1"/>
  <c r="D599" i="17"/>
  <c r="P599" i="17" s="1"/>
  <c r="D600" i="17"/>
  <c r="P600" i="17" s="1"/>
  <c r="D601" i="17"/>
  <c r="P601" i="17" s="1"/>
  <c r="D602" i="17"/>
  <c r="P602" i="17" s="1"/>
  <c r="D603" i="17"/>
  <c r="P603" i="17" s="1"/>
  <c r="D604" i="17"/>
  <c r="P604" i="17" s="1"/>
  <c r="D605" i="17"/>
  <c r="P605" i="17" s="1"/>
  <c r="D606" i="17"/>
  <c r="P606" i="17" s="1"/>
  <c r="D607" i="17"/>
  <c r="P607" i="17" s="1"/>
  <c r="D608" i="17"/>
  <c r="P608" i="17" s="1"/>
  <c r="D609" i="17"/>
  <c r="P609" i="17" s="1"/>
  <c r="D610" i="17"/>
  <c r="P610" i="17" s="1"/>
  <c r="D611" i="17"/>
  <c r="P611" i="17" s="1"/>
  <c r="D612" i="17"/>
  <c r="P612" i="17" s="1"/>
  <c r="D613" i="17"/>
  <c r="P613" i="17" s="1"/>
  <c r="D614" i="17"/>
  <c r="P614" i="17" s="1"/>
  <c r="D615" i="17"/>
  <c r="P615" i="17" s="1"/>
  <c r="D616" i="17"/>
  <c r="P616" i="17" s="1"/>
  <c r="D617" i="17"/>
  <c r="P617" i="17" s="1"/>
  <c r="M579" i="17"/>
  <c r="N579" i="17" s="1"/>
  <c r="M580" i="17"/>
  <c r="N580" i="17" s="1"/>
  <c r="M581" i="17"/>
  <c r="N581" i="17" s="1"/>
  <c r="M582" i="17"/>
  <c r="N582" i="17" s="1"/>
  <c r="M583" i="17"/>
  <c r="N583" i="17" s="1"/>
  <c r="M584" i="17"/>
  <c r="N584" i="17" s="1"/>
  <c r="M585" i="17"/>
  <c r="N585" i="17" s="1"/>
  <c r="M586" i="17"/>
  <c r="N586" i="17" s="1"/>
  <c r="M587" i="17"/>
  <c r="N587" i="17" s="1"/>
  <c r="M588" i="17"/>
  <c r="N588" i="17" s="1"/>
  <c r="M589" i="17"/>
  <c r="N589" i="17" s="1"/>
  <c r="M590" i="17"/>
  <c r="N590" i="17" s="1"/>
  <c r="M591" i="17"/>
  <c r="N591" i="17" s="1"/>
  <c r="M592" i="17"/>
  <c r="N592" i="17" s="1"/>
  <c r="M593" i="17"/>
  <c r="N593" i="17" s="1"/>
  <c r="M594" i="17"/>
  <c r="N594" i="17" s="1"/>
  <c r="M595" i="17"/>
  <c r="N595" i="17" s="1"/>
  <c r="M596" i="17"/>
  <c r="N596" i="17" s="1"/>
  <c r="M597" i="17"/>
  <c r="N597" i="17" s="1"/>
  <c r="M598" i="17"/>
  <c r="N598" i="17" s="1"/>
  <c r="M599" i="17"/>
  <c r="N599" i="17" s="1"/>
  <c r="M600" i="17"/>
  <c r="N600" i="17" s="1"/>
  <c r="M601" i="17"/>
  <c r="N601" i="17" s="1"/>
  <c r="M602" i="17"/>
  <c r="N602" i="17" s="1"/>
  <c r="M603" i="17"/>
  <c r="N603" i="17" s="1"/>
  <c r="M604" i="17"/>
  <c r="N604" i="17" s="1"/>
  <c r="M605" i="17"/>
  <c r="N605" i="17" s="1"/>
  <c r="M606" i="17"/>
  <c r="N606" i="17" s="1"/>
  <c r="M607" i="17"/>
  <c r="N607" i="17" s="1"/>
  <c r="M608" i="17"/>
  <c r="N608" i="17" s="1"/>
  <c r="M609" i="17"/>
  <c r="N609" i="17" s="1"/>
  <c r="M610" i="17"/>
  <c r="N610" i="17" s="1"/>
  <c r="M611" i="17"/>
  <c r="N611" i="17" s="1"/>
  <c r="M612" i="17"/>
  <c r="N612" i="17" s="1"/>
  <c r="M613" i="17"/>
  <c r="N613" i="17" s="1"/>
  <c r="M614" i="17"/>
  <c r="N614" i="17" s="1"/>
  <c r="M615" i="17"/>
  <c r="N615" i="17" s="1"/>
  <c r="M616" i="17"/>
  <c r="N616" i="17" s="1"/>
  <c r="M617" i="17"/>
  <c r="N617" i="17" s="1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P579" i="17"/>
  <c r="P580" i="17"/>
  <c r="P581" i="17"/>
  <c r="P582" i="17"/>
  <c r="P583" i="17"/>
  <c r="P584" i="17"/>
  <c r="P585" i="17"/>
  <c r="P586" i="17"/>
  <c r="P587" i="17"/>
  <c r="P588" i="17"/>
  <c r="P589" i="17"/>
  <c r="M2" i="17"/>
  <c r="N2" i="17" s="1"/>
  <c r="O2" i="17"/>
  <c r="M3" i="17"/>
  <c r="N3" i="17" s="1"/>
  <c r="O3" i="17"/>
  <c r="M4" i="17"/>
  <c r="N4" i="17" s="1"/>
  <c r="O4" i="17"/>
  <c r="M5" i="17"/>
  <c r="N5" i="17" s="1"/>
  <c r="O5" i="17"/>
  <c r="M6" i="17"/>
  <c r="N6" i="17" s="1"/>
  <c r="O6" i="17"/>
  <c r="M7" i="17"/>
  <c r="N7" i="17" s="1"/>
  <c r="O7" i="17"/>
  <c r="M8" i="17"/>
  <c r="N8" i="17" s="1"/>
  <c r="O8" i="17"/>
  <c r="M9" i="17"/>
  <c r="N9" i="17" s="1"/>
  <c r="O9" i="17"/>
  <c r="M10" i="17"/>
  <c r="N10" i="17" s="1"/>
  <c r="O10" i="17"/>
  <c r="M11" i="17"/>
  <c r="N11" i="17" s="1"/>
  <c r="O11" i="17"/>
  <c r="M12" i="17"/>
  <c r="N12" i="17" s="1"/>
  <c r="O12" i="17"/>
  <c r="M13" i="17"/>
  <c r="N13" i="17" s="1"/>
  <c r="O13" i="17"/>
  <c r="M14" i="17"/>
  <c r="N14" i="17" s="1"/>
  <c r="O14" i="17"/>
  <c r="M15" i="17"/>
  <c r="N15" i="17" s="1"/>
  <c r="O15" i="17"/>
  <c r="M16" i="17"/>
  <c r="N16" i="17" s="1"/>
  <c r="O16" i="17"/>
  <c r="M17" i="17"/>
  <c r="N17" i="17" s="1"/>
  <c r="O17" i="17"/>
  <c r="M18" i="17"/>
  <c r="N18" i="17" s="1"/>
  <c r="O18" i="17"/>
  <c r="M19" i="17"/>
  <c r="N19" i="17" s="1"/>
  <c r="O19" i="17"/>
  <c r="P19" i="17"/>
  <c r="M20" i="17"/>
  <c r="N20" i="17" s="1"/>
  <c r="O20" i="17"/>
  <c r="P20" i="17"/>
  <c r="M21" i="17"/>
  <c r="N21" i="17" s="1"/>
  <c r="O21" i="17"/>
  <c r="P21" i="17"/>
  <c r="M22" i="17"/>
  <c r="N22" i="17" s="1"/>
  <c r="O22" i="17"/>
  <c r="M23" i="17"/>
  <c r="N23" i="17" s="1"/>
  <c r="O23" i="17"/>
  <c r="M24" i="17"/>
  <c r="N24" i="17" s="1"/>
  <c r="O24" i="17"/>
  <c r="M25" i="17"/>
  <c r="N25" i="17" s="1"/>
  <c r="O25" i="17"/>
  <c r="M26" i="17"/>
  <c r="N26" i="17" s="1"/>
  <c r="O26" i="17"/>
  <c r="M27" i="17"/>
  <c r="N27" i="17" s="1"/>
  <c r="O27" i="17"/>
  <c r="M28" i="17"/>
  <c r="N28" i="17" s="1"/>
  <c r="O28" i="17"/>
  <c r="M29" i="17"/>
  <c r="N29" i="17" s="1"/>
  <c r="O29" i="17"/>
  <c r="M30" i="17"/>
  <c r="N30" i="17" s="1"/>
  <c r="O30" i="17"/>
  <c r="M31" i="17"/>
  <c r="N31" i="17" s="1"/>
  <c r="O31" i="17"/>
  <c r="M32" i="17"/>
  <c r="N32" i="17" s="1"/>
  <c r="O32" i="17"/>
  <c r="M33" i="17"/>
  <c r="N33" i="17" s="1"/>
  <c r="O33" i="17"/>
  <c r="M34" i="17"/>
  <c r="N34" i="17" s="1"/>
  <c r="O34" i="17"/>
  <c r="M35" i="17"/>
  <c r="N35" i="17" s="1"/>
  <c r="O35" i="17"/>
  <c r="M36" i="17"/>
  <c r="N36" i="17" s="1"/>
  <c r="O36" i="17"/>
  <c r="M37" i="17"/>
  <c r="N37" i="17" s="1"/>
  <c r="O37" i="17"/>
  <c r="M38" i="17"/>
  <c r="N38" i="17" s="1"/>
  <c r="O38" i="17"/>
  <c r="M39" i="17"/>
  <c r="N39" i="17" s="1"/>
  <c r="O39" i="17"/>
  <c r="M40" i="17"/>
  <c r="N40" i="17" s="1"/>
  <c r="O40" i="17"/>
  <c r="M41" i="17"/>
  <c r="N41" i="17" s="1"/>
  <c r="O41" i="17"/>
  <c r="M42" i="17"/>
  <c r="N42" i="17" s="1"/>
  <c r="O42" i="17"/>
  <c r="M43" i="17"/>
  <c r="N43" i="17" s="1"/>
  <c r="O43" i="17"/>
  <c r="M44" i="17"/>
  <c r="N44" i="17" s="1"/>
  <c r="O44" i="17"/>
  <c r="M45" i="17"/>
  <c r="N45" i="17" s="1"/>
  <c r="O45" i="17"/>
  <c r="M46" i="17"/>
  <c r="N46" i="17" s="1"/>
  <c r="O46" i="17"/>
  <c r="M47" i="17"/>
  <c r="N47" i="17" s="1"/>
  <c r="O47" i="17"/>
  <c r="M48" i="17"/>
  <c r="N48" i="17" s="1"/>
  <c r="O48" i="17"/>
  <c r="M49" i="17"/>
  <c r="N49" i="17" s="1"/>
  <c r="O49" i="17"/>
  <c r="M50" i="17"/>
  <c r="N50" i="17" s="1"/>
  <c r="O50" i="17"/>
  <c r="M51" i="17"/>
  <c r="N51" i="17" s="1"/>
  <c r="O51" i="17"/>
  <c r="M52" i="17"/>
  <c r="N52" i="17" s="1"/>
  <c r="O52" i="17"/>
  <c r="M53" i="17"/>
  <c r="N53" i="17" s="1"/>
  <c r="O53" i="17"/>
  <c r="M54" i="17"/>
  <c r="N54" i="17" s="1"/>
  <c r="O54" i="17"/>
  <c r="M55" i="17"/>
  <c r="N55" i="17" s="1"/>
  <c r="O55" i="17"/>
  <c r="M56" i="17"/>
  <c r="N56" i="17" s="1"/>
  <c r="O56" i="17"/>
  <c r="M57" i="17"/>
  <c r="N57" i="17" s="1"/>
  <c r="O57" i="17"/>
  <c r="M58" i="17"/>
  <c r="N58" i="17" s="1"/>
  <c r="O58" i="17"/>
  <c r="M59" i="17"/>
  <c r="N59" i="17" s="1"/>
  <c r="O59" i="17"/>
  <c r="M60" i="17"/>
  <c r="N60" i="17" s="1"/>
  <c r="O60" i="17"/>
  <c r="M61" i="17"/>
  <c r="N61" i="17" s="1"/>
  <c r="O61" i="17"/>
  <c r="M62" i="17"/>
  <c r="N62" i="17" s="1"/>
  <c r="O62" i="17"/>
  <c r="M63" i="17"/>
  <c r="N63" i="17" s="1"/>
  <c r="O63" i="17"/>
  <c r="M64" i="17"/>
  <c r="N64" i="17" s="1"/>
  <c r="O64" i="17"/>
  <c r="M65" i="17"/>
  <c r="N65" i="17" s="1"/>
  <c r="O65" i="17"/>
  <c r="M66" i="17"/>
  <c r="N66" i="17" s="1"/>
  <c r="O66" i="17"/>
  <c r="M67" i="17"/>
  <c r="N67" i="17" s="1"/>
  <c r="O67" i="17"/>
  <c r="M68" i="17"/>
  <c r="N68" i="17" s="1"/>
  <c r="O68" i="17"/>
  <c r="M69" i="17"/>
  <c r="N69" i="17" s="1"/>
  <c r="O69" i="17"/>
  <c r="M70" i="17"/>
  <c r="N70" i="17" s="1"/>
  <c r="O70" i="17"/>
  <c r="M71" i="17"/>
  <c r="N71" i="17" s="1"/>
  <c r="O71" i="17"/>
  <c r="M72" i="17"/>
  <c r="N72" i="17" s="1"/>
  <c r="O72" i="17"/>
  <c r="M73" i="17"/>
  <c r="N73" i="17" s="1"/>
  <c r="O73" i="17"/>
  <c r="M74" i="17"/>
  <c r="N74" i="17" s="1"/>
  <c r="O74" i="17"/>
  <c r="M75" i="17"/>
  <c r="N75" i="17" s="1"/>
  <c r="O75" i="17"/>
  <c r="M76" i="17"/>
  <c r="N76" i="17" s="1"/>
  <c r="O76" i="17"/>
  <c r="M77" i="17"/>
  <c r="N77" i="17" s="1"/>
  <c r="O77" i="17"/>
  <c r="M78" i="17"/>
  <c r="N78" i="17" s="1"/>
  <c r="O78" i="17"/>
  <c r="M79" i="17"/>
  <c r="N79" i="17" s="1"/>
  <c r="O79" i="17"/>
  <c r="M80" i="17"/>
  <c r="N80" i="17" s="1"/>
  <c r="O80" i="17"/>
  <c r="M81" i="17"/>
  <c r="N81" i="17" s="1"/>
  <c r="O81" i="17"/>
  <c r="M82" i="17"/>
  <c r="N82" i="17" s="1"/>
  <c r="O82" i="17"/>
  <c r="M83" i="17"/>
  <c r="N83" i="17" s="1"/>
  <c r="O83" i="17"/>
  <c r="M84" i="17"/>
  <c r="N84" i="17" s="1"/>
  <c r="O84" i="17"/>
  <c r="M85" i="17"/>
  <c r="N85" i="17" s="1"/>
  <c r="O85" i="17"/>
  <c r="M86" i="17"/>
  <c r="N86" i="17" s="1"/>
  <c r="O86" i="17"/>
  <c r="M87" i="17"/>
  <c r="N87" i="17" s="1"/>
  <c r="O87" i="17"/>
  <c r="M88" i="17"/>
  <c r="N88" i="17" s="1"/>
  <c r="O88" i="17"/>
  <c r="M89" i="17"/>
  <c r="N89" i="17" s="1"/>
  <c r="O89" i="17"/>
  <c r="M90" i="17"/>
  <c r="N90" i="17" s="1"/>
  <c r="O90" i="17"/>
  <c r="M91" i="17"/>
  <c r="N91" i="17" s="1"/>
  <c r="O91" i="17"/>
  <c r="M92" i="17"/>
  <c r="N92" i="17" s="1"/>
  <c r="O92" i="17"/>
  <c r="M93" i="17"/>
  <c r="N93" i="17" s="1"/>
  <c r="O93" i="17"/>
  <c r="M94" i="17"/>
  <c r="N94" i="17" s="1"/>
  <c r="O94" i="17"/>
  <c r="M95" i="17"/>
  <c r="N95" i="17" s="1"/>
  <c r="O95" i="17"/>
  <c r="M96" i="17"/>
  <c r="N96" i="17" s="1"/>
  <c r="O96" i="17"/>
  <c r="M97" i="17"/>
  <c r="N97" i="17" s="1"/>
  <c r="O97" i="17"/>
  <c r="M98" i="17"/>
  <c r="N98" i="17" s="1"/>
  <c r="O98" i="17"/>
  <c r="M99" i="17"/>
  <c r="N99" i="17" s="1"/>
  <c r="O99" i="17"/>
  <c r="M100" i="17"/>
  <c r="N100" i="17" s="1"/>
  <c r="O100" i="17"/>
  <c r="M101" i="17"/>
  <c r="N101" i="17" s="1"/>
  <c r="O101" i="17"/>
  <c r="M102" i="17"/>
  <c r="N102" i="17" s="1"/>
  <c r="O102" i="17"/>
  <c r="M103" i="17"/>
  <c r="N103" i="17" s="1"/>
  <c r="O103" i="17"/>
  <c r="M104" i="17"/>
  <c r="N104" i="17" s="1"/>
  <c r="O104" i="17"/>
  <c r="P104" i="17"/>
  <c r="M105" i="17"/>
  <c r="N105" i="17" s="1"/>
  <c r="O105" i="17"/>
  <c r="P105" i="17"/>
  <c r="M106" i="17"/>
  <c r="N106" i="17" s="1"/>
  <c r="O106" i="17"/>
  <c r="P106" i="17"/>
  <c r="M107" i="17"/>
  <c r="N107" i="17" s="1"/>
  <c r="O107" i="17"/>
  <c r="P107" i="17"/>
  <c r="M108" i="17"/>
  <c r="N108" i="17" s="1"/>
  <c r="O108" i="17"/>
  <c r="P108" i="17"/>
  <c r="M109" i="17"/>
  <c r="N109" i="17" s="1"/>
  <c r="O109" i="17"/>
  <c r="P109" i="17"/>
  <c r="M110" i="17"/>
  <c r="N110" i="17" s="1"/>
  <c r="O110" i="17"/>
  <c r="P110" i="17"/>
  <c r="M111" i="17"/>
  <c r="N111" i="17" s="1"/>
  <c r="O111" i="17"/>
  <c r="P111" i="17"/>
  <c r="M112" i="17"/>
  <c r="N112" i="17" s="1"/>
  <c r="O112" i="17"/>
  <c r="P112" i="17"/>
  <c r="M113" i="17"/>
  <c r="N113" i="17" s="1"/>
  <c r="O113" i="17"/>
  <c r="P113" i="17"/>
  <c r="M114" i="17"/>
  <c r="N114" i="17" s="1"/>
  <c r="O114" i="17"/>
  <c r="P114" i="17"/>
  <c r="M115" i="17"/>
  <c r="N115" i="17" s="1"/>
  <c r="O115" i="17"/>
  <c r="P115" i="17"/>
  <c r="M116" i="17"/>
  <c r="N116" i="17" s="1"/>
  <c r="O116" i="17"/>
  <c r="P116" i="17"/>
  <c r="M117" i="17"/>
  <c r="N117" i="17" s="1"/>
  <c r="O117" i="17"/>
  <c r="P117" i="17"/>
  <c r="M118" i="17"/>
  <c r="N118" i="17" s="1"/>
  <c r="O118" i="17"/>
  <c r="P118" i="17"/>
  <c r="M119" i="17"/>
  <c r="N119" i="17" s="1"/>
  <c r="O119" i="17"/>
  <c r="P119" i="17"/>
  <c r="M120" i="17"/>
  <c r="N120" i="17" s="1"/>
  <c r="O120" i="17"/>
  <c r="P120" i="17"/>
  <c r="M121" i="17"/>
  <c r="N121" i="17" s="1"/>
  <c r="O121" i="17"/>
  <c r="P121" i="17"/>
  <c r="M122" i="17"/>
  <c r="N122" i="17" s="1"/>
  <c r="O122" i="17"/>
  <c r="P122" i="17"/>
  <c r="M123" i="17"/>
  <c r="N123" i="17" s="1"/>
  <c r="O123" i="17"/>
  <c r="P123" i="17"/>
  <c r="M124" i="17"/>
  <c r="N124" i="17" s="1"/>
  <c r="O124" i="17"/>
  <c r="P124" i="17"/>
  <c r="M125" i="17"/>
  <c r="N125" i="17" s="1"/>
  <c r="O125" i="17"/>
  <c r="P125" i="17"/>
  <c r="M126" i="17"/>
  <c r="N126" i="17" s="1"/>
  <c r="O126" i="17"/>
  <c r="P126" i="17"/>
  <c r="M127" i="17"/>
  <c r="N127" i="17" s="1"/>
  <c r="O127" i="17"/>
  <c r="P127" i="17"/>
  <c r="M128" i="17"/>
  <c r="N128" i="17" s="1"/>
  <c r="O128" i="17"/>
  <c r="P128" i="17"/>
  <c r="M129" i="17"/>
  <c r="N129" i="17" s="1"/>
  <c r="O129" i="17"/>
  <c r="P129" i="17"/>
  <c r="M130" i="17"/>
  <c r="N130" i="17" s="1"/>
  <c r="O130" i="17"/>
  <c r="P130" i="17"/>
  <c r="M131" i="17"/>
  <c r="N131" i="17" s="1"/>
  <c r="O131" i="17"/>
  <c r="P131" i="17"/>
  <c r="M132" i="17"/>
  <c r="N132" i="17" s="1"/>
  <c r="O132" i="17"/>
  <c r="P132" i="17"/>
  <c r="M133" i="17"/>
  <c r="N133" i="17" s="1"/>
  <c r="O133" i="17"/>
  <c r="P133" i="17"/>
  <c r="M134" i="17"/>
  <c r="N134" i="17" s="1"/>
  <c r="O134" i="17"/>
  <c r="P134" i="17"/>
  <c r="M135" i="17"/>
  <c r="N135" i="17" s="1"/>
  <c r="O135" i="17"/>
  <c r="P135" i="17"/>
  <c r="M136" i="17"/>
  <c r="N136" i="17" s="1"/>
  <c r="O136" i="17"/>
  <c r="P136" i="17"/>
  <c r="M137" i="17"/>
  <c r="N137" i="17" s="1"/>
  <c r="O137" i="17"/>
  <c r="P137" i="17"/>
  <c r="M138" i="17"/>
  <c r="N138" i="17" s="1"/>
  <c r="O138" i="17"/>
  <c r="P138" i="17"/>
  <c r="M139" i="17"/>
  <c r="N139" i="17" s="1"/>
  <c r="O139" i="17"/>
  <c r="P139" i="17"/>
  <c r="M140" i="17"/>
  <c r="N140" i="17" s="1"/>
  <c r="O140" i="17"/>
  <c r="P140" i="17"/>
  <c r="M141" i="17"/>
  <c r="N141" i="17" s="1"/>
  <c r="O141" i="17"/>
  <c r="P141" i="17"/>
  <c r="M142" i="17"/>
  <c r="N142" i="17" s="1"/>
  <c r="O142" i="17"/>
  <c r="P142" i="17"/>
  <c r="M143" i="17"/>
  <c r="N143" i="17" s="1"/>
  <c r="O143" i="17"/>
  <c r="M144" i="17"/>
  <c r="N144" i="17" s="1"/>
  <c r="O144" i="17"/>
  <c r="M145" i="17"/>
  <c r="N145" i="17" s="1"/>
  <c r="O145" i="17"/>
  <c r="M146" i="17"/>
  <c r="N146" i="17" s="1"/>
  <c r="O146" i="17"/>
  <c r="M147" i="17"/>
  <c r="N147" i="17" s="1"/>
  <c r="O147" i="17"/>
  <c r="M148" i="17"/>
  <c r="N148" i="17" s="1"/>
  <c r="O148" i="17"/>
  <c r="M149" i="17"/>
  <c r="N149" i="17" s="1"/>
  <c r="O149" i="17"/>
  <c r="M150" i="17"/>
  <c r="N150" i="17" s="1"/>
  <c r="O150" i="17"/>
  <c r="M151" i="17"/>
  <c r="N151" i="17" s="1"/>
  <c r="O151" i="17"/>
  <c r="M152" i="17"/>
  <c r="N152" i="17" s="1"/>
  <c r="O152" i="17"/>
  <c r="M153" i="17"/>
  <c r="N153" i="17" s="1"/>
  <c r="O153" i="17"/>
  <c r="M154" i="17"/>
  <c r="N154" i="17" s="1"/>
  <c r="O154" i="17"/>
  <c r="M155" i="17"/>
  <c r="N155" i="17" s="1"/>
  <c r="O155" i="17"/>
  <c r="M156" i="17"/>
  <c r="N156" i="17" s="1"/>
  <c r="O156" i="17"/>
  <c r="M157" i="17"/>
  <c r="N157" i="17" s="1"/>
  <c r="O157" i="17"/>
  <c r="M158" i="17"/>
  <c r="N158" i="17" s="1"/>
  <c r="O158" i="17"/>
  <c r="M159" i="17"/>
  <c r="N159" i="17" s="1"/>
  <c r="O159" i="17"/>
  <c r="P159" i="17"/>
  <c r="M160" i="17"/>
  <c r="N160" i="17" s="1"/>
  <c r="O160" i="17"/>
  <c r="M161" i="17"/>
  <c r="N161" i="17" s="1"/>
  <c r="O161" i="17"/>
  <c r="M162" i="17"/>
  <c r="N162" i="17" s="1"/>
  <c r="O162" i="17"/>
  <c r="M163" i="17"/>
  <c r="N163" i="17" s="1"/>
  <c r="O163" i="17"/>
  <c r="M164" i="17"/>
  <c r="N164" i="17" s="1"/>
  <c r="O164" i="17"/>
  <c r="M165" i="17"/>
  <c r="N165" i="17" s="1"/>
  <c r="O165" i="17"/>
  <c r="M166" i="17"/>
  <c r="N166" i="17" s="1"/>
  <c r="O166" i="17"/>
  <c r="M167" i="17"/>
  <c r="N167" i="17" s="1"/>
  <c r="O167" i="17"/>
  <c r="M168" i="17"/>
  <c r="N168" i="17" s="1"/>
  <c r="O168" i="17"/>
  <c r="M169" i="17"/>
  <c r="N169" i="17" s="1"/>
  <c r="O169" i="17"/>
  <c r="P169" i="17"/>
  <c r="M170" i="17"/>
  <c r="N170" i="17" s="1"/>
  <c r="O170" i="17"/>
  <c r="P170" i="17"/>
  <c r="M171" i="17"/>
  <c r="N171" i="17" s="1"/>
  <c r="O171" i="17"/>
  <c r="P171" i="17"/>
  <c r="M172" i="17"/>
  <c r="N172" i="17" s="1"/>
  <c r="O172" i="17"/>
  <c r="P172" i="17"/>
  <c r="M173" i="17"/>
  <c r="N173" i="17" s="1"/>
  <c r="O173" i="17"/>
  <c r="M174" i="17"/>
  <c r="N174" i="17" s="1"/>
  <c r="O174" i="17"/>
  <c r="M175" i="17"/>
  <c r="N175" i="17" s="1"/>
  <c r="O175" i="17"/>
  <c r="M176" i="17"/>
  <c r="N176" i="17" s="1"/>
  <c r="O176" i="17"/>
  <c r="M177" i="17"/>
  <c r="N177" i="17" s="1"/>
  <c r="O177" i="17"/>
  <c r="M178" i="17"/>
  <c r="N178" i="17" s="1"/>
  <c r="O178" i="17"/>
  <c r="M179" i="17"/>
  <c r="N179" i="17" s="1"/>
  <c r="O179" i="17"/>
  <c r="M180" i="17"/>
  <c r="N180" i="17" s="1"/>
  <c r="O180" i="17"/>
  <c r="M181" i="17"/>
  <c r="N181" i="17" s="1"/>
  <c r="O181" i="17"/>
  <c r="M182" i="17"/>
  <c r="N182" i="17" s="1"/>
  <c r="O182" i="17"/>
  <c r="M183" i="17"/>
  <c r="N183" i="17" s="1"/>
  <c r="O183" i="17"/>
  <c r="P183" i="17"/>
  <c r="M184" i="17"/>
  <c r="N184" i="17" s="1"/>
  <c r="O184" i="17"/>
  <c r="P184" i="17"/>
  <c r="M185" i="17"/>
  <c r="N185" i="17" s="1"/>
  <c r="O185" i="17"/>
  <c r="P185" i="17"/>
  <c r="M186" i="17"/>
  <c r="N186" i="17" s="1"/>
  <c r="O186" i="17"/>
  <c r="M187" i="17"/>
  <c r="N187" i="17" s="1"/>
  <c r="O187" i="17"/>
  <c r="M188" i="17"/>
  <c r="N188" i="17" s="1"/>
  <c r="O188" i="17"/>
  <c r="M189" i="17"/>
  <c r="N189" i="17" s="1"/>
  <c r="O189" i="17"/>
  <c r="M190" i="17"/>
  <c r="N190" i="17" s="1"/>
  <c r="O190" i="17"/>
  <c r="M191" i="17"/>
  <c r="N191" i="17" s="1"/>
  <c r="O191" i="17"/>
  <c r="M192" i="17"/>
  <c r="N192" i="17" s="1"/>
  <c r="O192" i="17"/>
  <c r="M193" i="17"/>
  <c r="N193" i="17" s="1"/>
  <c r="O193" i="17"/>
  <c r="M194" i="17"/>
  <c r="N194" i="17" s="1"/>
  <c r="O194" i="17"/>
  <c r="M195" i="17"/>
  <c r="N195" i="17" s="1"/>
  <c r="O195" i="17"/>
  <c r="M196" i="17"/>
  <c r="N196" i="17" s="1"/>
  <c r="O196" i="17"/>
  <c r="M197" i="17"/>
  <c r="N197" i="17" s="1"/>
  <c r="O197" i="17"/>
  <c r="M198" i="17"/>
  <c r="N198" i="17" s="1"/>
  <c r="O198" i="17"/>
  <c r="M199" i="17"/>
  <c r="N199" i="17" s="1"/>
  <c r="O199" i="17"/>
  <c r="M200" i="17"/>
  <c r="N200" i="17" s="1"/>
  <c r="O200" i="17"/>
  <c r="M201" i="17"/>
  <c r="N201" i="17" s="1"/>
  <c r="O201" i="17"/>
  <c r="M202" i="17"/>
  <c r="N202" i="17" s="1"/>
  <c r="O202" i="17"/>
  <c r="M203" i="17"/>
  <c r="N203" i="17" s="1"/>
  <c r="O203" i="17"/>
  <c r="M204" i="17"/>
  <c r="N204" i="17" s="1"/>
  <c r="O204" i="17"/>
  <c r="M205" i="17"/>
  <c r="N205" i="17" s="1"/>
  <c r="O205" i="17"/>
  <c r="M206" i="17"/>
  <c r="N206" i="17" s="1"/>
  <c r="O206" i="17"/>
  <c r="M207" i="17"/>
  <c r="N207" i="17" s="1"/>
  <c r="O207" i="17"/>
  <c r="M208" i="17"/>
  <c r="N208" i="17" s="1"/>
  <c r="O208" i="17"/>
  <c r="P208" i="17"/>
  <c r="M209" i="17"/>
  <c r="N209" i="17" s="1"/>
  <c r="O209" i="17"/>
  <c r="M210" i="17"/>
  <c r="N210" i="17" s="1"/>
  <c r="O210" i="17"/>
  <c r="M211" i="17"/>
  <c r="N211" i="17" s="1"/>
  <c r="O211" i="17"/>
  <c r="M212" i="17"/>
  <c r="N212" i="17" s="1"/>
  <c r="O212" i="17"/>
  <c r="M213" i="17"/>
  <c r="N213" i="17" s="1"/>
  <c r="O213" i="17"/>
  <c r="M214" i="17"/>
  <c r="N214" i="17" s="1"/>
  <c r="O214" i="17"/>
  <c r="M215" i="17"/>
  <c r="N215" i="17" s="1"/>
  <c r="O215" i="17"/>
  <c r="M216" i="17"/>
  <c r="N216" i="17" s="1"/>
  <c r="O216" i="17"/>
  <c r="M217" i="17"/>
  <c r="N217" i="17" s="1"/>
  <c r="O217" i="17"/>
  <c r="M218" i="17"/>
  <c r="N218" i="17" s="1"/>
  <c r="O218" i="17"/>
  <c r="M219" i="17"/>
  <c r="N219" i="17" s="1"/>
  <c r="O219" i="17"/>
  <c r="M220" i="17"/>
  <c r="N220" i="17" s="1"/>
  <c r="O220" i="17"/>
  <c r="M221" i="17"/>
  <c r="N221" i="17" s="1"/>
  <c r="O221" i="17"/>
  <c r="M222" i="17"/>
  <c r="N222" i="17" s="1"/>
  <c r="O222" i="17"/>
  <c r="M223" i="17"/>
  <c r="N223" i="17" s="1"/>
  <c r="O223" i="17"/>
  <c r="M224" i="17"/>
  <c r="N224" i="17" s="1"/>
  <c r="O224" i="17"/>
  <c r="M225" i="17"/>
  <c r="N225" i="17" s="1"/>
  <c r="O225" i="17"/>
  <c r="M226" i="17"/>
  <c r="N226" i="17" s="1"/>
  <c r="O226" i="17"/>
  <c r="M227" i="17"/>
  <c r="N227" i="17" s="1"/>
  <c r="O227" i="17"/>
  <c r="M228" i="17"/>
  <c r="N228" i="17" s="1"/>
  <c r="O228" i="17"/>
  <c r="M229" i="17"/>
  <c r="N229" i="17" s="1"/>
  <c r="O229" i="17"/>
  <c r="M230" i="17"/>
  <c r="N230" i="17" s="1"/>
  <c r="O230" i="17"/>
  <c r="M231" i="17"/>
  <c r="N231" i="17" s="1"/>
  <c r="O231" i="17"/>
  <c r="M232" i="17"/>
  <c r="N232" i="17" s="1"/>
  <c r="O232" i="17"/>
  <c r="M233" i="17"/>
  <c r="N233" i="17" s="1"/>
  <c r="O233" i="17"/>
  <c r="M234" i="17"/>
  <c r="N234" i="17" s="1"/>
  <c r="O234" i="17"/>
  <c r="M235" i="17"/>
  <c r="N235" i="17" s="1"/>
  <c r="O235" i="17"/>
  <c r="M236" i="17"/>
  <c r="N236" i="17" s="1"/>
  <c r="O236" i="17"/>
  <c r="M237" i="17"/>
  <c r="N237" i="17" s="1"/>
  <c r="O237" i="17"/>
  <c r="M238" i="17"/>
  <c r="N238" i="17" s="1"/>
  <c r="O238" i="17"/>
  <c r="M239" i="17"/>
  <c r="N239" i="17" s="1"/>
  <c r="O239" i="17"/>
  <c r="M240" i="17"/>
  <c r="N240" i="17" s="1"/>
  <c r="O240" i="17"/>
  <c r="M241" i="17"/>
  <c r="N241" i="17" s="1"/>
  <c r="O241" i="17"/>
  <c r="M242" i="17"/>
  <c r="N242" i="17" s="1"/>
  <c r="O242" i="17"/>
  <c r="M243" i="17"/>
  <c r="N243" i="17" s="1"/>
  <c r="O243" i="17"/>
  <c r="M244" i="17"/>
  <c r="N244" i="17" s="1"/>
  <c r="O244" i="17"/>
  <c r="M245" i="17"/>
  <c r="N245" i="17" s="1"/>
  <c r="O245" i="17"/>
  <c r="M246" i="17"/>
  <c r="N246" i="17" s="1"/>
  <c r="O246" i="17"/>
  <c r="M247" i="17"/>
  <c r="N247" i="17" s="1"/>
  <c r="O247" i="17"/>
  <c r="M248" i="17"/>
  <c r="N248" i="17" s="1"/>
  <c r="O248" i="17"/>
  <c r="M249" i="17"/>
  <c r="N249" i="17" s="1"/>
  <c r="O249" i="17"/>
  <c r="M250" i="17"/>
  <c r="N250" i="17" s="1"/>
  <c r="O250" i="17"/>
  <c r="M251" i="17"/>
  <c r="N251" i="17" s="1"/>
  <c r="O251" i="17"/>
  <c r="M252" i="17"/>
  <c r="N252" i="17" s="1"/>
  <c r="O252" i="17"/>
  <c r="M253" i="17"/>
  <c r="N253" i="17" s="1"/>
  <c r="O253" i="17"/>
  <c r="M254" i="17"/>
  <c r="N254" i="17" s="1"/>
  <c r="O254" i="17"/>
  <c r="M255" i="17"/>
  <c r="N255" i="17" s="1"/>
  <c r="O255" i="17"/>
  <c r="M256" i="17"/>
  <c r="N256" i="17" s="1"/>
  <c r="O256" i="17"/>
  <c r="M257" i="17"/>
  <c r="N257" i="17" s="1"/>
  <c r="O257" i="17"/>
  <c r="M258" i="17"/>
  <c r="N258" i="17" s="1"/>
  <c r="O258" i="17"/>
  <c r="M259" i="17"/>
  <c r="N259" i="17" s="1"/>
  <c r="O259" i="17"/>
  <c r="M260" i="17"/>
  <c r="N260" i="17" s="1"/>
  <c r="O260" i="17"/>
  <c r="M261" i="17"/>
  <c r="N261" i="17" s="1"/>
  <c r="O261" i="17"/>
  <c r="M262" i="17"/>
  <c r="N262" i="17" s="1"/>
  <c r="O262" i="17"/>
  <c r="M263" i="17"/>
  <c r="N263" i="17" s="1"/>
  <c r="O263" i="17"/>
  <c r="M264" i="17"/>
  <c r="N264" i="17" s="1"/>
  <c r="O264" i="17"/>
  <c r="M265" i="17"/>
  <c r="N265" i="17" s="1"/>
  <c r="O265" i="17"/>
  <c r="M266" i="17"/>
  <c r="N266" i="17" s="1"/>
  <c r="O266" i="17"/>
  <c r="M267" i="17"/>
  <c r="N267" i="17" s="1"/>
  <c r="O267" i="17"/>
  <c r="M268" i="17"/>
  <c r="N268" i="17" s="1"/>
  <c r="O268" i="17"/>
  <c r="M269" i="17"/>
  <c r="N269" i="17" s="1"/>
  <c r="O269" i="17"/>
  <c r="M270" i="17"/>
  <c r="N270" i="17" s="1"/>
  <c r="O270" i="17"/>
  <c r="M271" i="17"/>
  <c r="N271" i="17" s="1"/>
  <c r="O271" i="17"/>
  <c r="M272" i="17"/>
  <c r="N272" i="17" s="1"/>
  <c r="O272" i="17"/>
  <c r="M273" i="17"/>
  <c r="N273" i="17" s="1"/>
  <c r="O273" i="17"/>
  <c r="M274" i="17"/>
  <c r="N274" i="17" s="1"/>
  <c r="O274" i="17"/>
  <c r="P274" i="17"/>
  <c r="M275" i="17"/>
  <c r="N275" i="17" s="1"/>
  <c r="O275" i="17"/>
  <c r="P275" i="17"/>
  <c r="M276" i="17"/>
  <c r="N276" i="17" s="1"/>
  <c r="O276" i="17"/>
  <c r="P276" i="17"/>
  <c r="M277" i="17"/>
  <c r="N277" i="17" s="1"/>
  <c r="O277" i="17"/>
  <c r="P277" i="17"/>
  <c r="M278" i="17"/>
  <c r="N278" i="17" s="1"/>
  <c r="O278" i="17"/>
  <c r="P278" i="17"/>
  <c r="M279" i="17"/>
  <c r="N279" i="17" s="1"/>
  <c r="O279" i="17"/>
  <c r="P279" i="17"/>
  <c r="M280" i="17"/>
  <c r="N280" i="17" s="1"/>
  <c r="O280" i="17"/>
  <c r="P280" i="17"/>
  <c r="M281" i="17"/>
  <c r="N281" i="17" s="1"/>
  <c r="O281" i="17"/>
  <c r="P281" i="17"/>
  <c r="M282" i="17"/>
  <c r="N282" i="17" s="1"/>
  <c r="O282" i="17"/>
  <c r="P282" i="17"/>
  <c r="M283" i="17"/>
  <c r="N283" i="17" s="1"/>
  <c r="O283" i="17"/>
  <c r="P283" i="17"/>
  <c r="M284" i="17"/>
  <c r="N284" i="17" s="1"/>
  <c r="O284" i="17"/>
  <c r="P284" i="17"/>
  <c r="M285" i="17"/>
  <c r="N285" i="17" s="1"/>
  <c r="O285" i="17"/>
  <c r="P285" i="17"/>
  <c r="M286" i="17"/>
  <c r="N286" i="17" s="1"/>
  <c r="O286" i="17"/>
  <c r="P286" i="17"/>
  <c r="M287" i="17"/>
  <c r="N287" i="17" s="1"/>
  <c r="O287" i="17"/>
  <c r="P287" i="17"/>
  <c r="M288" i="17"/>
  <c r="N288" i="17" s="1"/>
  <c r="O288" i="17"/>
  <c r="P288" i="17"/>
  <c r="M289" i="17"/>
  <c r="N289" i="17" s="1"/>
  <c r="O289" i="17"/>
  <c r="P289" i="17"/>
  <c r="M290" i="17"/>
  <c r="N290" i="17" s="1"/>
  <c r="O290" i="17"/>
  <c r="P290" i="17"/>
  <c r="M291" i="17"/>
  <c r="N291" i="17" s="1"/>
  <c r="O291" i="17"/>
  <c r="P291" i="17"/>
  <c r="M292" i="17"/>
  <c r="N292" i="17" s="1"/>
  <c r="O292" i="17"/>
  <c r="P292" i="17"/>
  <c r="M293" i="17"/>
  <c r="N293" i="17" s="1"/>
  <c r="O293" i="17"/>
  <c r="P293" i="17"/>
  <c r="M294" i="17"/>
  <c r="N294" i="17" s="1"/>
  <c r="O294" i="17"/>
  <c r="P294" i="17"/>
  <c r="M295" i="17"/>
  <c r="N295" i="17" s="1"/>
  <c r="O295" i="17"/>
  <c r="P295" i="17"/>
  <c r="M296" i="17"/>
  <c r="N296" i="17" s="1"/>
  <c r="O296" i="17"/>
  <c r="P296" i="17"/>
  <c r="M297" i="17"/>
  <c r="N297" i="17" s="1"/>
  <c r="O297" i="17"/>
  <c r="P297" i="17"/>
  <c r="M298" i="17"/>
  <c r="N298" i="17" s="1"/>
  <c r="O298" i="17"/>
  <c r="P298" i="17"/>
  <c r="M299" i="17"/>
  <c r="N299" i="17" s="1"/>
  <c r="O299" i="17"/>
  <c r="P299" i="17"/>
  <c r="M300" i="17"/>
  <c r="N300" i="17" s="1"/>
  <c r="O300" i="17"/>
  <c r="P300" i="17"/>
  <c r="M301" i="17"/>
  <c r="N301" i="17" s="1"/>
  <c r="O301" i="17"/>
  <c r="P301" i="17"/>
  <c r="M302" i="17"/>
  <c r="N302" i="17" s="1"/>
  <c r="O302" i="17"/>
  <c r="P302" i="17"/>
  <c r="M303" i="17"/>
  <c r="N303" i="17" s="1"/>
  <c r="O303" i="17"/>
  <c r="P303" i="17"/>
  <c r="M304" i="17"/>
  <c r="N304" i="17" s="1"/>
  <c r="O304" i="17"/>
  <c r="P304" i="17"/>
  <c r="M305" i="17"/>
  <c r="N305" i="17" s="1"/>
  <c r="O305" i="17"/>
  <c r="P305" i="17"/>
  <c r="M306" i="17"/>
  <c r="N306" i="17" s="1"/>
  <c r="O306" i="17"/>
  <c r="P306" i="17"/>
  <c r="M307" i="17"/>
  <c r="N307" i="17" s="1"/>
  <c r="O307" i="17"/>
  <c r="P307" i="17"/>
  <c r="M308" i="17"/>
  <c r="N308" i="17" s="1"/>
  <c r="O308" i="17"/>
  <c r="P308" i="17"/>
  <c r="M309" i="17"/>
  <c r="N309" i="17" s="1"/>
  <c r="O309" i="17"/>
  <c r="P309" i="17"/>
  <c r="M310" i="17"/>
  <c r="N310" i="17" s="1"/>
  <c r="O310" i="17"/>
  <c r="P310" i="17"/>
  <c r="M311" i="17"/>
  <c r="N311" i="17" s="1"/>
  <c r="O311" i="17"/>
  <c r="P311" i="17"/>
  <c r="M312" i="17"/>
  <c r="N312" i="17" s="1"/>
  <c r="O312" i="17"/>
  <c r="P312" i="17"/>
  <c r="M313" i="17"/>
  <c r="N313" i="17" s="1"/>
  <c r="O313" i="17"/>
  <c r="P313" i="17"/>
  <c r="M314" i="17"/>
  <c r="N314" i="17" s="1"/>
  <c r="O314" i="17"/>
  <c r="P314" i="17"/>
  <c r="M315" i="17"/>
  <c r="N315" i="17" s="1"/>
  <c r="O315" i="17"/>
  <c r="P315" i="17"/>
  <c r="M316" i="17"/>
  <c r="N316" i="17" s="1"/>
  <c r="O316" i="17"/>
  <c r="P316" i="17"/>
  <c r="M317" i="17"/>
  <c r="N317" i="17" s="1"/>
  <c r="O317" i="17"/>
  <c r="P317" i="17"/>
  <c r="M318" i="17"/>
  <c r="N318" i="17" s="1"/>
  <c r="O318" i="17"/>
  <c r="P318" i="17"/>
  <c r="D319" i="17"/>
  <c r="P319" i="17" s="1"/>
  <c r="M319" i="17"/>
  <c r="N319" i="17" s="1"/>
  <c r="O319" i="17"/>
  <c r="D320" i="17"/>
  <c r="P320" i="17" s="1"/>
  <c r="M320" i="17"/>
  <c r="N320" i="17" s="1"/>
  <c r="O320" i="17"/>
  <c r="D321" i="17"/>
  <c r="P321" i="17" s="1"/>
  <c r="M321" i="17"/>
  <c r="N321" i="17" s="1"/>
  <c r="O321" i="17"/>
  <c r="D322" i="17"/>
  <c r="P322" i="17" s="1"/>
  <c r="M322" i="17"/>
  <c r="N322" i="17" s="1"/>
  <c r="O322" i="17"/>
  <c r="D323" i="17"/>
  <c r="P323" i="17" s="1"/>
  <c r="M323" i="17"/>
  <c r="N323" i="17" s="1"/>
  <c r="O323" i="17"/>
  <c r="M324" i="17"/>
  <c r="N324" i="17" s="1"/>
  <c r="O324" i="17"/>
  <c r="P324" i="17"/>
  <c r="M325" i="17"/>
  <c r="N325" i="17" s="1"/>
  <c r="O325" i="17"/>
  <c r="P325" i="17"/>
  <c r="M326" i="17"/>
  <c r="N326" i="17" s="1"/>
  <c r="O326" i="17"/>
  <c r="P326" i="17"/>
  <c r="M327" i="17"/>
  <c r="N327" i="17" s="1"/>
  <c r="O327" i="17"/>
  <c r="P327" i="17"/>
  <c r="M328" i="17"/>
  <c r="N328" i="17" s="1"/>
  <c r="O328" i="17"/>
  <c r="P328" i="17"/>
  <c r="D329" i="17"/>
  <c r="P329" i="17" s="1"/>
  <c r="M329" i="17"/>
  <c r="N329" i="17" s="1"/>
  <c r="O329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D334" i="17"/>
  <c r="P334" i="17" s="1"/>
  <c r="M334" i="17"/>
  <c r="N334" i="17" s="1"/>
  <c r="O334" i="17"/>
  <c r="D335" i="17"/>
  <c r="P335" i="17" s="1"/>
  <c r="M335" i="17"/>
  <c r="N335" i="17" s="1"/>
  <c r="O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M345" i="17"/>
  <c r="N345" i="17" s="1"/>
  <c r="O345" i="17"/>
  <c r="P345" i="17"/>
  <c r="M346" i="17"/>
  <c r="N346" i="17" s="1"/>
  <c r="O346" i="17"/>
  <c r="P346" i="17"/>
  <c r="M347" i="17"/>
  <c r="N347" i="17" s="1"/>
  <c r="O347" i="17"/>
  <c r="P347" i="17"/>
  <c r="M348" i="17"/>
  <c r="N348" i="17" s="1"/>
  <c r="O348" i="17"/>
  <c r="P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54" i="17"/>
  <c r="P354" i="17" s="1"/>
  <c r="M354" i="17"/>
  <c r="N354" i="17" s="1"/>
  <c r="O354" i="17"/>
  <c r="D355" i="17"/>
  <c r="P355" i="17" s="1"/>
  <c r="M355" i="17"/>
  <c r="N355" i="17" s="1"/>
  <c r="O355" i="17"/>
  <c r="D356" i="17"/>
  <c r="P356" i="17" s="1"/>
  <c r="M356" i="17"/>
  <c r="N356" i="17" s="1"/>
  <c r="O356" i="17"/>
  <c r="D357" i="17"/>
  <c r="P357" i="17" s="1"/>
  <c r="M357" i="17"/>
  <c r="N357" i="17" s="1"/>
  <c r="O357" i="17"/>
  <c r="D358" i="17"/>
  <c r="P358" i="17" s="1"/>
  <c r="M358" i="17"/>
  <c r="N358" i="17" s="1"/>
  <c r="O358" i="17"/>
  <c r="D359" i="17"/>
  <c r="P359" i="17" s="1"/>
  <c r="M359" i="17"/>
  <c r="N359" i="17" s="1"/>
  <c r="O359" i="17"/>
  <c r="D360" i="17"/>
  <c r="P360" i="17" s="1"/>
  <c r="M360" i="17"/>
  <c r="N360" i="17" s="1"/>
  <c r="O360" i="17"/>
  <c r="D361" i="17"/>
  <c r="P361" i="17" s="1"/>
  <c r="M361" i="17"/>
  <c r="N361" i="17" s="1"/>
  <c r="O361" i="17"/>
  <c r="M362" i="17"/>
  <c r="N362" i="17" s="1"/>
  <c r="O362" i="17"/>
  <c r="P362" i="17"/>
  <c r="M363" i="17"/>
  <c r="N363" i="17" s="1"/>
  <c r="O363" i="17"/>
  <c r="P363" i="17"/>
  <c r="M364" i="17"/>
  <c r="N364" i="17" s="1"/>
  <c r="O364" i="17"/>
  <c r="P364" i="17"/>
  <c r="M365" i="17"/>
  <c r="N365" i="17" s="1"/>
  <c r="O365" i="17"/>
  <c r="P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D403" i="17"/>
  <c r="P403" i="17" s="1"/>
  <c r="M403" i="17"/>
  <c r="N403" i="17" s="1"/>
  <c r="O403" i="17"/>
  <c r="D404" i="17"/>
  <c r="P404" i="17" s="1"/>
  <c r="M404" i="17"/>
  <c r="N404" i="17" s="1"/>
  <c r="O404" i="17"/>
  <c r="D405" i="17"/>
  <c r="P405" i="17" s="1"/>
  <c r="M405" i="17"/>
  <c r="N405" i="17" s="1"/>
  <c r="O405" i="17"/>
  <c r="D406" i="17"/>
  <c r="P406" i="17" s="1"/>
  <c r="M406" i="17"/>
  <c r="N406" i="17" s="1"/>
  <c r="O406" i="17"/>
  <c r="D407" i="17"/>
  <c r="P407" i="17" s="1"/>
  <c r="M407" i="17"/>
  <c r="N407" i="17" s="1"/>
  <c r="O407" i="17"/>
  <c r="D408" i="17"/>
  <c r="P408" i="17" s="1"/>
  <c r="M408" i="17"/>
  <c r="N408" i="17" s="1"/>
  <c r="O408" i="17"/>
  <c r="D409" i="17"/>
  <c r="P409" i="17" s="1"/>
  <c r="M409" i="17"/>
  <c r="N409" i="17" s="1"/>
  <c r="O409" i="17"/>
  <c r="D410" i="17"/>
  <c r="P410" i="17" s="1"/>
  <c r="M410" i="17"/>
  <c r="N410" i="17" s="1"/>
  <c r="O410" i="17"/>
  <c r="D411" i="17"/>
  <c r="P411" i="17" s="1"/>
  <c r="M411" i="17"/>
  <c r="N411" i="17" s="1"/>
  <c r="O411" i="17"/>
  <c r="D412" i="17"/>
  <c r="P412" i="17" s="1"/>
  <c r="M412" i="17"/>
  <c r="N412" i="17" s="1"/>
  <c r="O412" i="17"/>
  <c r="D413" i="17"/>
  <c r="P413" i="17" s="1"/>
  <c r="M413" i="17"/>
  <c r="N413" i="17" s="1"/>
  <c r="O413" i="17"/>
  <c r="D414" i="17"/>
  <c r="P414" i="17" s="1"/>
  <c r="M414" i="17"/>
  <c r="N414" i="17" s="1"/>
  <c r="O414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M419" i="17"/>
  <c r="N419" i="17" s="1"/>
  <c r="O419" i="17"/>
  <c r="P419" i="17"/>
  <c r="M420" i="17"/>
  <c r="N420" i="17" s="1"/>
  <c r="O420" i="17"/>
  <c r="P420" i="17"/>
  <c r="M421" i="17"/>
  <c r="N421" i="17" s="1"/>
  <c r="O421" i="17"/>
  <c r="P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D429" i="17"/>
  <c r="P429" i="17" s="1"/>
  <c r="M429" i="17"/>
  <c r="N429" i="17" s="1"/>
  <c r="O429" i="17"/>
  <c r="D430" i="17"/>
  <c r="P430" i="17" s="1"/>
  <c r="M430" i="17"/>
  <c r="N430" i="17" s="1"/>
  <c r="O430" i="17"/>
  <c r="D431" i="17"/>
  <c r="P431" i="17" s="1"/>
  <c r="M431" i="17"/>
  <c r="N431" i="17" s="1"/>
  <c r="O431" i="17"/>
  <c r="D432" i="17"/>
  <c r="P432" i="17" s="1"/>
  <c r="M432" i="17"/>
  <c r="N432" i="17" s="1"/>
  <c r="O432" i="17"/>
  <c r="D433" i="17"/>
  <c r="P433" i="17" s="1"/>
  <c r="M433" i="17"/>
  <c r="N433" i="17" s="1"/>
  <c r="O433" i="17"/>
  <c r="D434" i="17"/>
  <c r="P434" i="17" s="1"/>
  <c r="M434" i="17"/>
  <c r="N434" i="17" s="1"/>
  <c r="O434" i="17"/>
  <c r="D435" i="17"/>
  <c r="P435" i="17" s="1"/>
  <c r="M435" i="17"/>
  <c r="N435" i="17" s="1"/>
  <c r="O435" i="17"/>
  <c r="D436" i="17"/>
  <c r="P436" i="17" s="1"/>
  <c r="M436" i="17"/>
  <c r="N436" i="17" s="1"/>
  <c r="O436" i="17"/>
  <c r="D437" i="17"/>
  <c r="P437" i="17" s="1"/>
  <c r="M437" i="17"/>
  <c r="N437" i="17" s="1"/>
  <c r="O437" i="17"/>
  <c r="D438" i="17"/>
  <c r="P438" i="17" s="1"/>
  <c r="M438" i="17"/>
  <c r="N438" i="17" s="1"/>
  <c r="O438" i="17"/>
  <c r="D439" i="17"/>
  <c r="P439" i="17" s="1"/>
  <c r="M439" i="17"/>
  <c r="N439" i="17" s="1"/>
  <c r="O439" i="17"/>
  <c r="D440" i="17"/>
  <c r="P440" i="17" s="1"/>
  <c r="M440" i="17"/>
  <c r="N440" i="17" s="1"/>
  <c r="O440" i="17"/>
  <c r="D441" i="17"/>
  <c r="P441" i="17" s="1"/>
  <c r="M441" i="17"/>
  <c r="N441" i="17" s="1"/>
  <c r="O441" i="17"/>
  <c r="D442" i="17"/>
  <c r="P442" i="17" s="1"/>
  <c r="M442" i="17"/>
  <c r="N442" i="17" s="1"/>
  <c r="O442" i="17"/>
  <c r="M443" i="17"/>
  <c r="N443" i="17" s="1"/>
  <c r="O443" i="17"/>
  <c r="P443" i="17"/>
  <c r="M444" i="17"/>
  <c r="N444" i="17" s="1"/>
  <c r="O444" i="17"/>
  <c r="P444" i="17"/>
  <c r="M445" i="17"/>
  <c r="N445" i="17" s="1"/>
  <c r="O445" i="17"/>
  <c r="P445" i="17"/>
  <c r="M446" i="17"/>
  <c r="N446" i="17" s="1"/>
  <c r="O446" i="17"/>
  <c r="P446" i="17"/>
  <c r="D447" i="17"/>
  <c r="P447" i="17" s="1"/>
  <c r="M447" i="17"/>
  <c r="N447" i="17" s="1"/>
  <c r="O447" i="17"/>
  <c r="D448" i="17"/>
  <c r="P448" i="17" s="1"/>
  <c r="M448" i="17"/>
  <c r="N448" i="17" s="1"/>
  <c r="O448" i="17"/>
  <c r="D449" i="17"/>
  <c r="P449" i="17" s="1"/>
  <c r="M449" i="17"/>
  <c r="N449" i="17" s="1"/>
  <c r="O449" i="17"/>
  <c r="D450" i="17"/>
  <c r="P450" i="17" s="1"/>
  <c r="M450" i="17"/>
  <c r="N450" i="17" s="1"/>
  <c r="O450" i="17"/>
  <c r="D451" i="17"/>
  <c r="P451" i="17" s="1"/>
  <c r="M451" i="17"/>
  <c r="N451" i="17" s="1"/>
  <c r="O451" i="17"/>
  <c r="D452" i="17"/>
  <c r="P452" i="17" s="1"/>
  <c r="M452" i="17"/>
  <c r="N452" i="17" s="1"/>
  <c r="O452" i="17"/>
  <c r="D453" i="17"/>
  <c r="P453" i="17" s="1"/>
  <c r="M453" i="17"/>
  <c r="N453" i="17" s="1"/>
  <c r="O453" i="17"/>
  <c r="D454" i="17"/>
  <c r="P454" i="17" s="1"/>
  <c r="M454" i="17"/>
  <c r="N454" i="17" s="1"/>
  <c r="O454" i="17"/>
  <c r="D455" i="17"/>
  <c r="P455" i="17" s="1"/>
  <c r="M455" i="17"/>
  <c r="N455" i="17" s="1"/>
  <c r="O455" i="17"/>
  <c r="D456" i="17"/>
  <c r="P456" i="17" s="1"/>
  <c r="M456" i="17"/>
  <c r="N456" i="17" s="1"/>
  <c r="O456" i="17"/>
  <c r="D457" i="17"/>
  <c r="P457" i="17" s="1"/>
  <c r="M457" i="17"/>
  <c r="N457" i="17" s="1"/>
  <c r="O457" i="17"/>
  <c r="D458" i="17"/>
  <c r="P458" i="17" s="1"/>
  <c r="M458" i="17"/>
  <c r="N458" i="17" s="1"/>
  <c r="O458" i="17"/>
  <c r="D459" i="17"/>
  <c r="P459" i="17" s="1"/>
  <c r="M459" i="17"/>
  <c r="N459" i="17" s="1"/>
  <c r="O459" i="17"/>
  <c r="D460" i="17"/>
  <c r="P460" i="17" s="1"/>
  <c r="M460" i="17"/>
  <c r="N460" i="17" s="1"/>
  <c r="O460" i="17"/>
  <c r="D461" i="17"/>
  <c r="P461" i="17" s="1"/>
  <c r="M461" i="17"/>
  <c r="N461" i="17" s="1"/>
  <c r="O461" i="17"/>
  <c r="D462" i="17"/>
  <c r="P462" i="17" s="1"/>
  <c r="M462" i="17"/>
  <c r="N462" i="17" s="1"/>
  <c r="O462" i="17"/>
  <c r="D463" i="17"/>
  <c r="P463" i="17" s="1"/>
  <c r="M463" i="17"/>
  <c r="N463" i="17" s="1"/>
  <c r="O463" i="17"/>
  <c r="D464" i="17"/>
  <c r="P464" i="17" s="1"/>
  <c r="M464" i="17"/>
  <c r="N464" i="17" s="1"/>
  <c r="O464" i="17"/>
  <c r="D465" i="17"/>
  <c r="P465" i="17" s="1"/>
  <c r="M465" i="17"/>
  <c r="N465" i="17" s="1"/>
  <c r="O465" i="17"/>
  <c r="D466" i="17"/>
  <c r="P466" i="17" s="1"/>
  <c r="M466" i="17"/>
  <c r="N466" i="17" s="1"/>
  <c r="O466" i="17"/>
  <c r="D467" i="17"/>
  <c r="P467" i="17" s="1"/>
  <c r="M467" i="17"/>
  <c r="N467" i="17" s="1"/>
  <c r="O467" i="17"/>
  <c r="D468" i="17"/>
  <c r="P468" i="17" s="1"/>
  <c r="M468" i="17"/>
  <c r="N468" i="17" s="1"/>
  <c r="O468" i="17"/>
  <c r="D469" i="17"/>
  <c r="P469" i="17" s="1"/>
  <c r="M469" i="17"/>
  <c r="N469" i="17" s="1"/>
  <c r="O469" i="17"/>
  <c r="D470" i="17"/>
  <c r="P470" i="17" s="1"/>
  <c r="M470" i="17"/>
  <c r="N470" i="17" s="1"/>
  <c r="O470" i="17"/>
  <c r="D471" i="17"/>
  <c r="M471" i="17"/>
  <c r="N471" i="17" s="1"/>
  <c r="O471" i="17"/>
  <c r="P471" i="17"/>
  <c r="D472" i="17"/>
  <c r="P472" i="17" s="1"/>
  <c r="M472" i="17"/>
  <c r="N472" i="17" s="1"/>
  <c r="O472" i="17"/>
  <c r="D473" i="17"/>
  <c r="P473" i="17" s="1"/>
  <c r="M473" i="17"/>
  <c r="N473" i="17" s="1"/>
  <c r="O473" i="17"/>
  <c r="D474" i="17"/>
  <c r="P474" i="17" s="1"/>
  <c r="M474" i="17"/>
  <c r="N474" i="17" s="1"/>
  <c r="O474" i="17"/>
  <c r="D475" i="17"/>
  <c r="P475" i="17" s="1"/>
  <c r="M475" i="17"/>
  <c r="N475" i="17" s="1"/>
  <c r="O475" i="17"/>
  <c r="D476" i="17"/>
  <c r="P476" i="17" s="1"/>
  <c r="M476" i="17"/>
  <c r="N476" i="17" s="1"/>
  <c r="O476" i="17"/>
  <c r="D477" i="17"/>
  <c r="P477" i="17" s="1"/>
  <c r="M477" i="17"/>
  <c r="N477" i="17" s="1"/>
  <c r="O477" i="17"/>
  <c r="D478" i="17"/>
  <c r="P478" i="17" s="1"/>
  <c r="M478" i="17"/>
  <c r="N478" i="17" s="1"/>
  <c r="O478" i="17"/>
  <c r="D479" i="17"/>
  <c r="P479" i="17" s="1"/>
  <c r="M479" i="17"/>
  <c r="N479" i="17" s="1"/>
  <c r="O479" i="17"/>
  <c r="D480" i="17"/>
  <c r="P480" i="17" s="1"/>
  <c r="M480" i="17"/>
  <c r="N480" i="17" s="1"/>
  <c r="O480" i="17"/>
  <c r="D481" i="17"/>
  <c r="P481" i="17" s="1"/>
  <c r="M481" i="17"/>
  <c r="N481" i="17" s="1"/>
  <c r="O481" i="17"/>
  <c r="D482" i="17"/>
  <c r="P482" i="17" s="1"/>
  <c r="M482" i="17"/>
  <c r="N482" i="17" s="1"/>
  <c r="O482" i="17"/>
  <c r="D483" i="17"/>
  <c r="P483" i="17" s="1"/>
  <c r="M483" i="17"/>
  <c r="N483" i="17" s="1"/>
  <c r="O483" i="17"/>
  <c r="D484" i="17"/>
  <c r="P484" i="17" s="1"/>
  <c r="M484" i="17"/>
  <c r="N484" i="17" s="1"/>
  <c r="O484" i="17"/>
  <c r="D485" i="17"/>
  <c r="P485" i="17" s="1"/>
  <c r="M485" i="17"/>
  <c r="N485" i="17" s="1"/>
  <c r="O485" i="17"/>
  <c r="D486" i="17"/>
  <c r="P486" i="17" s="1"/>
  <c r="M486" i="17"/>
  <c r="N486" i="17" s="1"/>
  <c r="O486" i="17"/>
  <c r="M487" i="17"/>
  <c r="N487" i="17" s="1"/>
  <c r="O487" i="17"/>
  <c r="P487" i="17"/>
  <c r="M488" i="17"/>
  <c r="N488" i="17" s="1"/>
  <c r="O488" i="17"/>
  <c r="P488" i="17"/>
  <c r="M489" i="17"/>
  <c r="N489" i="17" s="1"/>
  <c r="O489" i="17"/>
  <c r="P489" i="17"/>
  <c r="M490" i="17"/>
  <c r="N490" i="17" s="1"/>
  <c r="O490" i="17"/>
  <c r="P490" i="17"/>
  <c r="M491" i="17"/>
  <c r="N491" i="17" s="1"/>
  <c r="O491" i="17"/>
  <c r="P491" i="17"/>
  <c r="M492" i="17"/>
  <c r="N492" i="17" s="1"/>
  <c r="O492" i="17"/>
  <c r="P492" i="17"/>
  <c r="M493" i="17"/>
  <c r="N493" i="17" s="1"/>
  <c r="O493" i="17"/>
  <c r="P493" i="17"/>
  <c r="M494" i="17"/>
  <c r="N494" i="17" s="1"/>
  <c r="O494" i="17"/>
  <c r="P494" i="17"/>
  <c r="M495" i="17"/>
  <c r="N495" i="17" s="1"/>
  <c r="O495" i="17"/>
  <c r="P495" i="17"/>
  <c r="M496" i="17"/>
  <c r="N496" i="17" s="1"/>
  <c r="O496" i="17"/>
  <c r="P496" i="17"/>
  <c r="M497" i="17"/>
  <c r="N497" i="17" s="1"/>
  <c r="O497" i="17"/>
  <c r="P497" i="17"/>
  <c r="M498" i="17"/>
  <c r="N498" i="17" s="1"/>
  <c r="O498" i="17"/>
  <c r="P498" i="17"/>
  <c r="M499" i="17"/>
  <c r="N499" i="17" s="1"/>
  <c r="O499" i="17"/>
  <c r="P499" i="17"/>
  <c r="D500" i="17"/>
  <c r="P500" i="17" s="1"/>
  <c r="M500" i="17"/>
  <c r="N500" i="17" s="1"/>
  <c r="O500" i="17"/>
  <c r="D501" i="17"/>
  <c r="P501" i="17" s="1"/>
  <c r="M501" i="17"/>
  <c r="N501" i="17" s="1"/>
  <c r="O501" i="17"/>
  <c r="D502" i="17"/>
  <c r="P502" i="17" s="1"/>
  <c r="M502" i="17"/>
  <c r="N502" i="17" s="1"/>
  <c r="O502" i="17"/>
  <c r="D503" i="17"/>
  <c r="P503" i="17" s="1"/>
  <c r="M503" i="17"/>
  <c r="N503" i="17" s="1"/>
  <c r="O503" i="17"/>
  <c r="D504" i="17"/>
  <c r="P504" i="17" s="1"/>
  <c r="M504" i="17"/>
  <c r="N504" i="17" s="1"/>
  <c r="O504" i="17"/>
  <c r="D505" i="17"/>
  <c r="P505" i="17" s="1"/>
  <c r="M505" i="17"/>
  <c r="N505" i="17" s="1"/>
  <c r="O505" i="17"/>
  <c r="D506" i="17"/>
  <c r="P506" i="17" s="1"/>
  <c r="M506" i="17"/>
  <c r="N506" i="17" s="1"/>
  <c r="O506" i="17"/>
  <c r="D507" i="17"/>
  <c r="P507" i="17" s="1"/>
  <c r="M507" i="17"/>
  <c r="N507" i="17" s="1"/>
  <c r="O507" i="17"/>
  <c r="D508" i="17"/>
  <c r="P508" i="17" s="1"/>
  <c r="M508" i="17"/>
  <c r="N508" i="17" s="1"/>
  <c r="O508" i="17"/>
  <c r="D509" i="17"/>
  <c r="P509" i="17" s="1"/>
  <c r="M509" i="17"/>
  <c r="N509" i="17" s="1"/>
  <c r="O509" i="17"/>
  <c r="D510" i="17"/>
  <c r="P510" i="17" s="1"/>
  <c r="M510" i="17"/>
  <c r="N510" i="17" s="1"/>
  <c r="O510" i="17"/>
  <c r="D511" i="17"/>
  <c r="P511" i="17" s="1"/>
  <c r="M511" i="17"/>
  <c r="N511" i="17" s="1"/>
  <c r="O511" i="17"/>
  <c r="D512" i="17"/>
  <c r="P512" i="17" s="1"/>
  <c r="M512" i="17"/>
  <c r="N512" i="17" s="1"/>
  <c r="O512" i="17"/>
  <c r="D513" i="17"/>
  <c r="P513" i="17" s="1"/>
  <c r="M513" i="17"/>
  <c r="N513" i="17" s="1"/>
  <c r="O513" i="17"/>
  <c r="D514" i="17"/>
  <c r="P514" i="17" s="1"/>
  <c r="M514" i="17"/>
  <c r="N514" i="17" s="1"/>
  <c r="O514" i="17"/>
  <c r="D515" i="17"/>
  <c r="P515" i="17" s="1"/>
  <c r="M515" i="17"/>
  <c r="N515" i="17" s="1"/>
  <c r="O515" i="17"/>
  <c r="D516" i="17"/>
  <c r="P516" i="17" s="1"/>
  <c r="M516" i="17"/>
  <c r="N516" i="17" s="1"/>
  <c r="O516" i="17"/>
  <c r="D517" i="17"/>
  <c r="P517" i="17" s="1"/>
  <c r="M517" i="17"/>
  <c r="N517" i="17" s="1"/>
  <c r="O517" i="17"/>
  <c r="D518" i="17"/>
  <c r="P518" i="17" s="1"/>
  <c r="M518" i="17"/>
  <c r="N518" i="17" s="1"/>
  <c r="O518" i="17"/>
  <c r="D519" i="17"/>
  <c r="P519" i="17" s="1"/>
  <c r="M519" i="17"/>
  <c r="N519" i="17" s="1"/>
  <c r="O519" i="17"/>
  <c r="D520" i="17"/>
  <c r="P520" i="17" s="1"/>
  <c r="M520" i="17"/>
  <c r="N520" i="17" s="1"/>
  <c r="O520" i="17"/>
  <c r="D521" i="17"/>
  <c r="P521" i="17" s="1"/>
  <c r="M521" i="17"/>
  <c r="N521" i="17" s="1"/>
  <c r="O521" i="17"/>
  <c r="D522" i="17"/>
  <c r="P522" i="17" s="1"/>
  <c r="M522" i="17"/>
  <c r="N522" i="17" s="1"/>
  <c r="O522" i="17"/>
  <c r="D523" i="17"/>
  <c r="P523" i="17" s="1"/>
  <c r="M523" i="17"/>
  <c r="N523" i="17" s="1"/>
  <c r="O523" i="17"/>
  <c r="D524" i="17"/>
  <c r="P524" i="17" s="1"/>
  <c r="M524" i="17"/>
  <c r="N524" i="17" s="1"/>
  <c r="O524" i="17"/>
  <c r="D525" i="17"/>
  <c r="P525" i="17" s="1"/>
  <c r="M525" i="17"/>
  <c r="N525" i="17" s="1"/>
  <c r="O525" i="17"/>
  <c r="D526" i="17"/>
  <c r="P526" i="17" s="1"/>
  <c r="M526" i="17"/>
  <c r="N526" i="17" s="1"/>
  <c r="O526" i="17"/>
  <c r="D527" i="17"/>
  <c r="P527" i="17" s="1"/>
  <c r="M527" i="17"/>
  <c r="N527" i="17" s="1"/>
  <c r="O527" i="17"/>
  <c r="D528" i="17"/>
  <c r="P528" i="17" s="1"/>
  <c r="M528" i="17"/>
  <c r="N528" i="17" s="1"/>
  <c r="O528" i="17"/>
  <c r="D529" i="17"/>
  <c r="P529" i="17" s="1"/>
  <c r="M529" i="17"/>
  <c r="N529" i="17" s="1"/>
  <c r="O529" i="17"/>
  <c r="D530" i="17"/>
  <c r="P530" i="17" s="1"/>
  <c r="M530" i="17"/>
  <c r="N530" i="17" s="1"/>
  <c r="O530" i="17"/>
  <c r="D531" i="17"/>
  <c r="P531" i="17" s="1"/>
  <c r="M531" i="17"/>
  <c r="N531" i="17" s="1"/>
  <c r="O531" i="17"/>
  <c r="D532" i="17"/>
  <c r="P532" i="17" s="1"/>
  <c r="M532" i="17"/>
  <c r="N532" i="17" s="1"/>
  <c r="O532" i="17"/>
  <c r="D533" i="17"/>
  <c r="P533" i="17" s="1"/>
  <c r="M533" i="17"/>
  <c r="N533" i="17" s="1"/>
  <c r="O533" i="17"/>
  <c r="D534" i="17"/>
  <c r="P534" i="17" s="1"/>
  <c r="M534" i="17"/>
  <c r="N534" i="17" s="1"/>
  <c r="O534" i="17"/>
  <c r="D535" i="17"/>
  <c r="P535" i="17" s="1"/>
  <c r="M535" i="17"/>
  <c r="N535" i="17" s="1"/>
  <c r="O535" i="17"/>
  <c r="D536" i="17"/>
  <c r="P536" i="17" s="1"/>
  <c r="M536" i="17"/>
  <c r="N536" i="17" s="1"/>
  <c r="O536" i="17"/>
  <c r="D537" i="17"/>
  <c r="P537" i="17" s="1"/>
  <c r="M537" i="17"/>
  <c r="N537" i="17" s="1"/>
  <c r="O537" i="17"/>
  <c r="D538" i="17"/>
  <c r="P538" i="17" s="1"/>
  <c r="M538" i="17"/>
  <c r="N538" i="17" s="1"/>
  <c r="O538" i="17"/>
  <c r="D539" i="17"/>
  <c r="P539" i="17" s="1"/>
  <c r="M539" i="17"/>
  <c r="N539" i="17" s="1"/>
  <c r="O539" i="17"/>
  <c r="D540" i="17"/>
  <c r="P540" i="17" s="1"/>
  <c r="M540" i="17"/>
  <c r="N540" i="17" s="1"/>
  <c r="O540" i="17"/>
  <c r="D541" i="17"/>
  <c r="P541" i="17" s="1"/>
  <c r="M541" i="17"/>
  <c r="N541" i="17" s="1"/>
  <c r="O541" i="17"/>
  <c r="D542" i="17"/>
  <c r="P542" i="17" s="1"/>
  <c r="M542" i="17"/>
  <c r="N542" i="17" s="1"/>
  <c r="O542" i="17"/>
  <c r="D543" i="17"/>
  <c r="P543" i="17" s="1"/>
  <c r="M543" i="17"/>
  <c r="N543" i="17" s="1"/>
  <c r="O543" i="17"/>
  <c r="D544" i="17"/>
  <c r="P544" i="17" s="1"/>
  <c r="M544" i="17"/>
  <c r="N544" i="17" s="1"/>
  <c r="O544" i="17"/>
  <c r="D545" i="17"/>
  <c r="P545" i="17" s="1"/>
  <c r="M545" i="17"/>
  <c r="N545" i="17" s="1"/>
  <c r="O545" i="17"/>
  <c r="D546" i="17"/>
  <c r="P546" i="17" s="1"/>
  <c r="M546" i="17"/>
  <c r="N546" i="17" s="1"/>
  <c r="O546" i="17"/>
  <c r="D547" i="17"/>
  <c r="P547" i="17" s="1"/>
  <c r="M547" i="17"/>
  <c r="N547" i="17" s="1"/>
  <c r="O547" i="17"/>
  <c r="D548" i="17"/>
  <c r="P548" i="17" s="1"/>
  <c r="M548" i="17"/>
  <c r="N548" i="17" s="1"/>
  <c r="O548" i="17"/>
  <c r="D549" i="17"/>
  <c r="P549" i="17" s="1"/>
  <c r="M549" i="17"/>
  <c r="N549" i="17" s="1"/>
  <c r="O549" i="17"/>
  <c r="D550" i="17"/>
  <c r="P550" i="17" s="1"/>
  <c r="M550" i="17"/>
  <c r="N550" i="17" s="1"/>
  <c r="O550" i="17"/>
  <c r="D551" i="17"/>
  <c r="P551" i="17" s="1"/>
  <c r="M551" i="17"/>
  <c r="N551" i="17" s="1"/>
  <c r="O551" i="17"/>
  <c r="D552" i="17"/>
  <c r="P552" i="17" s="1"/>
  <c r="M552" i="17"/>
  <c r="N552" i="17" s="1"/>
  <c r="O552" i="17"/>
  <c r="D553" i="17"/>
  <c r="P553" i="17" s="1"/>
  <c r="M553" i="17"/>
  <c r="N553" i="17" s="1"/>
  <c r="O553" i="17"/>
  <c r="D554" i="17"/>
  <c r="P554" i="17" s="1"/>
  <c r="M554" i="17"/>
  <c r="N554" i="17" s="1"/>
  <c r="O554" i="17"/>
  <c r="D555" i="17"/>
  <c r="P555" i="17" s="1"/>
  <c r="M555" i="17"/>
  <c r="N555" i="17" s="1"/>
  <c r="O555" i="17"/>
  <c r="D556" i="17"/>
  <c r="P556" i="17" s="1"/>
  <c r="M556" i="17"/>
  <c r="N556" i="17" s="1"/>
  <c r="O556" i="17"/>
  <c r="D557" i="17"/>
  <c r="P557" i="17" s="1"/>
  <c r="M557" i="17"/>
  <c r="N557" i="17" s="1"/>
  <c r="O557" i="17"/>
  <c r="D558" i="17"/>
  <c r="P558" i="17" s="1"/>
  <c r="M558" i="17"/>
  <c r="N558" i="17" s="1"/>
  <c r="O558" i="17"/>
  <c r="D559" i="17"/>
  <c r="P559" i="17" s="1"/>
  <c r="M559" i="17"/>
  <c r="N559" i="17" s="1"/>
  <c r="O559" i="17"/>
  <c r="D560" i="17"/>
  <c r="P560" i="17" s="1"/>
  <c r="M560" i="17"/>
  <c r="N560" i="17" s="1"/>
  <c r="O560" i="17"/>
  <c r="D561" i="17"/>
  <c r="P561" i="17" s="1"/>
  <c r="M561" i="17"/>
  <c r="N561" i="17" s="1"/>
  <c r="O561" i="17"/>
  <c r="D562" i="17"/>
  <c r="P562" i="17" s="1"/>
  <c r="M562" i="17"/>
  <c r="N562" i="17" s="1"/>
  <c r="O562" i="17"/>
  <c r="D563" i="17"/>
  <c r="P563" i="17" s="1"/>
  <c r="M563" i="17"/>
  <c r="N563" i="17" s="1"/>
  <c r="O563" i="17"/>
  <c r="D564" i="17"/>
  <c r="M564" i="17"/>
  <c r="N564" i="17" s="1"/>
  <c r="O564" i="17"/>
  <c r="P564" i="17"/>
  <c r="D565" i="17"/>
  <c r="M565" i="17"/>
  <c r="N565" i="17" s="1"/>
  <c r="O565" i="17"/>
  <c r="P565" i="17"/>
  <c r="D566" i="17"/>
  <c r="M566" i="17"/>
  <c r="N566" i="17" s="1"/>
  <c r="O566" i="17"/>
  <c r="P566" i="17"/>
  <c r="D567" i="17"/>
  <c r="M567" i="17"/>
  <c r="N567" i="17" s="1"/>
  <c r="O567" i="17"/>
  <c r="P567" i="17"/>
  <c r="D568" i="17"/>
  <c r="M568" i="17"/>
  <c r="N568" i="17" s="1"/>
  <c r="O568" i="17"/>
  <c r="P568" i="17"/>
  <c r="D569" i="17"/>
  <c r="M569" i="17"/>
  <c r="N569" i="17" s="1"/>
  <c r="O569" i="17"/>
  <c r="P569" i="17"/>
  <c r="D570" i="17"/>
  <c r="M570" i="17"/>
  <c r="N570" i="17" s="1"/>
  <c r="O570" i="17"/>
  <c r="P570" i="17"/>
  <c r="D571" i="17"/>
  <c r="M571" i="17"/>
  <c r="N571" i="17" s="1"/>
  <c r="O571" i="17"/>
  <c r="P571" i="17"/>
  <c r="P572" i="17"/>
  <c r="M572" i="17"/>
  <c r="N572" i="17" s="1"/>
  <c r="O572" i="17"/>
  <c r="P573" i="17"/>
  <c r="M573" i="17"/>
  <c r="N573" i="17" s="1"/>
  <c r="O573" i="17"/>
  <c r="P574" i="17"/>
  <c r="M574" i="17"/>
  <c r="N574" i="17" s="1"/>
  <c r="O574" i="17"/>
  <c r="P575" i="17"/>
  <c r="M575" i="17"/>
  <c r="N575" i="17" s="1"/>
  <c r="O575" i="17"/>
  <c r="P576" i="17"/>
  <c r="M576" i="17"/>
  <c r="N576" i="17" s="1"/>
  <c r="O576" i="17"/>
  <c r="P577" i="17"/>
  <c r="M577" i="17"/>
  <c r="N577" i="17" s="1"/>
  <c r="O577" i="17"/>
  <c r="P578" i="17"/>
  <c r="M578" i="17"/>
  <c r="N578" i="17" s="1"/>
  <c r="O578" i="17"/>
  <c r="C24" i="19"/>
  <c r="C26" i="19"/>
  <c r="C229" i="19"/>
  <c r="C138" i="19"/>
  <c r="C204" i="19"/>
  <c r="C236" i="19"/>
  <c r="L261" i="19" l="1"/>
  <c r="E270" i="19"/>
  <c r="E262" i="19"/>
  <c r="Q678" i="17"/>
  <c r="Q670" i="17"/>
  <c r="Q654" i="17"/>
  <c r="Q646" i="17"/>
  <c r="Q690" i="17"/>
  <c r="Q666" i="17"/>
  <c r="Q658" i="17"/>
  <c r="Q693" i="17"/>
  <c r="Q685" i="17"/>
  <c r="Q661" i="17"/>
  <c r="Q653" i="17"/>
  <c r="Q645" i="17"/>
  <c r="Q629" i="17"/>
  <c r="Q621" i="17"/>
  <c r="Q618" i="17"/>
  <c r="Q674" i="17"/>
  <c r="Q650" i="17"/>
  <c r="Q677" i="17"/>
  <c r="Q669" i="17"/>
  <c r="Q637" i="17"/>
  <c r="Q682" i="17"/>
  <c r="Q626" i="17"/>
  <c r="Q700" i="17"/>
  <c r="Q692" i="17"/>
  <c r="Q684" i="17"/>
  <c r="Q676" i="17"/>
  <c r="Q668" i="17"/>
  <c r="Q660" i="17"/>
  <c r="Q652" i="17"/>
  <c r="Q644" i="17"/>
  <c r="Q636" i="17"/>
  <c r="Q628" i="17"/>
  <c r="Q698" i="17"/>
  <c r="Q634" i="17"/>
  <c r="Q697" i="17"/>
  <c r="Q689" i="17"/>
  <c r="Q681" i="17"/>
  <c r="Q673" i="17"/>
  <c r="Q665" i="17"/>
  <c r="Q657" i="17"/>
  <c r="Q649" i="17"/>
  <c r="Q641" i="17"/>
  <c r="Q633" i="17"/>
  <c r="Q625" i="17"/>
  <c r="Q705" i="17"/>
  <c r="Q701" i="17"/>
  <c r="Q713" i="17"/>
  <c r="Q699" i="17"/>
  <c r="Q691" i="17"/>
  <c r="Q683" i="17"/>
  <c r="Q675" i="17"/>
  <c r="Q667" i="17"/>
  <c r="Q659" i="17"/>
  <c r="Q651" i="17"/>
  <c r="Q643" i="17"/>
  <c r="Q635" i="17"/>
  <c r="Q627" i="17"/>
  <c r="Q706" i="17"/>
  <c r="Q642" i="17"/>
  <c r="Q707" i="17"/>
  <c r="Q704" i="17"/>
  <c r="Q696" i="17"/>
  <c r="Q688" i="17"/>
  <c r="Q680" i="17"/>
  <c r="Q672" i="17"/>
  <c r="Q664" i="17"/>
  <c r="Q656" i="17"/>
  <c r="Q648" i="17"/>
  <c r="Q640" i="17"/>
  <c r="Q632" i="17"/>
  <c r="Q624" i="17"/>
  <c r="Q703" i="17"/>
  <c r="Q695" i="17"/>
  <c r="Q687" i="17"/>
  <c r="Q679" i="17"/>
  <c r="Q671" i="17"/>
  <c r="Q663" i="17"/>
  <c r="Q655" i="17"/>
  <c r="Q647" i="17"/>
  <c r="Q639" i="17"/>
  <c r="Q631" i="17"/>
  <c r="Q623" i="17"/>
  <c r="Q702" i="17"/>
  <c r="Q694" i="17"/>
  <c r="Q686" i="17"/>
  <c r="Q662" i="17"/>
  <c r="Q638" i="17"/>
  <c r="Q630" i="17"/>
  <c r="Q622" i="17"/>
  <c r="Q710" i="17"/>
  <c r="Q708" i="17"/>
  <c r="Q712" i="17"/>
  <c r="Q715" i="17"/>
  <c r="Q711" i="17"/>
  <c r="Q709" i="17"/>
  <c r="Q714" i="17"/>
  <c r="Q620" i="17"/>
  <c r="Q619" i="17"/>
  <c r="Q602" i="17"/>
  <c r="Q594" i="17"/>
  <c r="Q587" i="17"/>
  <c r="Q586" i="17"/>
  <c r="Q595" i="17"/>
  <c r="Q579" i="17"/>
  <c r="Q599" i="17"/>
  <c r="Q591" i="17"/>
  <c r="Q583" i="17"/>
  <c r="Q598" i="17"/>
  <c r="Q590" i="17"/>
  <c r="Q606" i="17"/>
  <c r="Q582" i="17"/>
  <c r="Q607" i="17"/>
  <c r="Q603" i="17"/>
  <c r="Q610" i="17"/>
  <c r="Q614" i="17"/>
  <c r="Q609" i="17"/>
  <c r="Q601" i="17"/>
  <c r="Q593" i="17"/>
  <c r="Q585" i="17"/>
  <c r="Q608" i="17"/>
  <c r="Q600" i="17"/>
  <c r="Q592" i="17"/>
  <c r="Q584" i="17"/>
  <c r="Q617" i="17"/>
  <c r="Q605" i="17"/>
  <c r="Q597" i="17"/>
  <c r="Q589" i="17"/>
  <c r="Q581" i="17"/>
  <c r="Q616" i="17"/>
  <c r="Q604" i="17"/>
  <c r="Q596" i="17"/>
  <c r="Q588" i="17"/>
  <c r="Q580" i="17"/>
  <c r="Q615" i="17"/>
  <c r="Q613" i="17"/>
  <c r="Q612" i="17"/>
  <c r="Q611" i="17"/>
  <c r="Q405" i="17"/>
  <c r="Q19" i="17"/>
  <c r="Q471" i="17"/>
  <c r="Q304" i="17"/>
  <c r="Q578" i="17"/>
  <c r="Q572" i="17"/>
  <c r="Q571" i="17"/>
  <c r="Q288" i="17"/>
  <c r="Q309" i="17"/>
  <c r="Q110" i="17"/>
  <c r="Q354" i="17"/>
  <c r="Q454" i="17"/>
  <c r="Q449" i="17"/>
  <c r="Q281" i="17"/>
  <c r="Q274" i="17"/>
  <c r="Q346" i="17"/>
  <c r="Q20" i="17"/>
  <c r="Q451" i="17"/>
  <c r="Q134" i="17"/>
  <c r="Q420" i="17"/>
  <c r="Q348" i="17"/>
  <c r="Q567" i="17"/>
  <c r="Q487" i="17"/>
  <c r="Q446" i="17"/>
  <c r="Q437" i="17"/>
  <c r="Q435" i="17"/>
  <c r="Q306" i="17"/>
  <c r="Q302" i="17"/>
  <c r="Q291" i="17"/>
  <c r="Q283" i="17"/>
  <c r="Q340" i="17"/>
  <c r="Q298" i="17"/>
  <c r="Q296" i="17"/>
  <c r="Q132" i="17"/>
  <c r="Q556" i="17"/>
  <c r="Q548" i="17"/>
  <c r="Q540" i="17"/>
  <c r="Q532" i="17"/>
  <c r="Q524" i="17"/>
  <c r="Q516" i="17"/>
  <c r="Q514" i="17"/>
  <c r="Q508" i="17"/>
  <c r="Q456" i="17"/>
  <c r="Q442" i="17"/>
  <c r="Q421" i="17"/>
  <c r="Q391" i="17"/>
  <c r="Q390" i="17"/>
  <c r="Q356" i="17"/>
  <c r="Q159" i="17"/>
  <c r="Q124" i="17"/>
  <c r="Q562" i="17"/>
  <c r="Q554" i="17"/>
  <c r="Q546" i="17"/>
  <c r="Q538" i="17"/>
  <c r="Q530" i="17"/>
  <c r="Q522" i="17"/>
  <c r="Q565" i="17"/>
  <c r="Q498" i="17"/>
  <c r="Q496" i="17"/>
  <c r="Q494" i="17"/>
  <c r="Q492" i="17"/>
  <c r="Q490" i="17"/>
  <c r="Q443" i="17"/>
  <c r="Q434" i="17"/>
  <c r="Q413" i="17"/>
  <c r="Q363" i="17"/>
  <c r="Q358" i="17"/>
  <c r="Q284" i="17"/>
  <c r="Q183" i="17"/>
  <c r="Q125" i="17"/>
  <c r="Q351" i="17"/>
  <c r="Q137" i="17"/>
  <c r="Q500" i="17"/>
  <c r="Q372" i="17"/>
  <c r="Q345" i="17"/>
  <c r="Q313" i="17"/>
  <c r="Q307" i="17"/>
  <c r="Q426" i="17"/>
  <c r="Q318" i="17"/>
  <c r="Q349" i="17"/>
  <c r="Q337" i="17"/>
  <c r="Q329" i="17"/>
  <c r="Q576" i="17"/>
  <c r="Q568" i="17"/>
  <c r="Q561" i="17"/>
  <c r="Q553" i="17"/>
  <c r="Q545" i="17"/>
  <c r="Q537" i="17"/>
  <c r="Q529" i="17"/>
  <c r="Q478" i="17"/>
  <c r="Q403" i="17"/>
  <c r="Q300" i="17"/>
  <c r="Q140" i="17"/>
  <c r="Q121" i="17"/>
  <c r="Q115" i="17"/>
  <c r="Q105" i="17"/>
  <c r="Q574" i="17"/>
  <c r="Q473" i="17"/>
  <c r="Q464" i="17"/>
  <c r="Q463" i="17"/>
  <c r="Q459" i="17"/>
  <c r="Q458" i="17"/>
  <c r="Q445" i="17"/>
  <c r="Q440" i="17"/>
  <c r="Q430" i="17"/>
  <c r="Q428" i="17"/>
  <c r="Q411" i="17"/>
  <c r="Q388" i="17"/>
  <c r="Q385" i="17"/>
  <c r="Q383" i="17"/>
  <c r="Q382" i="17"/>
  <c r="Q360" i="17"/>
  <c r="Q333" i="17"/>
  <c r="Q185" i="17"/>
  <c r="Q138" i="17"/>
  <c r="Q135" i="17"/>
  <c r="Q131" i="17"/>
  <c r="Q127" i="17"/>
  <c r="Q560" i="17"/>
  <c r="Q552" i="17"/>
  <c r="Q544" i="17"/>
  <c r="Q536" i="17"/>
  <c r="Q520" i="17"/>
  <c r="Q512" i="17"/>
  <c r="Q396" i="17"/>
  <c r="Q393" i="17"/>
  <c r="Q528" i="17"/>
  <c r="Q504" i="17"/>
  <c r="Q433" i="17"/>
  <c r="Q566" i="17"/>
  <c r="Q488" i="17"/>
  <c r="Q486" i="17"/>
  <c r="Q484" i="17"/>
  <c r="Q447" i="17"/>
  <c r="Q398" i="17"/>
  <c r="Q355" i="17"/>
  <c r="Q352" i="17"/>
  <c r="Q350" i="17"/>
  <c r="Q326" i="17"/>
  <c r="Q324" i="17"/>
  <c r="Q282" i="17"/>
  <c r="Q278" i="17"/>
  <c r="Q139" i="17"/>
  <c r="Q116" i="17"/>
  <c r="Q577" i="17"/>
  <c r="Q569" i="17"/>
  <c r="Q557" i="17"/>
  <c r="Q549" i="17"/>
  <c r="Q541" i="17"/>
  <c r="Q533" i="17"/>
  <c r="Q525" i="17"/>
  <c r="Q518" i="17"/>
  <c r="Q517" i="17"/>
  <c r="Q510" i="17"/>
  <c r="Q509" i="17"/>
  <c r="Q502" i="17"/>
  <c r="Q501" i="17"/>
  <c r="Q499" i="17"/>
  <c r="Q497" i="17"/>
  <c r="Q495" i="17"/>
  <c r="Q493" i="17"/>
  <c r="Q481" i="17"/>
  <c r="Q477" i="17"/>
  <c r="Q467" i="17"/>
  <c r="Q466" i="17"/>
  <c r="Q462" i="17"/>
  <c r="Q460" i="17"/>
  <c r="Q419" i="17"/>
  <c r="Q412" i="17"/>
  <c r="Q409" i="17"/>
  <c r="Q407" i="17"/>
  <c r="Q406" i="17"/>
  <c r="Q386" i="17"/>
  <c r="Q376" i="17"/>
  <c r="Q371" i="17"/>
  <c r="Q347" i="17"/>
  <c r="Q339" i="17"/>
  <c r="Q322" i="17"/>
  <c r="Q317" i="17"/>
  <c r="Q315" i="17"/>
  <c r="Q293" i="17"/>
  <c r="Q289" i="17"/>
  <c r="Q142" i="17"/>
  <c r="Q136" i="17"/>
  <c r="Q126" i="17"/>
  <c r="Q122" i="17"/>
  <c r="Q119" i="17"/>
  <c r="Q107" i="17"/>
  <c r="Q570" i="17"/>
  <c r="Q558" i="17"/>
  <c r="Q550" i="17"/>
  <c r="Q542" i="17"/>
  <c r="Q534" i="17"/>
  <c r="Q526" i="17"/>
  <c r="Q564" i="17"/>
  <c r="Q491" i="17"/>
  <c r="Q489" i="17"/>
  <c r="Q480" i="17"/>
  <c r="Q479" i="17"/>
  <c r="Q474" i="17"/>
  <c r="Q457" i="17"/>
  <c r="Q424" i="17"/>
  <c r="Q415" i="17"/>
  <c r="Q414" i="17"/>
  <c r="Q379" i="17"/>
  <c r="Q367" i="17"/>
  <c r="Q343" i="17"/>
  <c r="Q331" i="17"/>
  <c r="Q311" i="17"/>
  <c r="Q297" i="17"/>
  <c r="Q295" i="17"/>
  <c r="Q286" i="17"/>
  <c r="Q117" i="17"/>
  <c r="Q455" i="17"/>
  <c r="Q387" i="17"/>
  <c r="Q370" i="17"/>
  <c r="Q369" i="17"/>
  <c r="Q366" i="17"/>
  <c r="Q335" i="17"/>
  <c r="Q402" i="17"/>
  <c r="Q506" i="17"/>
  <c r="Q470" i="17"/>
  <c r="Q444" i="17"/>
  <c r="Q432" i="17"/>
  <c r="Q410" i="17"/>
  <c r="Q395" i="17"/>
  <c r="Q374" i="17"/>
  <c r="Q357" i="17"/>
  <c r="Q334" i="17"/>
  <c r="Q327" i="17"/>
  <c r="Q323" i="17"/>
  <c r="Q290" i="17"/>
  <c r="Q279" i="17"/>
  <c r="Q277" i="17"/>
  <c r="Q208" i="17"/>
  <c r="Q184" i="17"/>
  <c r="Q170" i="17"/>
  <c r="Q130" i="17"/>
  <c r="Q118" i="17"/>
  <c r="Q111" i="17"/>
  <c r="Q108" i="17"/>
  <c r="Q21" i="17"/>
  <c r="Q521" i="17"/>
  <c r="Q513" i="17"/>
  <c r="Q505" i="17"/>
  <c r="Q483" i="17"/>
  <c r="Q482" i="17"/>
  <c r="Q476" i="17"/>
  <c r="Q465" i="17"/>
  <c r="Q461" i="17"/>
  <c r="Q429" i="17"/>
  <c r="Q427" i="17"/>
  <c r="Q425" i="17"/>
  <c r="Q418" i="17"/>
  <c r="Q408" i="17"/>
  <c r="Q380" i="17"/>
  <c r="Q377" i="17"/>
  <c r="Q375" i="17"/>
  <c r="Q452" i="17"/>
  <c r="Q416" i="17"/>
  <c r="Q472" i="17"/>
  <c r="Q423" i="17"/>
  <c r="Q381" i="17"/>
  <c r="Q575" i="17"/>
  <c r="Q563" i="17"/>
  <c r="Q555" i="17"/>
  <c r="Q547" i="17"/>
  <c r="Q539" i="17"/>
  <c r="Q531" i="17"/>
  <c r="Q523" i="17"/>
  <c r="Q515" i="17"/>
  <c r="Q507" i="17"/>
  <c r="Q469" i="17"/>
  <c r="Q448" i="17"/>
  <c r="Q438" i="17"/>
  <c r="Q436" i="17"/>
  <c r="Q404" i="17"/>
  <c r="Q401" i="17"/>
  <c r="Q399" i="17"/>
  <c r="Q389" i="17"/>
  <c r="Q378" i="17"/>
  <c r="Q441" i="17"/>
  <c r="Q431" i="17"/>
  <c r="Q397" i="17"/>
  <c r="Q573" i="17"/>
  <c r="Q475" i="17"/>
  <c r="Q453" i="17"/>
  <c r="Q417" i="17"/>
  <c r="Q394" i="17"/>
  <c r="Q384" i="17"/>
  <c r="Q342" i="17"/>
  <c r="Q450" i="17"/>
  <c r="Q439" i="17"/>
  <c r="Q392" i="17"/>
  <c r="Q559" i="17"/>
  <c r="Q551" i="17"/>
  <c r="Q543" i="17"/>
  <c r="Q535" i="17"/>
  <c r="Q527" i="17"/>
  <c r="Q519" i="17"/>
  <c r="Q511" i="17"/>
  <c r="Q503" i="17"/>
  <c r="Q485" i="17"/>
  <c r="Q468" i="17"/>
  <c r="Q422" i="17"/>
  <c r="Q400" i="17"/>
  <c r="Q368" i="17"/>
  <c r="Q365" i="17"/>
  <c r="Q362" i="17"/>
  <c r="Q330" i="17"/>
  <c r="Q301" i="17"/>
  <c r="Q299" i="17"/>
  <c r="Q292" i="17"/>
  <c r="Q285" i="17"/>
  <c r="Q280" i="17"/>
  <c r="Q336" i="17"/>
  <c r="Q325" i="17"/>
  <c r="Q373" i="17"/>
  <c r="Q364" i="17"/>
  <c r="Q353" i="17"/>
  <c r="Q328" i="17"/>
  <c r="Q321" i="17"/>
  <c r="Q320" i="17"/>
  <c r="Q316" i="17"/>
  <c r="Q314" i="17"/>
  <c r="Q275" i="17"/>
  <c r="Q361" i="17"/>
  <c r="Q319" i="17"/>
  <c r="Q344" i="17"/>
  <c r="Q338" i="17"/>
  <c r="Q312" i="17"/>
  <c r="Q310" i="17"/>
  <c r="Q308" i="17"/>
  <c r="Q276" i="17"/>
  <c r="Q359" i="17"/>
  <c r="Q341" i="17"/>
  <c r="Q332" i="17"/>
  <c r="Q305" i="17"/>
  <c r="Q303" i="17"/>
  <c r="Q294" i="17"/>
  <c r="Q287" i="17"/>
  <c r="Q171" i="17"/>
  <c r="Q172" i="17"/>
  <c r="Q169" i="17"/>
  <c r="Q123" i="17"/>
  <c r="Q133" i="17"/>
  <c r="Q128" i="17"/>
  <c r="Q129" i="17"/>
  <c r="Q114" i="17"/>
  <c r="Q120" i="17"/>
  <c r="Q106" i="17"/>
  <c r="Q141" i="17"/>
  <c r="Q112" i="17"/>
  <c r="Q104" i="17"/>
  <c r="Q113" i="17"/>
  <c r="Q109" i="17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7" i="19"/>
  <c r="C241" i="19"/>
  <c r="C160" i="19"/>
  <c r="C158" i="19"/>
  <c r="C59" i="19"/>
  <c r="C240" i="19"/>
  <c r="C6" i="19"/>
  <c r="C32" i="19"/>
  <c r="C96" i="19"/>
  <c r="C152" i="19"/>
  <c r="K229" i="19" l="1"/>
  <c r="K230" i="19"/>
  <c r="L230" i="19" s="1"/>
  <c r="K231" i="19"/>
  <c r="K232" i="19"/>
  <c r="K233" i="19"/>
  <c r="L233" i="19" s="1"/>
  <c r="K234" i="19"/>
  <c r="L234" i="19" s="1"/>
  <c r="C251" i="19"/>
  <c r="C252" i="19"/>
  <c r="C253" i="19"/>
  <c r="C254" i="19"/>
  <c r="C255" i="19"/>
  <c r="C256" i="19"/>
  <c r="C257" i="19"/>
  <c r="E255" i="19"/>
  <c r="E256" i="19"/>
  <c r="E257" i="19"/>
  <c r="K228" i="19"/>
  <c r="L228" i="19" s="1"/>
  <c r="K227" i="19"/>
  <c r="K226" i="19"/>
  <c r="K225" i="19"/>
  <c r="E229" i="19" s="1"/>
  <c r="K224" i="19"/>
  <c r="L224" i="19" s="1"/>
  <c r="C79" i="19"/>
  <c r="C101" i="19"/>
  <c r="C43" i="19"/>
  <c r="C206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8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9" i="19"/>
  <c r="C98" i="19"/>
  <c r="C4" i="19"/>
  <c r="C107" i="19"/>
  <c r="C167" i="19"/>
  <c r="C205" i="19"/>
  <c r="L229" i="19" l="1"/>
  <c r="E236" i="19"/>
  <c r="L213" i="19"/>
  <c r="E247" i="19"/>
  <c r="L223" i="19"/>
  <c r="E253" i="19"/>
  <c r="L232" i="19"/>
  <c r="L231" i="19"/>
  <c r="E252" i="19"/>
  <c r="L221" i="19"/>
  <c r="L227" i="19"/>
  <c r="E254" i="19"/>
  <c r="E251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8" i="19"/>
  <c r="C12" i="19"/>
  <c r="K204" i="19"/>
  <c r="L204" i="19" s="1"/>
  <c r="C223" i="19"/>
  <c r="K203" i="19"/>
  <c r="E240" i="19" s="1"/>
  <c r="C141" i="19"/>
  <c r="K202" i="19"/>
  <c r="L202" i="19" s="1"/>
  <c r="L207" i="19" l="1"/>
  <c r="E241" i="19"/>
  <c r="E228" i="19"/>
  <c r="L208" i="19"/>
  <c r="L203" i="19"/>
  <c r="C133" i="19"/>
  <c r="K201" i="19" l="1"/>
  <c r="L201" i="19" s="1"/>
  <c r="C5" i="19"/>
  <c r="K200" i="19"/>
  <c r="L200" i="19" s="1"/>
  <c r="K199" i="19"/>
  <c r="E204" i="19" s="1"/>
  <c r="K198" i="19"/>
  <c r="C171" i="19"/>
  <c r="C121" i="19"/>
  <c r="C147" i="19"/>
  <c r="K197" i="19"/>
  <c r="L197" i="19" s="1"/>
  <c r="C248" i="19"/>
  <c r="K196" i="19"/>
  <c r="L196" i="19" s="1"/>
  <c r="C243" i="19"/>
  <c r="E243" i="19" l="1"/>
  <c r="L198" i="19"/>
  <c r="L199" i="19"/>
  <c r="E248" i="19"/>
  <c r="K195" i="19"/>
  <c r="C44" i="19"/>
  <c r="K194" i="19"/>
  <c r="C65" i="19"/>
  <c r="K193" i="19"/>
  <c r="C144" i="19"/>
  <c r="K192" i="19"/>
  <c r="L192" i="19" s="1"/>
  <c r="K191" i="19"/>
  <c r="K190" i="19"/>
  <c r="L190" i="19" s="1"/>
  <c r="C22" i="19"/>
  <c r="C142" i="19"/>
  <c r="C177" i="19"/>
  <c r="K189" i="19"/>
  <c r="C82" i="19"/>
  <c r="L193" i="19" l="1"/>
  <c r="E193" i="19"/>
  <c r="L195" i="19"/>
  <c r="E196" i="19"/>
  <c r="L194" i="19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5" i="19"/>
  <c r="L187" i="19" l="1"/>
  <c r="E206" i="19"/>
  <c r="E235" i="19"/>
  <c r="L188" i="19"/>
  <c r="L185" i="19"/>
  <c r="K183" i="19" l="1"/>
  <c r="E223" i="19" s="1"/>
  <c r="K182" i="19"/>
  <c r="L182" i="19" s="1"/>
  <c r="K181" i="19"/>
  <c r="E199" i="19" s="1"/>
  <c r="C89" i="19"/>
  <c r="C94" i="19"/>
  <c r="C95" i="19"/>
  <c r="L183" i="19" l="1"/>
  <c r="L181" i="19"/>
  <c r="K180" i="19" l="1"/>
  <c r="E198" i="19" s="1"/>
  <c r="C168" i="19"/>
  <c r="L180" i="19" l="1"/>
  <c r="K179" i="19" l="1"/>
  <c r="K178" i="19"/>
  <c r="K177" i="19"/>
  <c r="C15" i="19"/>
  <c r="C201" i="19"/>
  <c r="C202" i="19"/>
  <c r="K176" i="19"/>
  <c r="K175" i="19"/>
  <c r="K174" i="19"/>
  <c r="C203" i="19"/>
  <c r="C219" i="19"/>
  <c r="C9" i="19"/>
  <c r="L176" i="19" l="1"/>
  <c r="L177" i="19"/>
  <c r="L174" i="19"/>
  <c r="L179" i="19"/>
  <c r="L178" i="19"/>
  <c r="L175" i="19"/>
  <c r="K173" i="19" l="1"/>
  <c r="C192" i="19"/>
  <c r="L173" i="19" l="1"/>
  <c r="E250" i="19"/>
  <c r="K172" i="19" l="1"/>
  <c r="K171" i="19"/>
  <c r="C182" i="19"/>
  <c r="C129" i="19"/>
  <c r="K170" i="19"/>
  <c r="C70" i="19"/>
  <c r="K169" i="19"/>
  <c r="C244" i="19"/>
  <c r="L170" i="19" l="1"/>
  <c r="E246" i="19"/>
  <c r="L172" i="19"/>
  <c r="L169" i="19"/>
  <c r="E245" i="19"/>
  <c r="L171" i="19"/>
  <c r="E249" i="19"/>
  <c r="K11" i="19" l="1"/>
  <c r="E11" i="19" s="1"/>
  <c r="C18" i="19"/>
  <c r="L11" i="19" l="1"/>
  <c r="K168" i="19"/>
  <c r="K167" i="19"/>
  <c r="E205" i="19" s="1"/>
  <c r="C136" i="19"/>
  <c r="C156" i="19"/>
  <c r="C100" i="19"/>
  <c r="C250" i="19"/>
  <c r="E242" i="19" l="1"/>
  <c r="L168" i="19"/>
  <c r="E244" i="19"/>
  <c r="L167" i="19"/>
  <c r="C249" i="19"/>
  <c r="C246" i="19"/>
  <c r="C245" i="19"/>
  <c r="C242" i="19"/>
  <c r="C239" i="19"/>
  <c r="C238" i="19"/>
  <c r="C7" i="19" l="1"/>
  <c r="C237" i="19" l="1"/>
  <c r="C234" i="19"/>
  <c r="C233" i="19"/>
  <c r="C232" i="19"/>
  <c r="C231" i="19"/>
  <c r="C230" i="19"/>
  <c r="C227" i="19"/>
  <c r="C226" i="19" l="1"/>
  <c r="C225" i="19"/>
  <c r="C224" i="19"/>
  <c r="C222" i="19"/>
  <c r="C221" i="19"/>
  <c r="C220" i="19"/>
  <c r="C218" i="19"/>
  <c r="C217" i="19"/>
  <c r="C216" i="19"/>
  <c r="C215" i="19"/>
  <c r="C214" i="19"/>
  <c r="C213" i="19"/>
  <c r="C211" i="19"/>
  <c r="C210" i="19"/>
  <c r="C209" i="19"/>
  <c r="C208" i="19" l="1"/>
  <c r="C207" i="19"/>
  <c r="C200" i="19"/>
  <c r="C197" i="19"/>
  <c r="C195" i="19"/>
  <c r="C194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2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K624" i="17" l="1"/>
  <c r="K632" i="17"/>
  <c r="K640" i="17"/>
  <c r="K648" i="17"/>
  <c r="K656" i="17"/>
  <c r="K664" i="17"/>
  <c r="K672" i="17"/>
  <c r="K680" i="17"/>
  <c r="K688" i="17"/>
  <c r="K696" i="17"/>
  <c r="K704" i="17"/>
  <c r="K712" i="17"/>
  <c r="K625" i="17"/>
  <c r="K633" i="17"/>
  <c r="K641" i="17"/>
  <c r="K649" i="17"/>
  <c r="K657" i="17"/>
  <c r="K665" i="17"/>
  <c r="K673" i="17"/>
  <c r="K681" i="17"/>
  <c r="K689" i="17"/>
  <c r="K697" i="17"/>
  <c r="K705" i="17"/>
  <c r="K713" i="17"/>
  <c r="K618" i="17"/>
  <c r="K626" i="17"/>
  <c r="K634" i="17"/>
  <c r="K642" i="17"/>
  <c r="K650" i="17"/>
  <c r="K658" i="17"/>
  <c r="K666" i="17"/>
  <c r="K674" i="17"/>
  <c r="K682" i="17"/>
  <c r="K690" i="17"/>
  <c r="K698" i="17"/>
  <c r="K706" i="17"/>
  <c r="K714" i="17"/>
  <c r="K619" i="17"/>
  <c r="K627" i="17"/>
  <c r="K635" i="17"/>
  <c r="K643" i="17"/>
  <c r="K651" i="17"/>
  <c r="K659" i="17"/>
  <c r="K667" i="17"/>
  <c r="K675" i="17"/>
  <c r="K683" i="17"/>
  <c r="K691" i="17"/>
  <c r="K699" i="17"/>
  <c r="K707" i="17"/>
  <c r="K715" i="17"/>
  <c r="K620" i="17"/>
  <c r="K628" i="17"/>
  <c r="K636" i="17"/>
  <c r="K644" i="17"/>
  <c r="K652" i="17"/>
  <c r="K660" i="17"/>
  <c r="K668" i="17"/>
  <c r="K676" i="17"/>
  <c r="K684" i="17"/>
  <c r="K692" i="17"/>
  <c r="K700" i="17"/>
  <c r="K708" i="17"/>
  <c r="K621" i="17"/>
  <c r="K629" i="17"/>
  <c r="K637" i="17"/>
  <c r="K645" i="17"/>
  <c r="K653" i="17"/>
  <c r="K661" i="17"/>
  <c r="K669" i="17"/>
  <c r="K677" i="17"/>
  <c r="K685" i="17"/>
  <c r="K693" i="17"/>
  <c r="K701" i="17"/>
  <c r="K709" i="17"/>
  <c r="K622" i="17"/>
  <c r="K630" i="17"/>
  <c r="K638" i="17"/>
  <c r="K646" i="17"/>
  <c r="K654" i="17"/>
  <c r="K662" i="17"/>
  <c r="K670" i="17"/>
  <c r="K678" i="17"/>
  <c r="K686" i="17"/>
  <c r="K694" i="17"/>
  <c r="K702" i="17"/>
  <c r="K710" i="17"/>
  <c r="K623" i="17"/>
  <c r="K631" i="17"/>
  <c r="K639" i="17"/>
  <c r="K647" i="17"/>
  <c r="K655" i="17"/>
  <c r="K663" i="17"/>
  <c r="K671" i="17"/>
  <c r="K679" i="17"/>
  <c r="K687" i="17"/>
  <c r="K695" i="17"/>
  <c r="K703" i="17"/>
  <c r="K711" i="17"/>
  <c r="K579" i="17"/>
  <c r="K587" i="17"/>
  <c r="K595" i="17"/>
  <c r="K603" i="17"/>
  <c r="K611" i="17"/>
  <c r="J2" i="17"/>
  <c r="J4" i="17"/>
  <c r="J6" i="17"/>
  <c r="J8" i="17"/>
  <c r="J10" i="17"/>
  <c r="J12" i="17"/>
  <c r="J14" i="17"/>
  <c r="J16" i="17"/>
  <c r="J18" i="17"/>
  <c r="K23" i="17"/>
  <c r="K25" i="17"/>
  <c r="K27" i="17"/>
  <c r="K29" i="17"/>
  <c r="K31" i="17"/>
  <c r="K33" i="17"/>
  <c r="K35" i="17"/>
  <c r="K37" i="17"/>
  <c r="K39" i="17"/>
  <c r="K41" i="17"/>
  <c r="K43" i="17"/>
  <c r="K45" i="17"/>
  <c r="K47" i="17"/>
  <c r="K49" i="17"/>
  <c r="K51" i="17"/>
  <c r="K53" i="17"/>
  <c r="K55" i="17"/>
  <c r="K57" i="17"/>
  <c r="K59" i="17"/>
  <c r="K61" i="17"/>
  <c r="K63" i="17"/>
  <c r="K65" i="17"/>
  <c r="K67" i="17"/>
  <c r="K69" i="17"/>
  <c r="K71" i="17"/>
  <c r="K73" i="17"/>
  <c r="K75" i="17"/>
  <c r="K77" i="17"/>
  <c r="K79" i="17"/>
  <c r="K81" i="17"/>
  <c r="K83" i="17"/>
  <c r="K85" i="17"/>
  <c r="K87" i="17"/>
  <c r="K89" i="17"/>
  <c r="K91" i="17"/>
  <c r="K93" i="17"/>
  <c r="K95" i="17"/>
  <c r="K97" i="17"/>
  <c r="K99" i="17"/>
  <c r="K101" i="17"/>
  <c r="K103" i="17"/>
  <c r="J105" i="17"/>
  <c r="K108" i="17"/>
  <c r="J113" i="17"/>
  <c r="K116" i="17"/>
  <c r="J121" i="17"/>
  <c r="K124" i="17"/>
  <c r="J129" i="17"/>
  <c r="K132" i="17"/>
  <c r="J137" i="17"/>
  <c r="K140" i="17"/>
  <c r="K161" i="17"/>
  <c r="K163" i="17"/>
  <c r="K165" i="17"/>
  <c r="K167" i="17"/>
  <c r="K169" i="17"/>
  <c r="K174" i="17"/>
  <c r="K176" i="17"/>
  <c r="K178" i="17"/>
  <c r="K180" i="17"/>
  <c r="K182" i="17"/>
  <c r="J184" i="17"/>
  <c r="K209" i="17"/>
  <c r="K211" i="17"/>
  <c r="K213" i="17"/>
  <c r="K215" i="17"/>
  <c r="K217" i="17"/>
  <c r="K219" i="17"/>
  <c r="K221" i="17"/>
  <c r="K223" i="17"/>
  <c r="K225" i="17"/>
  <c r="K583" i="17"/>
  <c r="K592" i="17"/>
  <c r="K601" i="17"/>
  <c r="K610" i="17"/>
  <c r="K2" i="17"/>
  <c r="J9" i="17"/>
  <c r="K11" i="17"/>
  <c r="K18" i="17"/>
  <c r="J20" i="17"/>
  <c r="J26" i="17"/>
  <c r="K28" i="17"/>
  <c r="J35" i="17"/>
  <c r="J42" i="17"/>
  <c r="K44" i="17"/>
  <c r="J51" i="17"/>
  <c r="J58" i="17"/>
  <c r="K60" i="17"/>
  <c r="J67" i="17"/>
  <c r="J74" i="17"/>
  <c r="K76" i="17"/>
  <c r="J83" i="17"/>
  <c r="J90" i="17"/>
  <c r="K92" i="17"/>
  <c r="J99" i="17"/>
  <c r="K107" i="17"/>
  <c r="J109" i="17"/>
  <c r="K112" i="17"/>
  <c r="J114" i="17"/>
  <c r="J119" i="17"/>
  <c r="J124" i="17"/>
  <c r="K129" i="17"/>
  <c r="K134" i="17"/>
  <c r="K139" i="17"/>
  <c r="J141" i="17"/>
  <c r="K160" i="17"/>
  <c r="J167" i="17"/>
  <c r="J171" i="17"/>
  <c r="J177" i="17"/>
  <c r="K179" i="17"/>
  <c r="K187" i="17"/>
  <c r="K189" i="17"/>
  <c r="K191" i="17"/>
  <c r="K193" i="17"/>
  <c r="K195" i="17"/>
  <c r="K197" i="17"/>
  <c r="K199" i="17"/>
  <c r="K201" i="17"/>
  <c r="K203" i="17"/>
  <c r="K205" i="17"/>
  <c r="K207" i="17"/>
  <c r="J209" i="17"/>
  <c r="J216" i="17"/>
  <c r="K218" i="17"/>
  <c r="J225" i="17"/>
  <c r="K227" i="17"/>
  <c r="K229" i="17"/>
  <c r="K231" i="17"/>
  <c r="K233" i="17"/>
  <c r="K235" i="17"/>
  <c r="K237" i="17"/>
  <c r="K239" i="17"/>
  <c r="K241" i="17"/>
  <c r="K243" i="17"/>
  <c r="K245" i="17"/>
  <c r="K247" i="17"/>
  <c r="K249" i="17"/>
  <c r="K251" i="17"/>
  <c r="K253" i="17"/>
  <c r="K255" i="17"/>
  <c r="K257" i="17"/>
  <c r="K259" i="17"/>
  <c r="K261" i="17"/>
  <c r="K263" i="17"/>
  <c r="K265" i="17"/>
  <c r="K267" i="17"/>
  <c r="K269" i="17"/>
  <c r="K271" i="17"/>
  <c r="K273" i="17"/>
  <c r="J275" i="17"/>
  <c r="K278" i="17"/>
  <c r="K280" i="17"/>
  <c r="J286" i="17"/>
  <c r="K289" i="17"/>
  <c r="K292" i="17"/>
  <c r="K298" i="17"/>
  <c r="K586" i="17"/>
  <c r="K596" i="17"/>
  <c r="K605" i="17"/>
  <c r="K614" i="17"/>
  <c r="J3" i="17"/>
  <c r="K5" i="17"/>
  <c r="K12" i="17"/>
  <c r="J19" i="17"/>
  <c r="K22" i="17"/>
  <c r="J29" i="17"/>
  <c r="J36" i="17"/>
  <c r="K38" i="17"/>
  <c r="J45" i="17"/>
  <c r="J52" i="17"/>
  <c r="K54" i="17"/>
  <c r="J61" i="17"/>
  <c r="J68" i="17"/>
  <c r="K70" i="17"/>
  <c r="J77" i="17"/>
  <c r="J84" i="17"/>
  <c r="K86" i="17"/>
  <c r="J93" i="17"/>
  <c r="J100" i="17"/>
  <c r="K102" i="17"/>
  <c r="K106" i="17"/>
  <c r="K111" i="17"/>
  <c r="J118" i="17"/>
  <c r="J123" i="17"/>
  <c r="J128" i="17"/>
  <c r="K133" i="17"/>
  <c r="K138" i="17"/>
  <c r="K143" i="17"/>
  <c r="K145" i="17"/>
  <c r="K147" i="17"/>
  <c r="K149" i="17"/>
  <c r="K151" i="17"/>
  <c r="K153" i="17"/>
  <c r="K155" i="17"/>
  <c r="K157" i="17"/>
  <c r="K159" i="17"/>
  <c r="J161" i="17"/>
  <c r="J168" i="17"/>
  <c r="J170" i="17"/>
  <c r="K173" i="17"/>
  <c r="J180" i="17"/>
  <c r="J186" i="17"/>
  <c r="J188" i="17"/>
  <c r="J190" i="17"/>
  <c r="J192" i="17"/>
  <c r="J194" i="17"/>
  <c r="J196" i="17"/>
  <c r="J198" i="17"/>
  <c r="J200" i="17"/>
  <c r="J202" i="17"/>
  <c r="J204" i="17"/>
  <c r="J206" i="17"/>
  <c r="J208" i="17"/>
  <c r="D208" i="17" s="1"/>
  <c r="K580" i="17"/>
  <c r="K589" i="17"/>
  <c r="K598" i="17"/>
  <c r="K607" i="17"/>
  <c r="K616" i="17"/>
  <c r="K8" i="17"/>
  <c r="J15" i="17"/>
  <c r="K17" i="17"/>
  <c r="J21" i="17"/>
  <c r="J25" i="17"/>
  <c r="J32" i="17"/>
  <c r="K34" i="17"/>
  <c r="J41" i="17"/>
  <c r="J48" i="17"/>
  <c r="K50" i="17"/>
  <c r="J57" i="17"/>
  <c r="J64" i="17"/>
  <c r="K66" i="17"/>
  <c r="J73" i="17"/>
  <c r="J80" i="17"/>
  <c r="K82" i="17"/>
  <c r="J89" i="17"/>
  <c r="J96" i="17"/>
  <c r="K98" i="17"/>
  <c r="J110" i="17"/>
  <c r="J115" i="17"/>
  <c r="J120" i="17"/>
  <c r="K125" i="17"/>
  <c r="K130" i="17"/>
  <c r="K135" i="17"/>
  <c r="J142" i="17"/>
  <c r="J164" i="17"/>
  <c r="K166" i="17"/>
  <c r="J172" i="17"/>
  <c r="J176" i="17"/>
  <c r="J183" i="17"/>
  <c r="J215" i="17"/>
  <c r="J222" i="17"/>
  <c r="K224" i="17"/>
  <c r="J276" i="17"/>
  <c r="D276" i="17" s="1"/>
  <c r="J287" i="17"/>
  <c r="K290" i="17"/>
  <c r="K293" i="17"/>
  <c r="K295" i="17"/>
  <c r="K318" i="17"/>
  <c r="K581" i="17"/>
  <c r="K590" i="17"/>
  <c r="K599" i="17"/>
  <c r="K608" i="17"/>
  <c r="K617" i="17"/>
  <c r="K6" i="17"/>
  <c r="J13" i="17"/>
  <c r="K15" i="17"/>
  <c r="K21" i="17"/>
  <c r="J23" i="17"/>
  <c r="J30" i="17"/>
  <c r="K32" i="17"/>
  <c r="J39" i="17"/>
  <c r="J46" i="17"/>
  <c r="K48" i="17"/>
  <c r="J55" i="17"/>
  <c r="J62" i="17"/>
  <c r="K64" i="17"/>
  <c r="J71" i="17"/>
  <c r="J78" i="17"/>
  <c r="K80" i="17"/>
  <c r="J87" i="17"/>
  <c r="J94" i="17"/>
  <c r="K96" i="17"/>
  <c r="J103" i="17"/>
  <c r="K105" i="17"/>
  <c r="K110" i="17"/>
  <c r="K115" i="17"/>
  <c r="J117" i="17"/>
  <c r="K120" i="17"/>
  <c r="J122" i="17"/>
  <c r="J127" i="17"/>
  <c r="J132" i="17"/>
  <c r="K137" i="17"/>
  <c r="K142" i="17"/>
  <c r="J144" i="17"/>
  <c r="J146" i="17"/>
  <c r="J148" i="17"/>
  <c r="K588" i="17"/>
  <c r="K606" i="17"/>
  <c r="K3" i="17"/>
  <c r="K20" i="17"/>
  <c r="J28" i="17"/>
  <c r="J31" i="17"/>
  <c r="J34" i="17"/>
  <c r="J37" i="17"/>
  <c r="J40" i="17"/>
  <c r="J60" i="17"/>
  <c r="J63" i="17"/>
  <c r="J66" i="17"/>
  <c r="J69" i="17"/>
  <c r="J72" i="17"/>
  <c r="J92" i="17"/>
  <c r="J95" i="17"/>
  <c r="J98" i="17"/>
  <c r="J101" i="17"/>
  <c r="J104" i="17"/>
  <c r="J106" i="17"/>
  <c r="J108" i="17"/>
  <c r="J125" i="17"/>
  <c r="J131" i="17"/>
  <c r="J133" i="17"/>
  <c r="J135" i="17"/>
  <c r="J139" i="17"/>
  <c r="K141" i="17"/>
  <c r="K146" i="17"/>
  <c r="J151" i="17"/>
  <c r="J158" i="17"/>
  <c r="J160" i="17"/>
  <c r="J175" i="17"/>
  <c r="K183" i="17"/>
  <c r="J185" i="17"/>
  <c r="J187" i="17"/>
  <c r="J195" i="17"/>
  <c r="J203" i="17"/>
  <c r="J213" i="17"/>
  <c r="K226" i="17"/>
  <c r="J233" i="17"/>
  <c r="J240" i="17"/>
  <c r="K242" i="17"/>
  <c r="J249" i="17"/>
  <c r="J256" i="17"/>
  <c r="K258" i="17"/>
  <c r="J265" i="17"/>
  <c r="J272" i="17"/>
  <c r="K274" i="17"/>
  <c r="K276" i="17"/>
  <c r="K286" i="17"/>
  <c r="J288" i="17"/>
  <c r="K300" i="17"/>
  <c r="K302" i="17"/>
  <c r="K304" i="17"/>
  <c r="K306" i="17"/>
  <c r="K591" i="17"/>
  <c r="K609" i="17"/>
  <c r="K9" i="17"/>
  <c r="K40" i="17"/>
  <c r="J43" i="17"/>
  <c r="K46" i="17"/>
  <c r="J49" i="17"/>
  <c r="K52" i="17"/>
  <c r="K72" i="17"/>
  <c r="J75" i="17"/>
  <c r="K78" i="17"/>
  <c r="J81" i="17"/>
  <c r="K84" i="17"/>
  <c r="K104" i="17"/>
  <c r="K121" i="17"/>
  <c r="K123" i="17"/>
  <c r="K127" i="17"/>
  <c r="K131" i="17"/>
  <c r="J149" i="17"/>
  <c r="J156" i="17"/>
  <c r="K158" i="17"/>
  <c r="J163" i="17"/>
  <c r="K175" i="17"/>
  <c r="J178" i="17"/>
  <c r="J181" i="17"/>
  <c r="K185" i="17"/>
  <c r="K190" i="17"/>
  <c r="K198" i="17"/>
  <c r="K206" i="17"/>
  <c r="J211" i="17"/>
  <c r="K216" i="17"/>
  <c r="J221" i="17"/>
  <c r="J231" i="17"/>
  <c r="J238" i="17"/>
  <c r="K240" i="17"/>
  <c r="J247" i="17"/>
  <c r="J254" i="17"/>
  <c r="K256" i="17"/>
  <c r="J263" i="17"/>
  <c r="J270" i="17"/>
  <c r="K272" i="17"/>
  <c r="J278" i="17"/>
  <c r="K288" i="17"/>
  <c r="J290" i="17"/>
  <c r="K319" i="17"/>
  <c r="K321" i="17"/>
  <c r="K323" i="17"/>
  <c r="K325" i="17"/>
  <c r="K327" i="17"/>
  <c r="K593" i="17"/>
  <c r="K612" i="17"/>
  <c r="K26" i="17"/>
  <c r="K58" i="17"/>
  <c r="K90" i="17"/>
  <c r="K117" i="17"/>
  <c r="K119" i="17"/>
  <c r="K144" i="17"/>
  <c r="J154" i="17"/>
  <c r="K156" i="17"/>
  <c r="J166" i="17"/>
  <c r="J169" i="17"/>
  <c r="D169" i="17" s="1"/>
  <c r="K171" i="17"/>
  <c r="J173" i="17"/>
  <c r="K181" i="17"/>
  <c r="J193" i="17"/>
  <c r="J201" i="17"/>
  <c r="J219" i="17"/>
  <c r="J224" i="17"/>
  <c r="J229" i="17"/>
  <c r="J236" i="17"/>
  <c r="K238" i="17"/>
  <c r="J245" i="17"/>
  <c r="J252" i="17"/>
  <c r="K254" i="17"/>
  <c r="J261" i="17"/>
  <c r="J268" i="17"/>
  <c r="K270" i="17"/>
  <c r="K311" i="17"/>
  <c r="K313" i="17"/>
  <c r="K315" i="17"/>
  <c r="K594" i="17"/>
  <c r="K613" i="17"/>
  <c r="K4" i="17"/>
  <c r="J7" i="17"/>
  <c r="J38" i="17"/>
  <c r="J70" i="17"/>
  <c r="J102" i="17"/>
  <c r="J111" i="17"/>
  <c r="K113" i="17"/>
  <c r="J147" i="17"/>
  <c r="J152" i="17"/>
  <c r="K154" i="17"/>
  <c r="K188" i="17"/>
  <c r="K196" i="17"/>
  <c r="K204" i="17"/>
  <c r="J214" i="17"/>
  <c r="J227" i="17"/>
  <c r="J234" i="17"/>
  <c r="K236" i="17"/>
  <c r="J243" i="17"/>
  <c r="J250" i="17"/>
  <c r="K252" i="17"/>
  <c r="J259" i="17"/>
  <c r="J266" i="17"/>
  <c r="K268" i="17"/>
  <c r="K283" i="17"/>
  <c r="J292" i="17"/>
  <c r="K294" i="17"/>
  <c r="K329" i="17"/>
  <c r="K331" i="17"/>
  <c r="K333" i="17"/>
  <c r="K335" i="17"/>
  <c r="K337" i="17"/>
  <c r="K339" i="17"/>
  <c r="K341" i="17"/>
  <c r="K343" i="17"/>
  <c r="K349" i="17"/>
  <c r="K351" i="17"/>
  <c r="K353" i="17"/>
  <c r="K355" i="17"/>
  <c r="K357" i="17"/>
  <c r="K359" i="17"/>
  <c r="K361" i="17"/>
  <c r="K367" i="17"/>
  <c r="K369" i="17"/>
  <c r="K371" i="17"/>
  <c r="K373" i="17"/>
  <c r="K375" i="17"/>
  <c r="K377" i="17"/>
  <c r="K379" i="17"/>
  <c r="K381" i="17"/>
  <c r="K383" i="17"/>
  <c r="K385" i="17"/>
  <c r="K387" i="17"/>
  <c r="K389" i="17"/>
  <c r="K391" i="17"/>
  <c r="K393" i="17"/>
  <c r="K395" i="17"/>
  <c r="K397" i="17"/>
  <c r="K399" i="17"/>
  <c r="K401" i="17"/>
  <c r="K403" i="17"/>
  <c r="K405" i="17"/>
  <c r="K407" i="17"/>
  <c r="K409" i="17"/>
  <c r="K411" i="17"/>
  <c r="K413" i="17"/>
  <c r="K415" i="17"/>
  <c r="K417" i="17"/>
  <c r="K423" i="17"/>
  <c r="K425" i="17"/>
  <c r="K427" i="17"/>
  <c r="K429" i="17"/>
  <c r="K431" i="17"/>
  <c r="K433" i="17"/>
  <c r="K435" i="17"/>
  <c r="K437" i="17"/>
  <c r="K439" i="17"/>
  <c r="K441" i="17"/>
  <c r="K447" i="17"/>
  <c r="K449" i="17"/>
  <c r="K451" i="17"/>
  <c r="K453" i="17"/>
  <c r="K455" i="17"/>
  <c r="K457" i="17"/>
  <c r="K597" i="17"/>
  <c r="K615" i="17"/>
  <c r="K7" i="17"/>
  <c r="K10" i="17"/>
  <c r="K13" i="17"/>
  <c r="K16" i="17"/>
  <c r="K19" i="17"/>
  <c r="J24" i="17"/>
  <c r="J44" i="17"/>
  <c r="J47" i="17"/>
  <c r="J50" i="17"/>
  <c r="J53" i="17"/>
  <c r="J56" i="17"/>
  <c r="J76" i="17"/>
  <c r="J79" i="17"/>
  <c r="J82" i="17"/>
  <c r="J85" i="17"/>
  <c r="J88" i="17"/>
  <c r="J107" i="17"/>
  <c r="K109" i="17"/>
  <c r="J126" i="17"/>
  <c r="J130" i="17"/>
  <c r="J134" i="17"/>
  <c r="J136" i="17"/>
  <c r="J138" i="17"/>
  <c r="J140" i="17"/>
  <c r="J150" i="17"/>
  <c r="K152" i="17"/>
  <c r="J159" i="17"/>
  <c r="D159" i="17" s="1"/>
  <c r="K164" i="17"/>
  <c r="J179" i="17"/>
  <c r="K184" i="17"/>
  <c r="J191" i="17"/>
  <c r="J199" i="17"/>
  <c r="J207" i="17"/>
  <c r="J212" i="17"/>
  <c r="K214" i="17"/>
  <c r="J217" i="17"/>
  <c r="K222" i="17"/>
  <c r="J232" i="17"/>
  <c r="K234" i="17"/>
  <c r="J241" i="17"/>
  <c r="J248" i="17"/>
  <c r="K250" i="17"/>
  <c r="J257" i="17"/>
  <c r="J264" i="17"/>
  <c r="K266" i="17"/>
  <c r="J273" i="17"/>
  <c r="K275" i="17"/>
  <c r="J277" i="17"/>
  <c r="K281" i="17"/>
  <c r="K285" i="17"/>
  <c r="K287" i="17"/>
  <c r="K299" i="17"/>
  <c r="K301" i="17"/>
  <c r="K303" i="17"/>
  <c r="K305" i="17"/>
  <c r="K582" i="17"/>
  <c r="K600" i="17"/>
  <c r="K24" i="17"/>
  <c r="J27" i="17"/>
  <c r="K30" i="17"/>
  <c r="J33" i="17"/>
  <c r="K36" i="17"/>
  <c r="K56" i="17"/>
  <c r="J59" i="17"/>
  <c r="K62" i="17"/>
  <c r="J65" i="17"/>
  <c r="K68" i="17"/>
  <c r="K88" i="17"/>
  <c r="J91" i="17"/>
  <c r="K94" i="17"/>
  <c r="J97" i="17"/>
  <c r="K100" i="17"/>
  <c r="K122" i="17"/>
  <c r="K126" i="17"/>
  <c r="K128" i="17"/>
  <c r="K136" i="17"/>
  <c r="J145" i="17"/>
  <c r="K150" i="17"/>
  <c r="J157" i="17"/>
  <c r="J162" i="17"/>
  <c r="J174" i="17"/>
  <c r="J182" i="17"/>
  <c r="K186" i="17"/>
  <c r="K194" i="17"/>
  <c r="K202" i="17"/>
  <c r="J210" i="17"/>
  <c r="K212" i="17"/>
  <c r="J220" i="17"/>
  <c r="J230" i="17"/>
  <c r="K232" i="17"/>
  <c r="J239" i="17"/>
  <c r="J246" i="17"/>
  <c r="K248" i="17"/>
  <c r="J255" i="17"/>
  <c r="J262" i="17"/>
  <c r="K264" i="17"/>
  <c r="J271" i="17"/>
  <c r="K277" i="17"/>
  <c r="K279" i="17"/>
  <c r="J289" i="17"/>
  <c r="J291" i="17"/>
  <c r="K297" i="17"/>
  <c r="K320" i="17"/>
  <c r="K322" i="17"/>
  <c r="K324" i="17"/>
  <c r="K326" i="17"/>
  <c r="K565" i="17"/>
  <c r="K584" i="17"/>
  <c r="K602" i="17"/>
  <c r="J5" i="17"/>
  <c r="K42" i="17"/>
  <c r="K74" i="17"/>
  <c r="J116" i="17"/>
  <c r="K118" i="17"/>
  <c r="K148" i="17"/>
  <c r="J155" i="17"/>
  <c r="K162" i="17"/>
  <c r="K170" i="17"/>
  <c r="K172" i="17"/>
  <c r="K177" i="17"/>
  <c r="J189" i="17"/>
  <c r="J197" i="17"/>
  <c r="J205" i="17"/>
  <c r="K210" i="17"/>
  <c r="K220" i="17"/>
  <c r="J228" i="17"/>
  <c r="K230" i="17"/>
  <c r="J237" i="17"/>
  <c r="J244" i="17"/>
  <c r="K246" i="17"/>
  <c r="J253" i="17"/>
  <c r="J260" i="17"/>
  <c r="K262" i="17"/>
  <c r="J269" i="17"/>
  <c r="K291" i="17"/>
  <c r="K310" i="17"/>
  <c r="K312" i="17"/>
  <c r="K314" i="17"/>
  <c r="K316" i="17"/>
  <c r="K328" i="17"/>
  <c r="K585" i="17"/>
  <c r="K604" i="17"/>
  <c r="J11" i="17"/>
  <c r="K14" i="17"/>
  <c r="J17" i="17"/>
  <c r="J22" i="17"/>
  <c r="J54" i="17"/>
  <c r="J86" i="17"/>
  <c r="J112" i="17"/>
  <c r="K114" i="17"/>
  <c r="J143" i="17"/>
  <c r="J153" i="17"/>
  <c r="J165" i="17"/>
  <c r="K168" i="17"/>
  <c r="K192" i="17"/>
  <c r="K200" i="17"/>
  <c r="K208" i="17"/>
  <c r="J218" i="17"/>
  <c r="J223" i="17"/>
  <c r="J226" i="17"/>
  <c r="K228" i="17"/>
  <c r="J235" i="17"/>
  <c r="J242" i="17"/>
  <c r="K244" i="17"/>
  <c r="J251" i="17"/>
  <c r="J258" i="17"/>
  <c r="K260" i="17"/>
  <c r="J267" i="17"/>
  <c r="J274" i="17"/>
  <c r="K284" i="17"/>
  <c r="J293" i="17"/>
  <c r="K308" i="17"/>
  <c r="K330" i="17"/>
  <c r="K332" i="17"/>
  <c r="K334" i="17"/>
  <c r="K336" i="17"/>
  <c r="K338" i="17"/>
  <c r="K340" i="17"/>
  <c r="K342" i="17"/>
  <c r="K344" i="17"/>
  <c r="K350" i="17"/>
  <c r="K352" i="17"/>
  <c r="K354" i="17"/>
  <c r="K356" i="17"/>
  <c r="K358" i="17"/>
  <c r="K360" i="17"/>
  <c r="K366" i="17"/>
  <c r="K368" i="17"/>
  <c r="K370" i="17"/>
  <c r="K372" i="17"/>
  <c r="K374" i="17"/>
  <c r="K376" i="17"/>
  <c r="K378" i="17"/>
  <c r="K380" i="17"/>
  <c r="K382" i="17"/>
  <c r="K384" i="17"/>
  <c r="K386" i="17"/>
  <c r="K388" i="17"/>
  <c r="K390" i="17"/>
  <c r="K392" i="17"/>
  <c r="K394" i="17"/>
  <c r="K396" i="17"/>
  <c r="K398" i="17"/>
  <c r="K400" i="17"/>
  <c r="K402" i="17"/>
  <c r="K404" i="17"/>
  <c r="K406" i="17"/>
  <c r="K408" i="17"/>
  <c r="K410" i="17"/>
  <c r="K412" i="17"/>
  <c r="K414" i="17"/>
  <c r="K416" i="17"/>
  <c r="K418" i="17"/>
  <c r="K422" i="17"/>
  <c r="K424" i="17"/>
  <c r="K426" i="17"/>
  <c r="K428" i="17"/>
  <c r="K430" i="17"/>
  <c r="K432" i="17"/>
  <c r="K434" i="17"/>
  <c r="K436" i="17"/>
  <c r="K438" i="17"/>
  <c r="K440" i="17"/>
  <c r="K442" i="17"/>
  <c r="K448" i="17"/>
  <c r="K419" i="17"/>
  <c r="K421" i="17"/>
  <c r="K362" i="17"/>
  <c r="K364" i="17"/>
  <c r="K458" i="17"/>
  <c r="K460" i="17"/>
  <c r="K462" i="17"/>
  <c r="K464" i="17"/>
  <c r="K466" i="17"/>
  <c r="K468" i="17"/>
  <c r="K470" i="17"/>
  <c r="K345" i="17"/>
  <c r="K347" i="17"/>
  <c r="K456" i="17"/>
  <c r="K472" i="17"/>
  <c r="K474" i="17"/>
  <c r="K476" i="17"/>
  <c r="K478" i="17"/>
  <c r="K480" i="17"/>
  <c r="K482" i="17"/>
  <c r="K484" i="17"/>
  <c r="K486" i="17"/>
  <c r="K500" i="17"/>
  <c r="K502" i="17"/>
  <c r="K504" i="17"/>
  <c r="K506" i="17"/>
  <c r="K508" i="17"/>
  <c r="K510" i="17"/>
  <c r="K512" i="17"/>
  <c r="K514" i="17"/>
  <c r="K516" i="17"/>
  <c r="K518" i="17"/>
  <c r="K520" i="17"/>
  <c r="K522" i="17"/>
  <c r="K524" i="17"/>
  <c r="K526" i="17"/>
  <c r="K528" i="17"/>
  <c r="K530" i="17"/>
  <c r="K532" i="17"/>
  <c r="K534" i="17"/>
  <c r="K536" i="17"/>
  <c r="K538" i="17"/>
  <c r="K540" i="17"/>
  <c r="K542" i="17"/>
  <c r="K544" i="17"/>
  <c r="K546" i="17"/>
  <c r="K548" i="17"/>
  <c r="K550" i="17"/>
  <c r="K552" i="17"/>
  <c r="K554" i="17"/>
  <c r="K556" i="17"/>
  <c r="K558" i="17"/>
  <c r="K560" i="17"/>
  <c r="K562" i="17"/>
  <c r="K564" i="17"/>
  <c r="K569" i="17"/>
  <c r="K452" i="17"/>
  <c r="K443" i="17"/>
  <c r="K445" i="17"/>
  <c r="K454" i="17"/>
  <c r="K566" i="17"/>
  <c r="K571" i="17"/>
  <c r="K487" i="17"/>
  <c r="K489" i="17"/>
  <c r="K491" i="17"/>
  <c r="K493" i="17"/>
  <c r="K495" i="17"/>
  <c r="K497" i="17"/>
  <c r="K499" i="17"/>
  <c r="K568" i="17"/>
  <c r="K573" i="17"/>
  <c r="K575" i="17"/>
  <c r="K577" i="17"/>
  <c r="K420" i="17"/>
  <c r="K572" i="17"/>
  <c r="K574" i="17"/>
  <c r="K576" i="17"/>
  <c r="K578" i="17"/>
  <c r="K363" i="17"/>
  <c r="K365" i="17"/>
  <c r="K450" i="17"/>
  <c r="K459" i="17"/>
  <c r="K461" i="17"/>
  <c r="K463" i="17"/>
  <c r="K465" i="17"/>
  <c r="K467" i="17"/>
  <c r="K469" i="17"/>
  <c r="K471" i="17"/>
  <c r="K346" i="17"/>
  <c r="K348" i="17"/>
  <c r="K473" i="17"/>
  <c r="K475" i="17"/>
  <c r="K477" i="17"/>
  <c r="K479" i="17"/>
  <c r="K481" i="17"/>
  <c r="K483" i="17"/>
  <c r="K485" i="17"/>
  <c r="K501" i="17"/>
  <c r="K503" i="17"/>
  <c r="K505" i="17"/>
  <c r="K507" i="17"/>
  <c r="K509" i="17"/>
  <c r="K511" i="17"/>
  <c r="K513" i="17"/>
  <c r="K515" i="17"/>
  <c r="K517" i="17"/>
  <c r="K519" i="17"/>
  <c r="K521" i="17"/>
  <c r="K523" i="17"/>
  <c r="K525" i="17"/>
  <c r="K527" i="17"/>
  <c r="K529" i="17"/>
  <c r="K531" i="17"/>
  <c r="K533" i="17"/>
  <c r="K535" i="17"/>
  <c r="K537" i="17"/>
  <c r="K539" i="17"/>
  <c r="K541" i="17"/>
  <c r="K543" i="17"/>
  <c r="K545" i="17"/>
  <c r="K547" i="17"/>
  <c r="K549" i="17"/>
  <c r="K551" i="17"/>
  <c r="K553" i="17"/>
  <c r="K555" i="17"/>
  <c r="K557" i="17"/>
  <c r="K559" i="17"/>
  <c r="K561" i="17"/>
  <c r="K563" i="17"/>
  <c r="K567" i="17"/>
  <c r="K488" i="17"/>
  <c r="K490" i="17"/>
  <c r="K492" i="17"/>
  <c r="K494" i="17"/>
  <c r="K496" i="17"/>
  <c r="K498" i="17"/>
  <c r="K444" i="17"/>
  <c r="K446" i="17"/>
  <c r="K570" i="17"/>
  <c r="K166" i="19"/>
  <c r="E239" i="19" s="1"/>
  <c r="K165" i="19"/>
  <c r="E238" i="19" s="1"/>
  <c r="K164" i="19"/>
  <c r="K163" i="19"/>
  <c r="E234" i="19" s="1"/>
  <c r="D172" i="17" l="1"/>
  <c r="D274" i="17"/>
  <c r="D266" i="17"/>
  <c r="P266" i="17" s="1"/>
  <c r="Q266" i="17" s="1"/>
  <c r="D165" i="17"/>
  <c r="P165" i="17" s="1"/>
  <c r="Q165" i="17" s="1"/>
  <c r="D17" i="17"/>
  <c r="P17" i="17" s="1"/>
  <c r="Q17" i="17" s="1"/>
  <c r="D189" i="17"/>
  <c r="P189" i="17" s="1"/>
  <c r="Q189" i="17" s="1"/>
  <c r="D271" i="17"/>
  <c r="P271" i="17" s="1"/>
  <c r="Q271" i="17" s="1"/>
  <c r="D230" i="17"/>
  <c r="P230" i="17" s="1"/>
  <c r="Q230" i="17" s="1"/>
  <c r="D59" i="17"/>
  <c r="P59" i="17" s="1"/>
  <c r="Q59" i="17" s="1"/>
  <c r="D102" i="17"/>
  <c r="P102" i="17" s="1"/>
  <c r="Q102" i="17" s="1"/>
  <c r="D5" i="17"/>
  <c r="P5" i="17" s="1"/>
  <c r="Q5" i="17" s="1"/>
  <c r="D185" i="17"/>
  <c r="D248" i="17"/>
  <c r="P248" i="17" s="1"/>
  <c r="Q248" i="17" s="1"/>
  <c r="D150" i="17"/>
  <c r="P150" i="17" s="1"/>
  <c r="Q150" i="17" s="1"/>
  <c r="D50" i="17"/>
  <c r="P50" i="17" s="1"/>
  <c r="Q50" i="17" s="1"/>
  <c r="D92" i="17"/>
  <c r="P92" i="17" s="1"/>
  <c r="Q92" i="17" s="1"/>
  <c r="D39" i="17"/>
  <c r="P39" i="17" s="1"/>
  <c r="Q39" i="17" s="1"/>
  <c r="D226" i="17"/>
  <c r="P226" i="17" s="1"/>
  <c r="Q226" i="17" s="1"/>
  <c r="D88" i="17"/>
  <c r="P88" i="17" s="1"/>
  <c r="Q88" i="17" s="1"/>
  <c r="D21" i="17"/>
  <c r="D97" i="17"/>
  <c r="P97" i="17" s="1"/>
  <c r="Q97" i="17" s="1"/>
  <c r="D82" i="17"/>
  <c r="P82" i="17" s="1"/>
  <c r="Q82" i="17" s="1"/>
  <c r="D70" i="17"/>
  <c r="P70" i="17" s="1"/>
  <c r="Q70" i="17" s="1"/>
  <c r="D262" i="17"/>
  <c r="P262" i="17" s="1"/>
  <c r="Q262" i="17" s="1"/>
  <c r="D235" i="17"/>
  <c r="P235" i="17" s="1"/>
  <c r="Q235" i="17" s="1"/>
  <c r="D22" i="17"/>
  <c r="P22" i="17" s="1"/>
  <c r="Q22" i="17" s="1"/>
  <c r="D197" i="17"/>
  <c r="P197" i="17" s="1"/>
  <c r="Q197" i="17" s="1"/>
  <c r="D182" i="17"/>
  <c r="P182" i="17" s="1"/>
  <c r="Q182" i="17" s="1"/>
  <c r="D65" i="17"/>
  <c r="P65" i="17" s="1"/>
  <c r="Q65" i="17" s="1"/>
  <c r="D212" i="17"/>
  <c r="P212" i="17" s="1"/>
  <c r="Q212" i="17" s="1"/>
  <c r="D53" i="17"/>
  <c r="P53" i="17" s="1"/>
  <c r="Q53" i="17" s="1"/>
  <c r="D146" i="17"/>
  <c r="P146" i="17" s="1"/>
  <c r="Q146" i="17" s="1"/>
  <c r="D244" i="17"/>
  <c r="P244" i="17" s="1"/>
  <c r="Q244" i="17" s="1"/>
  <c r="D267" i="17"/>
  <c r="P267" i="17" s="1"/>
  <c r="Q267" i="17" s="1"/>
  <c r="D211" i="17"/>
  <c r="P211" i="17" s="1"/>
  <c r="Q211" i="17" s="1"/>
  <c r="D203" i="17"/>
  <c r="P203" i="17" s="1"/>
  <c r="Q203" i="17" s="1"/>
  <c r="D69" i="17"/>
  <c r="P69" i="17" s="1"/>
  <c r="Q69" i="17" s="1"/>
  <c r="D71" i="17"/>
  <c r="P71" i="17" s="1"/>
  <c r="Q71" i="17" s="1"/>
  <c r="D218" i="17"/>
  <c r="P218" i="17" s="1"/>
  <c r="Q218" i="17" s="1"/>
  <c r="D269" i="17"/>
  <c r="P269" i="17" s="1"/>
  <c r="Q269" i="17" s="1"/>
  <c r="D255" i="17"/>
  <c r="P255" i="17" s="1"/>
  <c r="Q255" i="17" s="1"/>
  <c r="D86" i="17"/>
  <c r="P86" i="17" s="1"/>
  <c r="Q86" i="17" s="1"/>
  <c r="D260" i="17"/>
  <c r="P260" i="17" s="1"/>
  <c r="Q260" i="17" s="1"/>
  <c r="D155" i="17"/>
  <c r="P155" i="17" s="1"/>
  <c r="Q155" i="17" s="1"/>
  <c r="D246" i="17"/>
  <c r="P246" i="17" s="1"/>
  <c r="Q246" i="17" s="1"/>
  <c r="D264" i="17"/>
  <c r="P264" i="17" s="1"/>
  <c r="Q264" i="17" s="1"/>
  <c r="D217" i="17"/>
  <c r="P217" i="17" s="1"/>
  <c r="Q217" i="17" s="1"/>
  <c r="D76" i="17"/>
  <c r="P76" i="17" s="1"/>
  <c r="Q76" i="17" s="1"/>
  <c r="D152" i="17"/>
  <c r="P152" i="17" s="1"/>
  <c r="Q152" i="17" s="1"/>
  <c r="D261" i="17"/>
  <c r="P261" i="17" s="1"/>
  <c r="Q261" i="17" s="1"/>
  <c r="D219" i="17"/>
  <c r="P219" i="17" s="1"/>
  <c r="Q219" i="17" s="1"/>
  <c r="D149" i="17"/>
  <c r="P149" i="17" s="1"/>
  <c r="Q149" i="17" s="1"/>
  <c r="D101" i="17"/>
  <c r="P101" i="17" s="1"/>
  <c r="Q101" i="17" s="1"/>
  <c r="D60" i="17"/>
  <c r="P60" i="17" s="1"/>
  <c r="Q60" i="17" s="1"/>
  <c r="D55" i="17"/>
  <c r="P55" i="17" s="1"/>
  <c r="Q55" i="17" s="1"/>
  <c r="D215" i="17"/>
  <c r="P215" i="17" s="1"/>
  <c r="Q215" i="17" s="1"/>
  <c r="D41" i="17"/>
  <c r="P41" i="17" s="1"/>
  <c r="Q41" i="17" s="1"/>
  <c r="D202" i="17"/>
  <c r="P202" i="17" s="1"/>
  <c r="Q202" i="17" s="1"/>
  <c r="D186" i="17"/>
  <c r="P186" i="17" s="1"/>
  <c r="Q186" i="17" s="1"/>
  <c r="D93" i="17"/>
  <c r="P93" i="17" s="1"/>
  <c r="Q93" i="17" s="1"/>
  <c r="D52" i="17"/>
  <c r="P52" i="17" s="1"/>
  <c r="Q52" i="17" s="1"/>
  <c r="D209" i="17"/>
  <c r="P209" i="17" s="1"/>
  <c r="Q209" i="17" s="1"/>
  <c r="D74" i="17"/>
  <c r="P74" i="17" s="1"/>
  <c r="Q74" i="17" s="1"/>
  <c r="D6" i="17"/>
  <c r="P6" i="17" s="1"/>
  <c r="Q6" i="17" s="1"/>
  <c r="D34" i="17"/>
  <c r="P34" i="17" s="1"/>
  <c r="Q34" i="17" s="1"/>
  <c r="D191" i="17"/>
  <c r="P191" i="17" s="1"/>
  <c r="Q191" i="17" s="1"/>
  <c r="D85" i="17"/>
  <c r="P85" i="17" s="1"/>
  <c r="Q85" i="17" s="1"/>
  <c r="D44" i="17"/>
  <c r="P44" i="17" s="1"/>
  <c r="Q44" i="17" s="1"/>
  <c r="D236" i="17"/>
  <c r="P236" i="17" s="1"/>
  <c r="Q236" i="17" s="1"/>
  <c r="D163" i="17"/>
  <c r="P163" i="17" s="1"/>
  <c r="Q163" i="17" s="1"/>
  <c r="D151" i="17"/>
  <c r="P151" i="17" s="1"/>
  <c r="Q151" i="17" s="1"/>
  <c r="D28" i="17"/>
  <c r="P28" i="17" s="1"/>
  <c r="Q28" i="17" s="1"/>
  <c r="D30" i="17"/>
  <c r="P30" i="17" s="1"/>
  <c r="Q30" i="17" s="1"/>
  <c r="D258" i="17"/>
  <c r="P258" i="17" s="1"/>
  <c r="Q258" i="17" s="1"/>
  <c r="D228" i="17"/>
  <c r="P228" i="17" s="1"/>
  <c r="Q228" i="17" s="1"/>
  <c r="D242" i="17"/>
  <c r="P242" i="17" s="1"/>
  <c r="Q242" i="17" s="1"/>
  <c r="D54" i="17"/>
  <c r="P54" i="17" s="1"/>
  <c r="Q54" i="17" s="1"/>
  <c r="D253" i="17"/>
  <c r="P253" i="17" s="1"/>
  <c r="Q253" i="17" s="1"/>
  <c r="D205" i="17"/>
  <c r="P205" i="17" s="1"/>
  <c r="Q205" i="17" s="1"/>
  <c r="D239" i="17"/>
  <c r="P239" i="17" s="1"/>
  <c r="Q239" i="17" s="1"/>
  <c r="D27" i="17"/>
  <c r="P27" i="17" s="1"/>
  <c r="Q27" i="17" s="1"/>
  <c r="D257" i="17"/>
  <c r="P257" i="17" s="1"/>
  <c r="Q257" i="17" s="1"/>
  <c r="D56" i="17"/>
  <c r="P56" i="17" s="1"/>
  <c r="Q56" i="17" s="1"/>
  <c r="D234" i="17"/>
  <c r="P234" i="17" s="1"/>
  <c r="Q234" i="17" s="1"/>
  <c r="D147" i="17"/>
  <c r="P147" i="17" s="1"/>
  <c r="Q147" i="17" s="1"/>
  <c r="D201" i="17"/>
  <c r="P201" i="17" s="1"/>
  <c r="Q201" i="17" s="1"/>
  <c r="D154" i="17"/>
  <c r="P154" i="17" s="1"/>
  <c r="Q154" i="17" s="1"/>
  <c r="D238" i="17"/>
  <c r="P238" i="17" s="1"/>
  <c r="Q238" i="17" s="1"/>
  <c r="D75" i="17"/>
  <c r="P75" i="17" s="1"/>
  <c r="Q75" i="17" s="1"/>
  <c r="D240" i="17"/>
  <c r="P240" i="17" s="1"/>
  <c r="Q240" i="17" s="1"/>
  <c r="D98" i="17"/>
  <c r="P98" i="17" s="1"/>
  <c r="Q98" i="17" s="1"/>
  <c r="D40" i="17"/>
  <c r="P40" i="17" s="1"/>
  <c r="Q40" i="17" s="1"/>
  <c r="D94" i="17"/>
  <c r="P94" i="17" s="1"/>
  <c r="Q94" i="17" s="1"/>
  <c r="D13" i="17"/>
  <c r="P13" i="17" s="1"/>
  <c r="Q13" i="17" s="1"/>
  <c r="D183" i="17"/>
  <c r="D80" i="17"/>
  <c r="P80" i="17" s="1"/>
  <c r="Q80" i="17" s="1"/>
  <c r="D200" i="17"/>
  <c r="P200" i="17" s="1"/>
  <c r="Q200" i="17" s="1"/>
  <c r="D180" i="17"/>
  <c r="P180" i="17" s="1"/>
  <c r="Q180" i="17" s="1"/>
  <c r="D45" i="17"/>
  <c r="P45" i="17" s="1"/>
  <c r="Q45" i="17" s="1"/>
  <c r="D3" i="17"/>
  <c r="P3" i="17" s="1"/>
  <c r="Q3" i="17" s="1"/>
  <c r="D67" i="17"/>
  <c r="P67" i="17" s="1"/>
  <c r="Q67" i="17" s="1"/>
  <c r="D26" i="17"/>
  <c r="P26" i="17" s="1"/>
  <c r="Q26" i="17" s="1"/>
  <c r="D4" i="17"/>
  <c r="P4" i="17" s="1"/>
  <c r="Q4" i="17" s="1"/>
  <c r="D227" i="17"/>
  <c r="P227" i="17" s="1"/>
  <c r="Q227" i="17" s="1"/>
  <c r="D252" i="17"/>
  <c r="P252" i="17" s="1"/>
  <c r="Q252" i="17" s="1"/>
  <c r="D193" i="17"/>
  <c r="P193" i="17" s="1"/>
  <c r="Q193" i="17" s="1"/>
  <c r="D231" i="17"/>
  <c r="P231" i="17" s="1"/>
  <c r="Q231" i="17" s="1"/>
  <c r="D181" i="17"/>
  <c r="P181" i="17" s="1"/>
  <c r="Q181" i="17" s="1"/>
  <c r="D233" i="17"/>
  <c r="P233" i="17" s="1"/>
  <c r="Q233" i="17" s="1"/>
  <c r="D175" i="17"/>
  <c r="P175" i="17" s="1"/>
  <c r="Q175" i="17" s="1"/>
  <c r="D95" i="17"/>
  <c r="P95" i="17" s="1"/>
  <c r="Q95" i="17" s="1"/>
  <c r="D37" i="17"/>
  <c r="P37" i="17" s="1"/>
  <c r="Q37" i="17" s="1"/>
  <c r="D148" i="17"/>
  <c r="P148" i="17" s="1"/>
  <c r="Q148" i="17" s="1"/>
  <c r="D87" i="17"/>
  <c r="P87" i="17" s="1"/>
  <c r="Q87" i="17" s="1"/>
  <c r="D46" i="17"/>
  <c r="P46" i="17" s="1"/>
  <c r="Q46" i="17" s="1"/>
  <c r="D176" i="17"/>
  <c r="P176" i="17" s="1"/>
  <c r="Q176" i="17" s="1"/>
  <c r="D73" i="17"/>
  <c r="P73" i="17" s="1"/>
  <c r="Q73" i="17" s="1"/>
  <c r="D32" i="17"/>
  <c r="P32" i="17" s="1"/>
  <c r="Q32" i="17" s="1"/>
  <c r="D198" i="17"/>
  <c r="P198" i="17" s="1"/>
  <c r="Q198" i="17" s="1"/>
  <c r="D84" i="17"/>
  <c r="P84" i="17" s="1"/>
  <c r="Q84" i="17" s="1"/>
  <c r="D20" i="17"/>
  <c r="D18" i="17"/>
  <c r="P18" i="17" s="1"/>
  <c r="Q18" i="17" s="1"/>
  <c r="D2" i="17"/>
  <c r="P2" i="17" s="1"/>
  <c r="Q2" i="17" s="1"/>
  <c r="D207" i="17"/>
  <c r="P207" i="17" s="1"/>
  <c r="Q207" i="17" s="1"/>
  <c r="D25" i="17"/>
  <c r="P25" i="17" s="1"/>
  <c r="Q25" i="17" s="1"/>
  <c r="D196" i="17"/>
  <c r="P196" i="17" s="1"/>
  <c r="Q196" i="17" s="1"/>
  <c r="D170" i="17"/>
  <c r="D77" i="17"/>
  <c r="P77" i="17" s="1"/>
  <c r="Q77" i="17" s="1"/>
  <c r="D36" i="17"/>
  <c r="P36" i="17" s="1"/>
  <c r="Q36" i="17" s="1"/>
  <c r="D99" i="17"/>
  <c r="P99" i="17" s="1"/>
  <c r="Q99" i="17" s="1"/>
  <c r="D58" i="17"/>
  <c r="P58" i="17" s="1"/>
  <c r="Q58" i="17" s="1"/>
  <c r="D16" i="17"/>
  <c r="P16" i="17" s="1"/>
  <c r="Q16" i="17" s="1"/>
  <c r="D241" i="17"/>
  <c r="P241" i="17" s="1"/>
  <c r="Q241" i="17" s="1"/>
  <c r="D199" i="17"/>
  <c r="P199" i="17" s="1"/>
  <c r="Q199" i="17" s="1"/>
  <c r="D47" i="17"/>
  <c r="P47" i="17" s="1"/>
  <c r="Q47" i="17" s="1"/>
  <c r="D173" i="17"/>
  <c r="P173" i="17" s="1"/>
  <c r="Q173" i="17" s="1"/>
  <c r="D263" i="17"/>
  <c r="P263" i="17" s="1"/>
  <c r="Q263" i="17" s="1"/>
  <c r="D49" i="17"/>
  <c r="P49" i="17" s="1"/>
  <c r="Q49" i="17" s="1"/>
  <c r="D265" i="17"/>
  <c r="P265" i="17" s="1"/>
  <c r="Q265" i="17" s="1"/>
  <c r="D213" i="17"/>
  <c r="P213" i="17" s="1"/>
  <c r="Q213" i="17" s="1"/>
  <c r="D158" i="17"/>
  <c r="P158" i="17" s="1"/>
  <c r="Q158" i="17" s="1"/>
  <c r="D72" i="17"/>
  <c r="P72" i="17" s="1"/>
  <c r="Q72" i="17" s="1"/>
  <c r="D31" i="17"/>
  <c r="P31" i="17" s="1"/>
  <c r="Q31" i="17" s="1"/>
  <c r="D144" i="17"/>
  <c r="P144" i="17" s="1"/>
  <c r="Q144" i="17" s="1"/>
  <c r="D78" i="17"/>
  <c r="P78" i="17" s="1"/>
  <c r="Q78" i="17" s="1"/>
  <c r="D64" i="17"/>
  <c r="P64" i="17" s="1"/>
  <c r="Q64" i="17" s="1"/>
  <c r="D194" i="17"/>
  <c r="P194" i="17" s="1"/>
  <c r="Q194" i="17" s="1"/>
  <c r="D168" i="17"/>
  <c r="P168" i="17" s="1"/>
  <c r="Q168" i="17" s="1"/>
  <c r="D29" i="17"/>
  <c r="P29" i="17" s="1"/>
  <c r="Q29" i="17" s="1"/>
  <c r="D275" i="17"/>
  <c r="D51" i="17"/>
  <c r="P51" i="17" s="1"/>
  <c r="Q51" i="17" s="1"/>
  <c r="D184" i="17"/>
  <c r="D14" i="17"/>
  <c r="P14" i="17" s="1"/>
  <c r="Q14" i="17" s="1"/>
  <c r="D259" i="17"/>
  <c r="P259" i="17" s="1"/>
  <c r="Q259" i="17" s="1"/>
  <c r="D223" i="17"/>
  <c r="P223" i="17" s="1"/>
  <c r="Q223" i="17" s="1"/>
  <c r="D143" i="17"/>
  <c r="P143" i="17" s="1"/>
  <c r="Q143" i="17" s="1"/>
  <c r="D11" i="17"/>
  <c r="P11" i="17" s="1"/>
  <c r="Q11" i="17" s="1"/>
  <c r="D164" i="17"/>
  <c r="P164" i="17" s="1"/>
  <c r="Q164" i="17" s="1"/>
  <c r="D57" i="17"/>
  <c r="P57" i="17" s="1"/>
  <c r="Q57" i="17" s="1"/>
  <c r="D192" i="17"/>
  <c r="P192" i="17" s="1"/>
  <c r="Q192" i="17" s="1"/>
  <c r="D161" i="17"/>
  <c r="P161" i="17" s="1"/>
  <c r="Q161" i="17" s="1"/>
  <c r="D68" i="17"/>
  <c r="P68" i="17" s="1"/>
  <c r="Q68" i="17" s="1"/>
  <c r="D225" i="17"/>
  <c r="P225" i="17" s="1"/>
  <c r="Q225" i="17" s="1"/>
  <c r="D177" i="17"/>
  <c r="P177" i="17" s="1"/>
  <c r="Q177" i="17" s="1"/>
  <c r="D90" i="17"/>
  <c r="P90" i="17" s="1"/>
  <c r="Q90" i="17" s="1"/>
  <c r="D9" i="17"/>
  <c r="P9" i="17" s="1"/>
  <c r="Q9" i="17" s="1"/>
  <c r="D12" i="17"/>
  <c r="P12" i="17" s="1"/>
  <c r="Q12" i="17" s="1"/>
  <c r="D174" i="17"/>
  <c r="P174" i="17" s="1"/>
  <c r="Q174" i="17" s="1"/>
  <c r="D153" i="17"/>
  <c r="P153" i="17" s="1"/>
  <c r="Q153" i="17" s="1"/>
  <c r="D237" i="17"/>
  <c r="P237" i="17" s="1"/>
  <c r="Q237" i="17" s="1"/>
  <c r="D220" i="17"/>
  <c r="P220" i="17" s="1"/>
  <c r="Q220" i="17" s="1"/>
  <c r="D162" i="17"/>
  <c r="P162" i="17" s="1"/>
  <c r="Q162" i="17" s="1"/>
  <c r="D210" i="17"/>
  <c r="P210" i="17" s="1"/>
  <c r="Q210" i="17" s="1"/>
  <c r="D273" i="17"/>
  <c r="P273" i="17" s="1"/>
  <c r="Q273" i="17" s="1"/>
  <c r="D232" i="17"/>
  <c r="P232" i="17" s="1"/>
  <c r="Q232" i="17" s="1"/>
  <c r="D254" i="17"/>
  <c r="P254" i="17" s="1"/>
  <c r="Q254" i="17" s="1"/>
  <c r="D43" i="17"/>
  <c r="P43" i="17" s="1"/>
  <c r="Q43" i="17" s="1"/>
  <c r="D256" i="17"/>
  <c r="P256" i="17" s="1"/>
  <c r="Q256" i="17" s="1"/>
  <c r="D195" i="17"/>
  <c r="P195" i="17" s="1"/>
  <c r="Q195" i="17" s="1"/>
  <c r="D66" i="17"/>
  <c r="P66" i="17" s="1"/>
  <c r="Q66" i="17" s="1"/>
  <c r="D23" i="17"/>
  <c r="P23" i="17" s="1"/>
  <c r="Q23" i="17" s="1"/>
  <c r="D96" i="17"/>
  <c r="P96" i="17" s="1"/>
  <c r="Q96" i="17" s="1"/>
  <c r="D15" i="17"/>
  <c r="P15" i="17" s="1"/>
  <c r="Q15" i="17" s="1"/>
  <c r="D206" i="17"/>
  <c r="P206" i="17" s="1"/>
  <c r="Q206" i="17" s="1"/>
  <c r="D190" i="17"/>
  <c r="P190" i="17" s="1"/>
  <c r="Q190" i="17" s="1"/>
  <c r="D61" i="17"/>
  <c r="P61" i="17" s="1"/>
  <c r="Q61" i="17" s="1"/>
  <c r="D19" i="17"/>
  <c r="D171" i="17"/>
  <c r="D83" i="17"/>
  <c r="P83" i="17" s="1"/>
  <c r="Q83" i="17" s="1"/>
  <c r="D42" i="17"/>
  <c r="P42" i="17" s="1"/>
  <c r="Q42" i="17" s="1"/>
  <c r="D10" i="17"/>
  <c r="P10" i="17" s="1"/>
  <c r="Q10" i="17" s="1"/>
  <c r="D214" i="17"/>
  <c r="P214" i="17" s="1"/>
  <c r="Q214" i="17" s="1"/>
  <c r="D245" i="17"/>
  <c r="P245" i="17" s="1"/>
  <c r="Q245" i="17" s="1"/>
  <c r="D270" i="17"/>
  <c r="P270" i="17" s="1"/>
  <c r="Q270" i="17" s="1"/>
  <c r="D221" i="17"/>
  <c r="P221" i="17" s="1"/>
  <c r="Q221" i="17" s="1"/>
  <c r="D178" i="17"/>
  <c r="P178" i="17" s="1"/>
  <c r="Q178" i="17" s="1"/>
  <c r="D272" i="17"/>
  <c r="P272" i="17" s="1"/>
  <c r="Q272" i="17" s="1"/>
  <c r="D160" i="17"/>
  <c r="P160" i="17" s="1"/>
  <c r="Q160" i="17" s="1"/>
  <c r="D157" i="17"/>
  <c r="P157" i="17" s="1"/>
  <c r="Q157" i="17" s="1"/>
  <c r="D24" i="17"/>
  <c r="P24" i="17" s="1"/>
  <c r="Q24" i="17" s="1"/>
  <c r="D250" i="17"/>
  <c r="P250" i="17" s="1"/>
  <c r="Q250" i="17" s="1"/>
  <c r="D38" i="17"/>
  <c r="P38" i="17" s="1"/>
  <c r="Q38" i="17" s="1"/>
  <c r="D229" i="17"/>
  <c r="P229" i="17" s="1"/>
  <c r="Q229" i="17" s="1"/>
  <c r="D251" i="17"/>
  <c r="P251" i="17" s="1"/>
  <c r="Q251" i="17" s="1"/>
  <c r="D145" i="17"/>
  <c r="P145" i="17" s="1"/>
  <c r="Q145" i="17" s="1"/>
  <c r="D91" i="17"/>
  <c r="P91" i="17" s="1"/>
  <c r="Q91" i="17" s="1"/>
  <c r="D33" i="17"/>
  <c r="P33" i="17" s="1"/>
  <c r="Q33" i="17" s="1"/>
  <c r="D179" i="17"/>
  <c r="P179" i="17" s="1"/>
  <c r="Q179" i="17" s="1"/>
  <c r="D79" i="17"/>
  <c r="P79" i="17" s="1"/>
  <c r="Q79" i="17" s="1"/>
  <c r="D243" i="17"/>
  <c r="P243" i="17" s="1"/>
  <c r="Q243" i="17" s="1"/>
  <c r="D7" i="17"/>
  <c r="P7" i="17" s="1"/>
  <c r="Q7" i="17" s="1"/>
  <c r="D268" i="17"/>
  <c r="P268" i="17" s="1"/>
  <c r="Q268" i="17" s="1"/>
  <c r="D224" i="17"/>
  <c r="P224" i="17" s="1"/>
  <c r="Q224" i="17" s="1"/>
  <c r="D166" i="17"/>
  <c r="P166" i="17" s="1"/>
  <c r="Q166" i="17" s="1"/>
  <c r="D247" i="17"/>
  <c r="P247" i="17" s="1"/>
  <c r="Q247" i="17" s="1"/>
  <c r="D156" i="17"/>
  <c r="P156" i="17" s="1"/>
  <c r="Q156" i="17" s="1"/>
  <c r="D81" i="17"/>
  <c r="P81" i="17" s="1"/>
  <c r="Q81" i="17" s="1"/>
  <c r="D249" i="17"/>
  <c r="P249" i="17" s="1"/>
  <c r="Q249" i="17" s="1"/>
  <c r="D187" i="17"/>
  <c r="P187" i="17" s="1"/>
  <c r="Q187" i="17" s="1"/>
  <c r="D63" i="17"/>
  <c r="P63" i="17" s="1"/>
  <c r="Q63" i="17" s="1"/>
  <c r="D103" i="17"/>
  <c r="P103" i="17" s="1"/>
  <c r="Q103" i="17" s="1"/>
  <c r="D62" i="17"/>
  <c r="P62" i="17" s="1"/>
  <c r="Q62" i="17" s="1"/>
  <c r="D222" i="17"/>
  <c r="P222" i="17" s="1"/>
  <c r="Q222" i="17" s="1"/>
  <c r="D89" i="17"/>
  <c r="P89" i="17" s="1"/>
  <c r="Q89" i="17" s="1"/>
  <c r="D48" i="17"/>
  <c r="P48" i="17" s="1"/>
  <c r="Q48" i="17" s="1"/>
  <c r="D204" i="17"/>
  <c r="P204" i="17" s="1"/>
  <c r="Q204" i="17" s="1"/>
  <c r="D188" i="17"/>
  <c r="P188" i="17" s="1"/>
  <c r="Q188" i="17" s="1"/>
  <c r="D100" i="17"/>
  <c r="P100" i="17" s="1"/>
  <c r="Q100" i="17" s="1"/>
  <c r="D216" i="17"/>
  <c r="P216" i="17" s="1"/>
  <c r="Q216" i="17" s="1"/>
  <c r="D167" i="17"/>
  <c r="P167" i="17" s="1"/>
  <c r="Q167" i="17" s="1"/>
  <c r="D35" i="17"/>
  <c r="P35" i="17" s="1"/>
  <c r="Q35" i="17" s="1"/>
  <c r="D8" i="17"/>
  <c r="P8" i="17" s="1"/>
  <c r="Q8" i="17" s="1"/>
  <c r="E237" i="19"/>
  <c r="E180" i="19"/>
  <c r="L165" i="19"/>
  <c r="L166" i="19"/>
  <c r="L164" i="19"/>
  <c r="L163" i="19"/>
  <c r="K83" i="19" l="1"/>
  <c r="E98" i="19" s="1"/>
  <c r="L83" i="19" l="1"/>
  <c r="K162" i="19"/>
  <c r="E233" i="19" s="1"/>
  <c r="K161" i="19"/>
  <c r="E232" i="19" s="1"/>
  <c r="K160" i="19"/>
  <c r="K159" i="19"/>
  <c r="E230" i="19" s="1"/>
  <c r="K158" i="19"/>
  <c r="K157" i="19"/>
  <c r="E231" i="19" l="1"/>
  <c r="E178" i="19"/>
  <c r="E227" i="19"/>
  <c r="E219" i="19"/>
  <c r="L157" i="19"/>
  <c r="E226" i="19"/>
  <c r="L161" i="19"/>
  <c r="L158" i="19"/>
  <c r="L162" i="19"/>
  <c r="L159" i="19"/>
  <c r="L160" i="19"/>
  <c r="K156" i="19"/>
  <c r="E225" i="19" s="1"/>
  <c r="K155" i="19"/>
  <c r="E224" i="19" s="1"/>
  <c r="K154" i="19"/>
  <c r="E222" i="19" s="1"/>
  <c r="K153" i="19"/>
  <c r="K152" i="19"/>
  <c r="E220" i="19" s="1"/>
  <c r="K151" i="19"/>
  <c r="E218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K18" i="19"/>
  <c r="K17" i="19"/>
  <c r="K16" i="19"/>
  <c r="K15" i="19"/>
  <c r="K14" i="19"/>
  <c r="K13" i="19"/>
  <c r="K12" i="19"/>
  <c r="E12" i="19" s="1"/>
  <c r="K10" i="19"/>
  <c r="K9" i="19"/>
  <c r="K8" i="19"/>
  <c r="K7" i="19"/>
  <c r="K6" i="19"/>
  <c r="K5" i="19"/>
  <c r="K4" i="19"/>
  <c r="E4" i="19" s="1"/>
  <c r="K3" i="19"/>
  <c r="E3" i="19" s="1"/>
  <c r="K2" i="19"/>
  <c r="E2" i="19" s="1"/>
  <c r="E13" i="19" l="1"/>
  <c r="E82" i="19"/>
  <c r="E22" i="19"/>
  <c r="E158" i="19"/>
  <c r="E138" i="19"/>
  <c r="E32" i="19"/>
  <c r="E167" i="19"/>
  <c r="E44" i="19"/>
  <c r="E59" i="19"/>
  <c r="E121" i="19"/>
  <c r="E152" i="19"/>
  <c r="E149" i="19"/>
  <c r="E112" i="19"/>
  <c r="E6" i="19"/>
  <c r="E99" i="19"/>
  <c r="E221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5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7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9" i="19"/>
  <c r="E217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4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10" i="19"/>
  <c r="E201" i="19"/>
  <c r="E10" i="19"/>
  <c r="E9" i="19"/>
  <c r="E211" i="19"/>
  <c r="E202" i="19"/>
  <c r="E212" i="19"/>
  <c r="E203" i="19"/>
  <c r="E213" i="19"/>
  <c r="E179" i="19"/>
  <c r="E188" i="19"/>
  <c r="E200" i="19"/>
  <c r="E214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7" i="19"/>
  <c r="E215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8" i="19"/>
  <c r="E21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<sst xmlns="http://schemas.openxmlformats.org/spreadsheetml/2006/main" count="5836" uniqueCount="493">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</sst>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715" tableType="xml" totalsRowShown="0">
  <autoFilter ref="A1:Q715" xr:uid="{DB7F2CE5-06E2-4DC3-87BA-7ED61CEBB3B2}"/>
  <sortState xmlns:xlrd2="http://schemas.microsoft.com/office/spreadsheetml/2017/richdata2" ref="A2:Q289">
    <sortCondition ref="E2:E289"/>
    <sortCondition ref="H2:H289"/>
    <sortCondition ref="I2:I289"/>
    <sortCondition ref="J2:J289"/>
    <sortCondition ref="C2:C289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72" totalsRowShown="0">
  <autoFilter ref="A1:H272" xr:uid="{E008F319-DAB4-49F1-8B03-B35F0DBC375D}"/>
  <sortState xmlns:xlrd2="http://schemas.microsoft.com/office/spreadsheetml/2017/richdata2" ref="A2:H257">
    <sortCondition ref="A1:A257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715"/>
  <sheetViews>
    <sheetView tabSelected="1" workbookViewId="0">
      <pane ySplit="1" topLeftCell="A649" activePane="bottomLeft" state="frozen"/>
      <selection pane="bottomLeft" activeCell="A662" sqref="A662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18" t="s">
        <v>107</v>
      </c>
      <c r="B2" s="18" t="s">
        <v>143</v>
      </c>
      <c r="C2" s="19">
        <v>1</v>
      </c>
      <c r="D2" s="12">
        <f>COUNTIFS(E:E,Table1[[#This Row],[EventDate]],G:G,Table1[[#This Row],[EventName]],H:H,Table1[[#This Row],[Category]],I:I,Table1[[#This Row],[Weapon]],J:J,Table1[[#This Row],[Gender]])</f>
        <v>7</v>
      </c>
      <c r="E2" s="21">
        <v>44332</v>
      </c>
      <c r="F2" s="22" t="s">
        <v>383</v>
      </c>
      <c r="G2" s="10" t="s">
        <v>283</v>
      </c>
      <c r="H2" s="18" t="s">
        <v>290</v>
      </c>
      <c r="I2" s="18" t="s">
        <v>285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ASC</v>
      </c>
      <c r="L2" s="27">
        <v>0</v>
      </c>
      <c r="M2" s="12">
        <f>COUNTIFS(A:A,Table1[[#This Row],[LastName]],B:B,Table1[[#This Row],[FirstName]],F:F,"S",H:H,Table1[[#This Row],[Category]],I:I,Table1[[#This Row],[Weapon]])</f>
        <v>2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6">
        <f>IF(Table1[[#This Row],[Rank]]="Cancelled",1,IF(Table1[[#This Row],[Rank]]&gt;64,0,IF(L2=0,VLOOKUP(C2,'Ranking Values'!A:C,2,FALSE),VLOOKUP(C2,'Ranking Values'!A:C,3,FALSE))))</f>
        <v>28</v>
      </c>
      <c r="P2" s="16">
        <f>IF(OR(Table1[[#This Row],[Rank]]="Cancelled",Table1[[#This Row],[Rank]]&gt;64),1,VLOOKUP(Table1[[#This Row],[GenderCount]],'Ranking Values'!E:F,2,FALSE))</f>
        <v>1</v>
      </c>
      <c r="Q2" s="17">
        <f>Table1[[#This Row],[Ranking.Points]]*Table1[[#This Row],[Mulitplier]]*Table1[[#This Row],[NI.Mult]]</f>
        <v>28</v>
      </c>
    </row>
    <row r="3" spans="1:17" x14ac:dyDescent="0.3">
      <c r="A3" s="18" t="s">
        <v>294</v>
      </c>
      <c r="B3" s="18" t="s">
        <v>53</v>
      </c>
      <c r="C3" s="19">
        <v>2</v>
      </c>
      <c r="D3" s="12">
        <f>COUNTIFS(E:E,Table1[[#This Row],[EventDate]],G:G,Table1[[#This Row],[EventName]],H:H,Table1[[#This Row],[Category]],I:I,Table1[[#This Row],[Weapon]],J:J,Table1[[#This Row],[Gender]])</f>
        <v>7</v>
      </c>
      <c r="E3" s="21">
        <v>44332</v>
      </c>
      <c r="F3" s="22" t="s">
        <v>383</v>
      </c>
      <c r="G3" s="10" t="s">
        <v>283</v>
      </c>
      <c r="H3" s="18" t="s">
        <v>290</v>
      </c>
      <c r="I3" s="18" t="s">
        <v>285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ASC</v>
      </c>
      <c r="L3" s="27">
        <v>0</v>
      </c>
      <c r="M3" s="12">
        <f>COUNTIFS(A:A,Table1[[#This Row],[LastName]],B:B,Table1[[#This Row],[FirstName]],F:F,"S",H:H,Table1[[#This Row],[Category]],I:I,Table1[[#This Row],[Weapon]])</f>
        <v>2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23</v>
      </c>
      <c r="P3" s="16">
        <f>IF(OR(Table1[[#This Row],[Rank]]="Cancelled",Table1[[#This Row],[Rank]]&gt;64),1,VLOOKUP(Table1[[#This Row],[GenderCount]],'Ranking Values'!E:F,2,FALSE))</f>
        <v>1</v>
      </c>
      <c r="Q3" s="17">
        <f>Table1[[#This Row],[Ranking.Points]]*Table1[[#This Row],[Mulitplier]]*Table1[[#This Row],[NI.Mult]]</f>
        <v>23</v>
      </c>
    </row>
    <row r="4" spans="1:17" x14ac:dyDescent="0.3">
      <c r="A4" s="18" t="s">
        <v>365</v>
      </c>
      <c r="B4" s="18" t="s">
        <v>366</v>
      </c>
      <c r="C4" s="19">
        <v>3</v>
      </c>
      <c r="D4" s="12">
        <f>COUNTIFS(E:E,Table1[[#This Row],[EventDate]],G:G,Table1[[#This Row],[EventName]],H:H,Table1[[#This Row],[Category]],I:I,Table1[[#This Row],[Weapon]],J:J,Table1[[#This Row],[Gender]])</f>
        <v>7</v>
      </c>
      <c r="E4" s="21">
        <v>44332</v>
      </c>
      <c r="F4" s="22" t="s">
        <v>383</v>
      </c>
      <c r="G4" s="10" t="s">
        <v>283</v>
      </c>
      <c r="H4" s="18" t="s">
        <v>290</v>
      </c>
      <c r="I4" s="18" t="s">
        <v>285</v>
      </c>
      <c r="J4" s="15" t="str">
        <f>VLOOKUP(Table1[[#This Row],[LastName]]&amp;"."&amp;Table1[[#This Row],[FirstName]],Fencers!C:H,6,FALSE)</f>
        <v>Men</v>
      </c>
      <c r="K4" s="23" t="str">
        <f>VLOOKUP(Table1[[#This Row],[LastName]]&amp;"."&amp;Table1[[#This Row],[FirstName]],Fencers!C:G,4,FALSE)</f>
        <v>ASC</v>
      </c>
      <c r="L4" s="27">
        <v>0</v>
      </c>
      <c r="M4" s="12">
        <f>COUNTIFS(A:A,Table1[[#This Row],[LastName]],B:B,Table1[[#This Row],[FirstName]],F:F,"S",H:H,Table1[[#This Row],[Category]],I:I,Table1[[#This Row],[Weapon]])</f>
        <v>1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6">
        <f>IF(Table1[[#This Row],[Rank]]="Cancelled",1,IF(Table1[[#This Row],[Rank]]&gt;64,0,IF(L4=0,VLOOKUP(C4,'Ranking Values'!A:C,2,FALSE),VLOOKUP(C4,'Ranking Values'!A:C,3,FALSE))))</f>
        <v>18</v>
      </c>
      <c r="P4" s="16">
        <f>IF(OR(Table1[[#This Row],[Rank]]="Cancelled",Table1[[#This Row],[Rank]]&gt;64),1,VLOOKUP(Table1[[#This Row],[GenderCount]],'Ranking Values'!E:F,2,FALSE))</f>
        <v>1</v>
      </c>
      <c r="Q4" s="17">
        <f>Table1[[#This Row],[Ranking.Points]]*Table1[[#This Row],[Mulitplier]]*Table1[[#This Row],[NI.Mult]]</f>
        <v>18</v>
      </c>
    </row>
    <row r="5" spans="1:17" x14ac:dyDescent="0.3">
      <c r="A5" s="18" t="s">
        <v>367</v>
      </c>
      <c r="B5" s="18" t="s">
        <v>368</v>
      </c>
      <c r="C5" s="19">
        <v>3</v>
      </c>
      <c r="D5" s="12">
        <f>COUNTIFS(E:E,Table1[[#This Row],[EventDate]],G:G,Table1[[#This Row],[EventName]],H:H,Table1[[#This Row],[Category]],I:I,Table1[[#This Row],[Weapon]],J:J,Table1[[#This Row],[Gender]])</f>
        <v>7</v>
      </c>
      <c r="E5" s="21">
        <v>44332</v>
      </c>
      <c r="F5" s="22" t="s">
        <v>383</v>
      </c>
      <c r="G5" s="10" t="s">
        <v>283</v>
      </c>
      <c r="H5" s="18" t="s">
        <v>290</v>
      </c>
      <c r="I5" s="18" t="s">
        <v>285</v>
      </c>
      <c r="J5" s="15" t="str">
        <f>VLOOKUP(Table1[[#This Row],[LastName]]&amp;"."&amp;Table1[[#This Row],[FirstName]],Fencers!C:H,6,FALSE)</f>
        <v>Men</v>
      </c>
      <c r="K5" s="23" t="str">
        <f>VLOOKUP(Table1[[#This Row],[LastName]]&amp;"."&amp;Table1[[#This Row],[FirstName]],Fencers!C:G,4,FALSE)</f>
        <v>CSFC</v>
      </c>
      <c r="L5" s="27">
        <v>0</v>
      </c>
      <c r="M5" s="12">
        <f>COUNTIFS(A:A,Table1[[#This Row],[LastName]],B:B,Table1[[#This Row],[FirstName]],F:F,"S",H:H,Table1[[#This Row],[Category]],I:I,Table1[[#This Row],[Weapon]])</f>
        <v>2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18</v>
      </c>
      <c r="P5" s="16">
        <f>IF(OR(Table1[[#This Row],[Rank]]="Cancelled",Table1[[#This Row],[Rank]]&gt;64),1,VLOOKUP(Table1[[#This Row],[GenderCount]],'Ranking Values'!E:F,2,FALSE))</f>
        <v>1</v>
      </c>
      <c r="Q5" s="17">
        <f>Table1[[#This Row],[Ranking.Points]]*Table1[[#This Row],[Mulitplier]]*Table1[[#This Row],[NI.Mult]]</f>
        <v>18</v>
      </c>
    </row>
    <row r="6" spans="1:17" x14ac:dyDescent="0.3">
      <c r="A6" s="18" t="s">
        <v>352</v>
      </c>
      <c r="B6" s="18" t="s">
        <v>324</v>
      </c>
      <c r="C6" s="19">
        <v>5</v>
      </c>
      <c r="D6" s="12">
        <f>COUNTIFS(E:E,Table1[[#This Row],[EventDate]],G:G,Table1[[#This Row],[EventName]],H:H,Table1[[#This Row],[Category]],I:I,Table1[[#This Row],[Weapon]],J:J,Table1[[#This Row],[Gender]])</f>
        <v>7</v>
      </c>
      <c r="E6" s="21">
        <v>44332</v>
      </c>
      <c r="F6" s="22" t="s">
        <v>383</v>
      </c>
      <c r="G6" s="10" t="s">
        <v>283</v>
      </c>
      <c r="H6" s="18" t="s">
        <v>290</v>
      </c>
      <c r="I6" s="18" t="s">
        <v>285</v>
      </c>
      <c r="J6" s="15" t="str">
        <f>VLOOKUP(Table1[[#This Row],[LastName]]&amp;"."&amp;Table1[[#This Row],[FirstName]],Fencers!C:H,6,FALSE)</f>
        <v>Men</v>
      </c>
      <c r="K6" s="23" t="str">
        <f>VLOOKUP(Table1[[#This Row],[LastName]]&amp;"."&amp;Table1[[#This Row],[FirstName]],Fencers!C:G,4,FALSE)</f>
        <v>ASC</v>
      </c>
      <c r="L6" s="27">
        <v>0</v>
      </c>
      <c r="M6" s="12">
        <f>COUNTIFS(A:A,Table1[[#This Row],[LastName]],B:B,Table1[[#This Row],[FirstName]],F:F,"S",H:H,Table1[[#This Row],[Category]],I:I,Table1[[#This Row],[Weapon]])</f>
        <v>1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12</v>
      </c>
      <c r="P6" s="16">
        <f>IF(OR(Table1[[#This Row],[Rank]]="Cancelled",Table1[[#This Row],[Rank]]&gt;64),1,VLOOKUP(Table1[[#This Row],[GenderCount]],'Ranking Values'!E:F,2,FALSE))</f>
        <v>1</v>
      </c>
      <c r="Q6" s="17">
        <f>Table1[[#This Row],[Ranking.Points]]*Table1[[#This Row],[Mulitplier]]*Table1[[#This Row],[NI.Mult]]</f>
        <v>12</v>
      </c>
    </row>
    <row r="7" spans="1:17" x14ac:dyDescent="0.3">
      <c r="A7" s="18" t="s">
        <v>369</v>
      </c>
      <c r="B7" s="18" t="s">
        <v>370</v>
      </c>
      <c r="C7" s="19">
        <v>6</v>
      </c>
      <c r="D7" s="12">
        <f>COUNTIFS(E:E,Table1[[#This Row],[EventDate]],G:G,Table1[[#This Row],[EventName]],H:H,Table1[[#This Row],[Category]],I:I,Table1[[#This Row],[Weapon]],J:J,Table1[[#This Row],[Gender]])</f>
        <v>7</v>
      </c>
      <c r="E7" s="21">
        <v>44332</v>
      </c>
      <c r="F7" s="22" t="s">
        <v>383</v>
      </c>
      <c r="G7" s="10" t="s">
        <v>283</v>
      </c>
      <c r="H7" s="18" t="s">
        <v>290</v>
      </c>
      <c r="I7" s="18" t="s">
        <v>285</v>
      </c>
      <c r="J7" s="15" t="str">
        <f>VLOOKUP(Table1[[#This Row],[LastName]]&amp;"."&amp;Table1[[#This Row],[FirstName]],Fencers!C:H,6,FALSE)</f>
        <v>Men</v>
      </c>
      <c r="K7" s="23" t="str">
        <f>VLOOKUP(Table1[[#This Row],[LastName]]&amp;"."&amp;Table1[[#This Row],[FirstName]],Fencers!C:G,4,FALSE)</f>
        <v>ASC</v>
      </c>
      <c r="L7" s="27">
        <v>0</v>
      </c>
      <c r="M7" s="12">
        <f>COUNTIFS(A:A,Table1[[#This Row],[LastName]],B:B,Table1[[#This Row],[FirstName]],F:F,"S",H:H,Table1[[#This Row],[Category]],I:I,Table1[[#This Row],[Weapon]])</f>
        <v>1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6">
        <f>IF(Table1[[#This Row],[Rank]]="Cancelled",1,IF(Table1[[#This Row],[Rank]]&gt;64,0,IF(L7=0,VLOOKUP(C7,'Ranking Values'!A:C,2,FALSE),VLOOKUP(C7,'Ranking Values'!A:C,3,FALSE))))</f>
        <v>12</v>
      </c>
      <c r="P7" s="16">
        <f>IF(OR(Table1[[#This Row],[Rank]]="Cancelled",Table1[[#This Row],[Rank]]&gt;64),1,VLOOKUP(Table1[[#This Row],[GenderCount]],'Ranking Values'!E:F,2,FALSE))</f>
        <v>1</v>
      </c>
      <c r="Q7" s="17">
        <f>Table1[[#This Row],[Ranking.Points]]*Table1[[#This Row],[Mulitplier]]*Table1[[#This Row],[NI.Mult]]</f>
        <v>12</v>
      </c>
    </row>
    <row r="8" spans="1:17" x14ac:dyDescent="0.3">
      <c r="A8" s="18" t="s">
        <v>371</v>
      </c>
      <c r="B8" s="18" t="s">
        <v>209</v>
      </c>
      <c r="C8" s="19">
        <v>7</v>
      </c>
      <c r="D8" s="12">
        <f>COUNTIFS(E:E,Table1[[#This Row],[EventDate]],G:G,Table1[[#This Row],[EventName]],H:H,Table1[[#This Row],[Category]],I:I,Table1[[#This Row],[Weapon]],J:J,Table1[[#This Row],[Gender]])</f>
        <v>7</v>
      </c>
      <c r="E8" s="21">
        <v>44332</v>
      </c>
      <c r="F8" s="22" t="s">
        <v>383</v>
      </c>
      <c r="G8" s="10" t="s">
        <v>283</v>
      </c>
      <c r="H8" s="18" t="s">
        <v>290</v>
      </c>
      <c r="I8" s="18" t="s">
        <v>285</v>
      </c>
      <c r="J8" s="15" t="str">
        <f>VLOOKUP(Table1[[#This Row],[LastName]]&amp;"."&amp;Table1[[#This Row],[FirstName]],Fencers!C:H,6,FALSE)</f>
        <v>Men</v>
      </c>
      <c r="K8" s="23" t="str">
        <f>VLOOKUP(Table1[[#This Row],[LastName]]&amp;"."&amp;Table1[[#This Row],[FirstName]],Fencers!C:G,4,FALSE)</f>
        <v>ASC</v>
      </c>
      <c r="L8" s="27">
        <v>0</v>
      </c>
      <c r="M8" s="12">
        <f>COUNTIFS(A:A,Table1[[#This Row],[LastName]],B:B,Table1[[#This Row],[FirstName]],F:F,"S",H:H,Table1[[#This Row],[Category]],I:I,Table1[[#This Row],[Weapon]])</f>
        <v>1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12</v>
      </c>
      <c r="P8" s="16">
        <f>IF(OR(Table1[[#This Row],[Rank]]="Cancelled",Table1[[#This Row],[Rank]]&gt;64),1,VLOOKUP(Table1[[#This Row],[GenderCount]],'Ranking Values'!E:F,2,FALSE))</f>
        <v>1</v>
      </c>
      <c r="Q8" s="17">
        <f>Table1[[#This Row],[Ranking.Points]]*Table1[[#This Row],[Mulitplier]]*Table1[[#This Row],[NI.Mult]]</f>
        <v>12</v>
      </c>
    </row>
    <row r="9" spans="1:17" x14ac:dyDescent="0.3">
      <c r="A9" s="18" t="s">
        <v>214</v>
      </c>
      <c r="B9" s="18" t="s">
        <v>215</v>
      </c>
      <c r="C9" s="19">
        <v>1</v>
      </c>
      <c r="D9" s="12">
        <f>COUNTIFS(E:E,Table1[[#This Row],[EventDate]],G:G,Table1[[#This Row],[EventName]],H:H,Table1[[#This Row],[Category]],I:I,Table1[[#This Row],[Weapon]],J:J,Table1[[#This Row],[Gender]])</f>
        <v>2</v>
      </c>
      <c r="E9" s="21">
        <v>44332</v>
      </c>
      <c r="F9" s="22" t="s">
        <v>383</v>
      </c>
      <c r="G9" s="10" t="s">
        <v>283</v>
      </c>
      <c r="H9" s="18" t="s">
        <v>290</v>
      </c>
      <c r="I9" s="18" t="s">
        <v>285</v>
      </c>
      <c r="J9" s="15" t="str">
        <f>VLOOKUP(Table1[[#This Row],[LastName]]&amp;"."&amp;Table1[[#This Row],[FirstName]],Fencers!C:H,6,FALSE)</f>
        <v>Women</v>
      </c>
      <c r="K9" s="23" t="str">
        <f>VLOOKUP(Table1[[#This Row],[LastName]]&amp;"."&amp;Table1[[#This Row],[FirstName]],Fencers!C:G,4,FALSE)</f>
        <v>AHFC</v>
      </c>
      <c r="L9" s="27">
        <v>0</v>
      </c>
      <c r="M9" s="12">
        <f>COUNTIFS(A:A,Table1[[#This Row],[LastName]],B:B,Table1[[#This Row],[FirstName]],F:F,"S",H:H,Table1[[#This Row],[Category]],I:I,Table1[[#This Row],[Weapon]])</f>
        <v>1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6">
        <f>IF(Table1[[#This Row],[Rank]]="Cancelled",1,IF(Table1[[#This Row],[Rank]]&gt;64,0,IF(L9=0,VLOOKUP(C9,'Ranking Values'!A:C,2,FALSE),VLOOKUP(C9,'Ranking Values'!A:C,3,FALSE))))</f>
        <v>28</v>
      </c>
      <c r="P9" s="16">
        <f>IF(OR(Table1[[#This Row],[Rank]]="Cancelled",Table1[[#This Row],[Rank]]&gt;64),1,VLOOKUP(Table1[[#This Row],[GenderCount]],'Ranking Values'!E:F,2,FALSE))</f>
        <v>0.4</v>
      </c>
      <c r="Q9" s="17">
        <f>Table1[[#This Row],[Ranking.Points]]*Table1[[#This Row],[Mulitplier]]*Table1[[#This Row],[NI.Mult]]</f>
        <v>11.200000000000001</v>
      </c>
    </row>
    <row r="10" spans="1:17" x14ac:dyDescent="0.3">
      <c r="A10" s="18" t="s">
        <v>363</v>
      </c>
      <c r="B10" s="18" t="s">
        <v>364</v>
      </c>
      <c r="C10" s="19">
        <v>2</v>
      </c>
      <c r="D10" s="12">
        <f>COUNTIFS(E:E,Table1[[#This Row],[EventDate]],G:G,Table1[[#This Row],[EventName]],H:H,Table1[[#This Row],[Category]],I:I,Table1[[#This Row],[Weapon]],J:J,Table1[[#This Row],[Gender]])</f>
        <v>2</v>
      </c>
      <c r="E10" s="21">
        <v>44332</v>
      </c>
      <c r="F10" s="22" t="s">
        <v>383</v>
      </c>
      <c r="G10" s="10" t="s">
        <v>283</v>
      </c>
      <c r="H10" s="18" t="s">
        <v>290</v>
      </c>
      <c r="I10" s="18" t="s">
        <v>285</v>
      </c>
      <c r="J10" s="15" t="str">
        <f>VLOOKUP(Table1[[#This Row],[LastName]]&amp;"."&amp;Table1[[#This Row],[FirstName]],Fencers!C:H,6,FALSE)</f>
        <v>Women</v>
      </c>
      <c r="K10" s="23" t="str">
        <f>VLOOKUP(Table1[[#This Row],[LastName]]&amp;"."&amp;Table1[[#This Row],[FirstName]],Fencers!C:G,4,FALSE)</f>
        <v>CSFC</v>
      </c>
      <c r="L10" s="27">
        <v>0</v>
      </c>
      <c r="M10" s="12">
        <f>COUNTIFS(A:A,Table1[[#This Row],[LastName]],B:B,Table1[[#This Row],[FirstName]],F:F,"S",H:H,Table1[[#This Row],[Category]],I:I,Table1[[#This Row],[Weapon]])</f>
        <v>1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23</v>
      </c>
      <c r="P10" s="16">
        <f>IF(OR(Table1[[#This Row],[Rank]]="Cancelled",Table1[[#This Row],[Rank]]&gt;64),1,VLOOKUP(Table1[[#This Row],[GenderCount]],'Ranking Values'!E:F,2,FALSE))</f>
        <v>0.4</v>
      </c>
      <c r="Q10" s="17">
        <f>Table1[[#This Row],[Ranking.Points]]*Table1[[#This Row],[Mulitplier]]*Table1[[#This Row],[NI.Mult]]</f>
        <v>9.2000000000000011</v>
      </c>
    </row>
    <row r="11" spans="1:17" x14ac:dyDescent="0.3">
      <c r="A11" s="18" t="s">
        <v>107</v>
      </c>
      <c r="B11" s="18" t="s">
        <v>143</v>
      </c>
      <c r="C11" s="19">
        <v>1</v>
      </c>
      <c r="D11" s="12">
        <f>COUNTIFS(E:E,Table1[[#This Row],[EventDate]],G:G,Table1[[#This Row],[EventName]],H:H,Table1[[#This Row],[Category]],I:I,Table1[[#This Row],[Weapon]],J:J,Table1[[#This Row],[Gender]])</f>
        <v>6</v>
      </c>
      <c r="E11" s="21">
        <v>44332</v>
      </c>
      <c r="F11" s="22" t="s">
        <v>383</v>
      </c>
      <c r="G11" s="10" t="s">
        <v>283</v>
      </c>
      <c r="H11" s="18" t="s">
        <v>286</v>
      </c>
      <c r="I11" s="18" t="s">
        <v>285</v>
      </c>
      <c r="J11" s="15" t="str">
        <f>VLOOKUP(Table1[[#This Row],[LastName]]&amp;"."&amp;Table1[[#This Row],[FirstName]],Fencers!C:H,6,FALSE)</f>
        <v>Men</v>
      </c>
      <c r="K11" s="23" t="str">
        <f>VLOOKUP(Table1[[#This Row],[LastName]]&amp;"."&amp;Table1[[#This Row],[FirstName]],Fencers!C:G,4,FALSE)</f>
        <v>ASC</v>
      </c>
      <c r="L11" s="27">
        <v>0</v>
      </c>
      <c r="M11" s="12">
        <f>COUNTIFS(A:A,Table1[[#This Row],[LastName]],B:B,Table1[[#This Row],[FirstName]],F:F,"S",H:H,Table1[[#This Row],[Category]],I:I,Table1[[#This Row],[Weapon]])</f>
        <v>4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6">
        <f>IF(Table1[[#This Row],[Rank]]="Cancelled",1,IF(Table1[[#This Row],[Rank]]&gt;64,0,IF(L11=0,VLOOKUP(C11,'Ranking Values'!A:C,2,FALSE),VLOOKUP(C11,'Ranking Values'!A:C,3,FALSE))))</f>
        <v>28</v>
      </c>
      <c r="P11" s="16">
        <f>IF(OR(Table1[[#This Row],[Rank]]="Cancelled",Table1[[#This Row],[Rank]]&gt;64),1,VLOOKUP(Table1[[#This Row],[GenderCount]],'Ranking Values'!E:F,2,FALSE))</f>
        <v>1</v>
      </c>
      <c r="Q11" s="17">
        <f>Table1[[#This Row],[Ranking.Points]]*Table1[[#This Row],[Mulitplier]]*Table1[[#This Row],[NI.Mult]]</f>
        <v>28</v>
      </c>
    </row>
    <row r="12" spans="1:17" x14ac:dyDescent="0.3">
      <c r="A12" s="18" t="s">
        <v>210</v>
      </c>
      <c r="B12" s="18" t="s">
        <v>211</v>
      </c>
      <c r="C12" s="19">
        <v>2</v>
      </c>
      <c r="D12" s="12">
        <f>COUNTIFS(E:E,Table1[[#This Row],[EventDate]],G:G,Table1[[#This Row],[EventName]],H:H,Table1[[#This Row],[Category]],I:I,Table1[[#This Row],[Weapon]],J:J,Table1[[#This Row],[Gender]])</f>
        <v>6</v>
      </c>
      <c r="E12" s="21">
        <v>44332</v>
      </c>
      <c r="F12" s="22" t="s">
        <v>383</v>
      </c>
      <c r="G12" s="10" t="s">
        <v>283</v>
      </c>
      <c r="H12" s="18" t="s">
        <v>286</v>
      </c>
      <c r="I12" s="18" t="s">
        <v>285</v>
      </c>
      <c r="J12" s="15" t="str">
        <f>VLOOKUP(Table1[[#This Row],[LastName]]&amp;"."&amp;Table1[[#This Row],[FirstName]],Fencers!C:H,6,FALSE)</f>
        <v>Men</v>
      </c>
      <c r="K12" s="23" t="str">
        <f>VLOOKUP(Table1[[#This Row],[LastName]]&amp;"."&amp;Table1[[#This Row],[FirstName]],Fencers!C:G,4,FALSE)</f>
        <v>AHFC</v>
      </c>
      <c r="L12" s="27">
        <v>0</v>
      </c>
      <c r="M12" s="12">
        <f>COUNTIFS(A:A,Table1[[#This Row],[LastName]],B:B,Table1[[#This Row],[FirstName]],F:F,"S",H:H,Table1[[#This Row],[Category]],I:I,Table1[[#This Row],[Weapon]])</f>
        <v>2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23</v>
      </c>
      <c r="P12" s="16">
        <f>IF(OR(Table1[[#This Row],[Rank]]="Cancelled",Table1[[#This Row],[Rank]]&gt;64),1,VLOOKUP(Table1[[#This Row],[GenderCount]],'Ranking Values'!E:F,2,FALSE))</f>
        <v>1</v>
      </c>
      <c r="Q12" s="17">
        <f>Table1[[#This Row],[Ranking.Points]]*Table1[[#This Row],[Mulitplier]]*Table1[[#This Row],[NI.Mult]]</f>
        <v>23</v>
      </c>
    </row>
    <row r="13" spans="1:17" x14ac:dyDescent="0.3">
      <c r="A13" s="18" t="s">
        <v>349</v>
      </c>
      <c r="B13" s="18" t="s">
        <v>350</v>
      </c>
      <c r="C13" s="19">
        <v>3</v>
      </c>
      <c r="D13" s="12">
        <f>COUNTIFS(E:E,Table1[[#This Row],[EventDate]],G:G,Table1[[#This Row],[EventName]],H:H,Table1[[#This Row],[Category]],I:I,Table1[[#This Row],[Weapon]],J:J,Table1[[#This Row],[Gender]])</f>
        <v>6</v>
      </c>
      <c r="E13" s="21">
        <v>44332</v>
      </c>
      <c r="F13" s="22" t="s">
        <v>383</v>
      </c>
      <c r="G13" s="10" t="s">
        <v>283</v>
      </c>
      <c r="H13" s="18" t="s">
        <v>286</v>
      </c>
      <c r="I13" s="18" t="s">
        <v>285</v>
      </c>
      <c r="J13" s="15" t="str">
        <f>VLOOKUP(Table1[[#This Row],[LastName]]&amp;"."&amp;Table1[[#This Row],[FirstName]],Fencers!C:H,6,FALSE)</f>
        <v>Men</v>
      </c>
      <c r="K13" s="23" t="str">
        <f>VLOOKUP(Table1[[#This Row],[LastName]]&amp;"."&amp;Table1[[#This Row],[FirstName]],Fencers!C:G,4,FALSE)</f>
        <v>CSFC</v>
      </c>
      <c r="L13" s="27">
        <v>0</v>
      </c>
      <c r="M13" s="12">
        <f>COUNTIFS(A:A,Table1[[#This Row],[LastName]],B:B,Table1[[#This Row],[FirstName]],F:F,"S",H:H,Table1[[#This Row],[Category]],I:I,Table1[[#This Row],[Weapon]])</f>
        <v>1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18</v>
      </c>
      <c r="P13" s="16">
        <f>IF(OR(Table1[[#This Row],[Rank]]="Cancelled",Table1[[#This Row],[Rank]]&gt;64),1,VLOOKUP(Table1[[#This Row],[GenderCount]],'Ranking Values'!E:F,2,FALSE))</f>
        <v>1</v>
      </c>
      <c r="Q13" s="17">
        <f>Table1[[#This Row],[Ranking.Points]]*Table1[[#This Row],[Mulitplier]]*Table1[[#This Row],[NI.Mult]]</f>
        <v>18</v>
      </c>
    </row>
    <row r="14" spans="1:17" x14ac:dyDescent="0.3">
      <c r="A14" s="18" t="s">
        <v>294</v>
      </c>
      <c r="B14" s="18" t="s">
        <v>53</v>
      </c>
      <c r="C14" s="19">
        <v>3</v>
      </c>
      <c r="D14" s="12">
        <f>COUNTIFS(E:E,Table1[[#This Row],[EventDate]],G:G,Table1[[#This Row],[EventName]],H:H,Table1[[#This Row],[Category]],I:I,Table1[[#This Row],[Weapon]],J:J,Table1[[#This Row],[Gender]])</f>
        <v>6</v>
      </c>
      <c r="E14" s="21">
        <v>44332</v>
      </c>
      <c r="F14" s="22" t="s">
        <v>383</v>
      </c>
      <c r="G14" s="10" t="s">
        <v>283</v>
      </c>
      <c r="H14" s="18" t="s">
        <v>286</v>
      </c>
      <c r="I14" s="18" t="s">
        <v>285</v>
      </c>
      <c r="J14" s="15" t="str">
        <f>VLOOKUP(Table1[[#This Row],[LastName]]&amp;"."&amp;Table1[[#This Row],[FirstName]],Fencers!C:H,6,FALSE)</f>
        <v>Men</v>
      </c>
      <c r="K14" s="23" t="str">
        <f>VLOOKUP(Table1[[#This Row],[LastName]]&amp;"."&amp;Table1[[#This Row],[FirstName]],Fencers!C:G,4,FALSE)</f>
        <v>ASC</v>
      </c>
      <c r="L14" s="27">
        <v>0</v>
      </c>
      <c r="M14" s="12">
        <f>COUNTIFS(A:A,Table1[[#This Row],[LastName]],B:B,Table1[[#This Row],[FirstName]],F:F,"S",H:H,Table1[[#This Row],[Category]],I:I,Table1[[#This Row],[Weapon]])</f>
        <v>2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18</v>
      </c>
      <c r="P14" s="16">
        <f>IF(OR(Table1[[#This Row],[Rank]]="Cancelled",Table1[[#This Row],[Rank]]&gt;64),1,VLOOKUP(Table1[[#This Row],[GenderCount]],'Ranking Values'!E:F,2,FALSE))</f>
        <v>1</v>
      </c>
      <c r="Q14" s="17">
        <f>Table1[[#This Row],[Ranking.Points]]*Table1[[#This Row],[Mulitplier]]*Table1[[#This Row],[NI.Mult]]</f>
        <v>18</v>
      </c>
    </row>
    <row r="15" spans="1:17" x14ac:dyDescent="0.3">
      <c r="A15" s="18" t="s">
        <v>372</v>
      </c>
      <c r="B15" s="18" t="s">
        <v>138</v>
      </c>
      <c r="C15" s="19">
        <v>5</v>
      </c>
      <c r="D15" s="12">
        <f>COUNTIFS(E:E,Table1[[#This Row],[EventDate]],G:G,Table1[[#This Row],[EventName]],H:H,Table1[[#This Row],[Category]],I:I,Table1[[#This Row],[Weapon]],J:J,Table1[[#This Row],[Gender]])</f>
        <v>6</v>
      </c>
      <c r="E15" s="21">
        <v>44332</v>
      </c>
      <c r="F15" s="22" t="s">
        <v>383</v>
      </c>
      <c r="G15" s="10" t="s">
        <v>283</v>
      </c>
      <c r="H15" s="18" t="s">
        <v>286</v>
      </c>
      <c r="I15" s="18" t="s">
        <v>285</v>
      </c>
      <c r="J15" s="15" t="str">
        <f>VLOOKUP(Table1[[#This Row],[LastName]]&amp;"."&amp;Table1[[#This Row],[FirstName]],Fencers!C:H,6,FALSE)</f>
        <v>Men</v>
      </c>
      <c r="K15" s="23" t="str">
        <f>VLOOKUP(Table1[[#This Row],[LastName]]&amp;"."&amp;Table1[[#This Row],[FirstName]],Fencers!C:G,4,FALSE)</f>
        <v>CSFC</v>
      </c>
      <c r="L15" s="27">
        <v>0</v>
      </c>
      <c r="M15" s="12">
        <f>COUNTIFS(A:A,Table1[[#This Row],[LastName]],B:B,Table1[[#This Row],[FirstName]],F:F,"S",H:H,Table1[[#This Row],[Category]],I:I,Table1[[#This Row],[Weapon]])</f>
        <v>2</v>
      </c>
      <c r="N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12</v>
      </c>
      <c r="P15" s="16">
        <f>IF(OR(Table1[[#This Row],[Rank]]="Cancelled",Table1[[#This Row],[Rank]]&gt;64),1,VLOOKUP(Table1[[#This Row],[GenderCount]],'Ranking Values'!E:F,2,FALSE))</f>
        <v>1</v>
      </c>
      <c r="Q15" s="17">
        <f>Table1[[#This Row],[Ranking.Points]]*Table1[[#This Row],[Mulitplier]]*Table1[[#This Row],[NI.Mult]]</f>
        <v>12</v>
      </c>
    </row>
    <row r="16" spans="1:17" x14ac:dyDescent="0.3">
      <c r="A16" s="18" t="s">
        <v>251</v>
      </c>
      <c r="B16" s="18" t="s">
        <v>252</v>
      </c>
      <c r="C16" s="19">
        <v>6</v>
      </c>
      <c r="D16" s="12">
        <f>COUNTIFS(E:E,Table1[[#This Row],[EventDate]],G:G,Table1[[#This Row],[EventName]],H:H,Table1[[#This Row],[Category]],I:I,Table1[[#This Row],[Weapon]],J:J,Table1[[#This Row],[Gender]])</f>
        <v>6</v>
      </c>
      <c r="E16" s="21">
        <v>44332</v>
      </c>
      <c r="F16" s="22" t="s">
        <v>383</v>
      </c>
      <c r="G16" s="10" t="s">
        <v>283</v>
      </c>
      <c r="H16" s="18" t="s">
        <v>286</v>
      </c>
      <c r="I16" s="18" t="s">
        <v>285</v>
      </c>
      <c r="J16" s="15" t="str">
        <f>VLOOKUP(Table1[[#This Row],[LastName]]&amp;"."&amp;Table1[[#This Row],[FirstName]],Fencers!C:H,6,FALSE)</f>
        <v>Men</v>
      </c>
      <c r="K16" s="23" t="str">
        <f>VLOOKUP(Table1[[#This Row],[LastName]]&amp;"."&amp;Table1[[#This Row],[FirstName]],Fencers!C:G,4,FALSE)</f>
        <v>CSFC</v>
      </c>
      <c r="L16" s="27">
        <v>0</v>
      </c>
      <c r="M16" s="12">
        <f>COUNTIFS(A:A,Table1[[#This Row],[LastName]],B:B,Table1[[#This Row],[FirstName]],F:F,"S",H:H,Table1[[#This Row],[Category]],I:I,Table1[[#This Row],[Weapon]])</f>
        <v>1</v>
      </c>
      <c r="N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12</v>
      </c>
      <c r="P16" s="16">
        <f>IF(OR(Table1[[#This Row],[Rank]]="Cancelled",Table1[[#This Row],[Rank]]&gt;64),1,VLOOKUP(Table1[[#This Row],[GenderCount]],'Ranking Values'!E:F,2,FALSE))</f>
        <v>1</v>
      </c>
      <c r="Q16" s="17">
        <f>Table1[[#This Row],[Ranking.Points]]*Table1[[#This Row],[Mulitplier]]*Table1[[#This Row],[NI.Mult]]</f>
        <v>12</v>
      </c>
    </row>
    <row r="17" spans="1:17" x14ac:dyDescent="0.3">
      <c r="A17" s="18" t="s">
        <v>125</v>
      </c>
      <c r="B17" s="18" t="s">
        <v>137</v>
      </c>
      <c r="C17" s="19">
        <v>1</v>
      </c>
      <c r="D17" s="12">
        <f>COUNTIFS(E:E,Table1[[#This Row],[EventDate]],G:G,Table1[[#This Row],[EventName]],H:H,Table1[[#This Row],[Category]],I:I,Table1[[#This Row],[Weapon]],J:J,Table1[[#This Row],[Gender]])</f>
        <v>2</v>
      </c>
      <c r="E17" s="21">
        <v>44332</v>
      </c>
      <c r="F17" s="22" t="s">
        <v>383</v>
      </c>
      <c r="G17" s="10" t="s">
        <v>283</v>
      </c>
      <c r="H17" s="18" t="s">
        <v>286</v>
      </c>
      <c r="I17" s="18" t="s">
        <v>285</v>
      </c>
      <c r="J17" s="15" t="str">
        <f>VLOOKUP(Table1[[#This Row],[LastName]]&amp;"."&amp;Table1[[#This Row],[FirstName]],Fencers!C:H,6,FALSE)</f>
        <v>Women</v>
      </c>
      <c r="K17" s="23" t="str">
        <f>VLOOKUP(Table1[[#This Row],[LastName]]&amp;"."&amp;Table1[[#This Row],[FirstName]],Fencers!C:G,4,FALSE)</f>
        <v>ASC</v>
      </c>
      <c r="L17" s="27">
        <v>0</v>
      </c>
      <c r="M17" s="12">
        <f>COUNTIFS(A:A,Table1[[#This Row],[LastName]],B:B,Table1[[#This Row],[FirstName]],F:F,"S",H:H,Table1[[#This Row],[Category]],I:I,Table1[[#This Row],[Weapon]])</f>
        <v>4</v>
      </c>
      <c r="N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28</v>
      </c>
      <c r="P17" s="16">
        <f>IF(OR(Table1[[#This Row],[Rank]]="Cancelled",Table1[[#This Row],[Rank]]&gt;64),1,VLOOKUP(Table1[[#This Row],[GenderCount]],'Ranking Values'!E:F,2,FALSE))</f>
        <v>0.4</v>
      </c>
      <c r="Q17" s="17">
        <f>Table1[[#This Row],[Ranking.Points]]*Table1[[#This Row],[Mulitplier]]*Table1[[#This Row],[NI.Mult]]</f>
        <v>11.200000000000001</v>
      </c>
    </row>
    <row r="18" spans="1:17" x14ac:dyDescent="0.3">
      <c r="A18" s="18" t="s">
        <v>147</v>
      </c>
      <c r="B18" s="18" t="s">
        <v>153</v>
      </c>
      <c r="C18" s="19">
        <v>2</v>
      </c>
      <c r="D18" s="12">
        <f>COUNTIFS(E:E,Table1[[#This Row],[EventDate]],G:G,Table1[[#This Row],[EventName]],H:H,Table1[[#This Row],[Category]],I:I,Table1[[#This Row],[Weapon]],J:J,Table1[[#This Row],[Gender]])</f>
        <v>2</v>
      </c>
      <c r="E18" s="21">
        <v>44332</v>
      </c>
      <c r="F18" s="22" t="s">
        <v>383</v>
      </c>
      <c r="G18" s="10" t="s">
        <v>283</v>
      </c>
      <c r="H18" s="18" t="s">
        <v>286</v>
      </c>
      <c r="I18" s="18" t="s">
        <v>285</v>
      </c>
      <c r="J18" s="15" t="str">
        <f>VLOOKUP(Table1[[#This Row],[LastName]]&amp;"."&amp;Table1[[#This Row],[FirstName]],Fencers!C:H,6,FALSE)</f>
        <v>Women</v>
      </c>
      <c r="K18" s="23" t="str">
        <f>VLOOKUP(Table1[[#This Row],[LastName]]&amp;"."&amp;Table1[[#This Row],[FirstName]],Fencers!C:G,4,FALSE)</f>
        <v>ASC</v>
      </c>
      <c r="L18" s="27">
        <v>0</v>
      </c>
      <c r="M18" s="12">
        <f>COUNTIFS(A:A,Table1[[#This Row],[LastName]],B:B,Table1[[#This Row],[FirstName]],F:F,"S",H:H,Table1[[#This Row],[Category]],I:I,Table1[[#This Row],[Weapon]])</f>
        <v>3</v>
      </c>
      <c r="N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23</v>
      </c>
      <c r="P18" s="16">
        <f>IF(OR(Table1[[#This Row],[Rank]]="Cancelled",Table1[[#This Row],[Rank]]&gt;64),1,VLOOKUP(Table1[[#This Row],[GenderCount]],'Ranking Values'!E:F,2,FALSE))</f>
        <v>0.4</v>
      </c>
      <c r="Q18" s="17">
        <f>Table1[[#This Row],[Ranking.Points]]*Table1[[#This Row],[Mulitplier]]*Table1[[#This Row],[NI.Mult]]</f>
        <v>9.2000000000000011</v>
      </c>
    </row>
    <row r="19" spans="1:17" x14ac:dyDescent="0.3">
      <c r="A19" s="18" t="s">
        <v>359</v>
      </c>
      <c r="B19" s="18" t="s">
        <v>360</v>
      </c>
      <c r="C19" s="19" t="s">
        <v>17</v>
      </c>
      <c r="D19" s="12">
        <f>COUNTIFS(E:E,Table1[[#This Row],[EventDate]],G:G,Table1[[#This Row],[EventName]],H:H,Table1[[#This Row],[Category]],I:I,Table1[[#This Row],[Weapon]],J:J,Table1[[#This Row],[Gender]])</f>
        <v>2</v>
      </c>
      <c r="E19" s="21">
        <v>44332</v>
      </c>
      <c r="F19" s="22" t="s">
        <v>383</v>
      </c>
      <c r="G19" s="10" t="s">
        <v>283</v>
      </c>
      <c r="H19" s="18" t="s">
        <v>284</v>
      </c>
      <c r="I19" s="18" t="s">
        <v>287</v>
      </c>
      <c r="J19" s="15" t="str">
        <f>VLOOKUP(Table1[[#This Row],[LastName]]&amp;"."&amp;Table1[[#This Row],[FirstName]],Fencers!C:H,6,FALSE)</f>
        <v>Men</v>
      </c>
      <c r="K19" s="23" t="str">
        <f>VLOOKUP(Table1[[#This Row],[LastName]]&amp;"."&amp;Table1[[#This Row],[FirstName]],Fencers!C:G,4,FALSE)</f>
        <v>AHFC</v>
      </c>
      <c r="L19" s="27">
        <v>0</v>
      </c>
      <c r="M19" s="12">
        <f>COUNTIFS(A:A,Table1[[#This Row],[LastName]],B:B,Table1[[#This Row],[FirstName]],F:F,"S",H:H,Table1[[#This Row],[Category]],I:I,Table1[[#This Row],[Weapon]])</f>
        <v>2</v>
      </c>
      <c r="N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1</v>
      </c>
      <c r="P19" s="16">
        <f>IF(OR(Table1[[#This Row],[Rank]]="Cancelled",Table1[[#This Row],[Rank]]&gt;64),1,VLOOKUP(Table1[[#This Row],[GenderCount]],'Ranking Values'!E:F,2,FALSE))</f>
        <v>1</v>
      </c>
      <c r="Q19" s="17">
        <f>Table1[[#This Row],[Ranking.Points]]*Table1[[#This Row],[Mulitplier]]*Table1[[#This Row],[NI.Mult]]</f>
        <v>1</v>
      </c>
    </row>
    <row r="20" spans="1:17" x14ac:dyDescent="0.3">
      <c r="A20" s="18" t="s">
        <v>30</v>
      </c>
      <c r="B20" s="18" t="s">
        <v>89</v>
      </c>
      <c r="C20" s="19" t="s">
        <v>17</v>
      </c>
      <c r="D20" s="12">
        <f>COUNTIFS(E:E,Table1[[#This Row],[EventDate]],G:G,Table1[[#This Row],[EventName]],H:H,Table1[[#This Row],[Category]],I:I,Table1[[#This Row],[Weapon]],J:J,Table1[[#This Row],[Gender]])</f>
        <v>2</v>
      </c>
      <c r="E20" s="21">
        <v>44332</v>
      </c>
      <c r="F20" s="22" t="s">
        <v>383</v>
      </c>
      <c r="G20" s="10" t="s">
        <v>283</v>
      </c>
      <c r="H20" s="18" t="s">
        <v>284</v>
      </c>
      <c r="I20" s="18" t="s">
        <v>287</v>
      </c>
      <c r="J20" s="15" t="str">
        <f>VLOOKUP(Table1[[#This Row],[LastName]]&amp;"."&amp;Table1[[#This Row],[FirstName]],Fencers!C:H,6,FALSE)</f>
        <v>Men</v>
      </c>
      <c r="K20" s="23" t="str">
        <f>VLOOKUP(Table1[[#This Row],[LastName]]&amp;"."&amp;Table1[[#This Row],[FirstName]],Fencers!C:G,4,FALSE)</f>
        <v>AHFC</v>
      </c>
      <c r="L20" s="27">
        <v>0</v>
      </c>
      <c r="M20" s="12">
        <f>COUNTIFS(A:A,Table1[[#This Row],[LastName]],B:B,Table1[[#This Row],[FirstName]],F:F,"S",H:H,Table1[[#This Row],[Category]],I:I,Table1[[#This Row],[Weapon]])</f>
        <v>4</v>
      </c>
      <c r="N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1</v>
      </c>
      <c r="P20" s="16">
        <f>IF(OR(Table1[[#This Row],[Rank]]="Cancelled",Table1[[#This Row],[Rank]]&gt;64),1,VLOOKUP(Table1[[#This Row],[GenderCount]],'Ranking Values'!E:F,2,FALSE))</f>
        <v>1</v>
      </c>
      <c r="Q20" s="17">
        <f>Table1[[#This Row],[Ranking.Points]]*Table1[[#This Row],[Mulitplier]]*Table1[[#This Row],[NI.Mult]]</f>
        <v>1</v>
      </c>
    </row>
    <row r="21" spans="1:17" x14ac:dyDescent="0.3">
      <c r="A21" s="18" t="s">
        <v>122</v>
      </c>
      <c r="B21" s="18" t="s">
        <v>135</v>
      </c>
      <c r="C21" s="19" t="s">
        <v>17</v>
      </c>
      <c r="D21" s="12">
        <f>COUNTIFS(E:E,Table1[[#This Row],[EventDate]],G:G,Table1[[#This Row],[EventName]],H:H,Table1[[#This Row],[Category]],I:I,Table1[[#This Row],[Weapon]],J:J,Table1[[#This Row],[Gender]])</f>
        <v>1</v>
      </c>
      <c r="E21" s="21">
        <v>44332</v>
      </c>
      <c r="F21" s="22" t="s">
        <v>383</v>
      </c>
      <c r="G21" s="10" t="s">
        <v>283</v>
      </c>
      <c r="H21" s="18" t="s">
        <v>284</v>
      </c>
      <c r="I21" s="18" t="s">
        <v>287</v>
      </c>
      <c r="J21" s="15" t="str">
        <f>VLOOKUP(Table1[[#This Row],[LastName]]&amp;"."&amp;Table1[[#This Row],[FirstName]],Fencers!C:H,6,FALSE)</f>
        <v>Women</v>
      </c>
      <c r="K21" s="23" t="str">
        <f>VLOOKUP(Table1[[#This Row],[LastName]]&amp;"."&amp;Table1[[#This Row],[FirstName]],Fencers!C:G,4,FALSE)</f>
        <v>ASC</v>
      </c>
      <c r="L21" s="27">
        <v>0</v>
      </c>
      <c r="M21" s="12">
        <f>COUNTIFS(A:A,Table1[[#This Row],[LastName]],B:B,Table1[[#This Row],[FirstName]],F:F,"S",H:H,Table1[[#This Row],[Category]],I:I,Table1[[#This Row],[Weapon]])</f>
        <v>3</v>
      </c>
      <c r="N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1</v>
      </c>
      <c r="P21" s="16">
        <f>IF(OR(Table1[[#This Row],[Rank]]="Cancelled",Table1[[#This Row],[Rank]]&gt;64),1,VLOOKUP(Table1[[#This Row],[GenderCount]],'Ranking Values'!E:F,2,FALSE))</f>
        <v>1</v>
      </c>
      <c r="Q21" s="17">
        <f>Table1[[#This Row],[Ranking.Points]]*Table1[[#This Row],[Mulitplier]]*Table1[[#This Row],[NI.Mult]]</f>
        <v>1</v>
      </c>
    </row>
    <row r="22" spans="1:17" x14ac:dyDescent="0.3">
      <c r="A22" s="18" t="s">
        <v>281</v>
      </c>
      <c r="B22" s="18" t="s">
        <v>366</v>
      </c>
      <c r="C22" s="19">
        <v>1</v>
      </c>
      <c r="D22" s="12">
        <f>COUNTIFS(E:E,Table1[[#This Row],[EventDate]],G:G,Table1[[#This Row],[EventName]],H:H,Table1[[#This Row],[Category]],I:I,Table1[[#This Row],[Weapon]],J:J,Table1[[#This Row],[Gender]])</f>
        <v>10</v>
      </c>
      <c r="E22" s="21">
        <v>44332</v>
      </c>
      <c r="F22" s="22" t="s">
        <v>383</v>
      </c>
      <c r="G22" s="10" t="s">
        <v>283</v>
      </c>
      <c r="H22" s="18" t="s">
        <v>284</v>
      </c>
      <c r="I22" s="18" t="s">
        <v>285</v>
      </c>
      <c r="J22" s="15" t="str">
        <f>VLOOKUP(Table1[[#This Row],[LastName]]&amp;"."&amp;Table1[[#This Row],[FirstName]],Fencers!C:H,6,FALSE)</f>
        <v>Men</v>
      </c>
      <c r="K22" s="23" t="str">
        <f>VLOOKUP(Table1[[#This Row],[LastName]]&amp;"."&amp;Table1[[#This Row],[FirstName]],Fencers!C:G,4,FALSE)</f>
        <v>ASC</v>
      </c>
      <c r="L22" s="27">
        <v>0</v>
      </c>
      <c r="M22" s="12">
        <f>COUNTIFS(A:A,Table1[[#This Row],[LastName]],B:B,Table1[[#This Row],[FirstName]],F:F,"S",H:H,Table1[[#This Row],[Category]],I:I,Table1[[#This Row],[Weapon]])</f>
        <v>1</v>
      </c>
      <c r="N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28</v>
      </c>
      <c r="P22" s="16">
        <f>IF(OR(Table1[[#This Row],[Rank]]="Cancelled",Table1[[#This Row],[Rank]]&gt;64),1,VLOOKUP(Table1[[#This Row],[GenderCount]],'Ranking Values'!E:F,2,FALSE))</f>
        <v>1</v>
      </c>
      <c r="Q22" s="17">
        <f>Table1[[#This Row],[Ranking.Points]]*Table1[[#This Row],[Mulitplier]]*Table1[[#This Row],[NI.Mult]]</f>
        <v>28</v>
      </c>
    </row>
    <row r="23" spans="1:17" x14ac:dyDescent="0.3">
      <c r="A23" s="18" t="s">
        <v>107</v>
      </c>
      <c r="B23" s="18" t="s">
        <v>142</v>
      </c>
      <c r="C23" s="19">
        <v>2</v>
      </c>
      <c r="D23" s="12">
        <f>COUNTIFS(E:E,Table1[[#This Row],[EventDate]],G:G,Table1[[#This Row],[EventName]],H:H,Table1[[#This Row],[Category]],I:I,Table1[[#This Row],[Weapon]],J:J,Table1[[#This Row],[Gender]])</f>
        <v>10</v>
      </c>
      <c r="E23" s="21">
        <v>44332</v>
      </c>
      <c r="F23" s="22" t="s">
        <v>383</v>
      </c>
      <c r="G23" s="10" t="s">
        <v>283</v>
      </c>
      <c r="H23" s="18" t="s">
        <v>284</v>
      </c>
      <c r="I23" s="18" t="s">
        <v>285</v>
      </c>
      <c r="J23" s="15" t="str">
        <f>VLOOKUP(Table1[[#This Row],[LastName]]&amp;"."&amp;Table1[[#This Row],[FirstName]],Fencers!C:H,6,FALSE)</f>
        <v>Men</v>
      </c>
      <c r="K23" s="23" t="str">
        <f>VLOOKUP(Table1[[#This Row],[LastName]]&amp;"."&amp;Table1[[#This Row],[FirstName]],Fencers!C:G,4,FALSE)</f>
        <v>ASC</v>
      </c>
      <c r="L23" s="27">
        <v>0</v>
      </c>
      <c r="M23" s="12">
        <f>COUNTIFS(A:A,Table1[[#This Row],[LastName]],B:B,Table1[[#This Row],[FirstName]],F:F,"S",H:H,Table1[[#This Row],[Category]],I:I,Table1[[#This Row],[Weapon]])</f>
        <v>2</v>
      </c>
      <c r="N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23</v>
      </c>
      <c r="P23" s="16">
        <f>IF(OR(Table1[[#This Row],[Rank]]="Cancelled",Table1[[#This Row],[Rank]]&gt;64),1,VLOOKUP(Table1[[#This Row],[GenderCount]],'Ranking Values'!E:F,2,FALSE))</f>
        <v>1</v>
      </c>
      <c r="Q23" s="17">
        <f>Table1[[#This Row],[Ranking.Points]]*Table1[[#This Row],[Mulitplier]]*Table1[[#This Row],[NI.Mult]]</f>
        <v>23</v>
      </c>
    </row>
    <row r="24" spans="1:17" x14ac:dyDescent="0.3">
      <c r="A24" s="18" t="s">
        <v>349</v>
      </c>
      <c r="B24" s="18" t="s">
        <v>350</v>
      </c>
      <c r="C24" s="19">
        <v>3</v>
      </c>
      <c r="D24" s="12">
        <f>COUNTIFS(E:E,Table1[[#This Row],[EventDate]],G:G,Table1[[#This Row],[EventName]],H:H,Table1[[#This Row],[Category]],I:I,Table1[[#This Row],[Weapon]],J:J,Table1[[#This Row],[Gender]])</f>
        <v>10</v>
      </c>
      <c r="E24" s="21">
        <v>44332</v>
      </c>
      <c r="F24" s="22" t="s">
        <v>383</v>
      </c>
      <c r="G24" s="10" t="s">
        <v>283</v>
      </c>
      <c r="H24" s="18" t="s">
        <v>284</v>
      </c>
      <c r="I24" s="18" t="s">
        <v>285</v>
      </c>
      <c r="J24" s="15" t="str">
        <f>VLOOKUP(Table1[[#This Row],[LastName]]&amp;"."&amp;Table1[[#This Row],[FirstName]],Fencers!C:H,6,FALSE)</f>
        <v>Men</v>
      </c>
      <c r="K24" s="23" t="str">
        <f>VLOOKUP(Table1[[#This Row],[LastName]]&amp;"."&amp;Table1[[#This Row],[FirstName]],Fencers!C:G,4,FALSE)</f>
        <v>CSFC</v>
      </c>
      <c r="L24" s="27">
        <v>0</v>
      </c>
      <c r="M24" s="12">
        <f>COUNTIFS(A:A,Table1[[#This Row],[LastName]],B:B,Table1[[#This Row],[FirstName]],F:F,"S",H:H,Table1[[#This Row],[Category]],I:I,Table1[[#This Row],[Weapon]])</f>
        <v>1</v>
      </c>
      <c r="N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18</v>
      </c>
      <c r="P24" s="16">
        <f>IF(OR(Table1[[#This Row],[Rank]]="Cancelled",Table1[[#This Row],[Rank]]&gt;64),1,VLOOKUP(Table1[[#This Row],[GenderCount]],'Ranking Values'!E:F,2,FALSE))</f>
        <v>1</v>
      </c>
      <c r="Q24" s="17">
        <f>Table1[[#This Row],[Ranking.Points]]*Table1[[#This Row],[Mulitplier]]*Table1[[#This Row],[NI.Mult]]</f>
        <v>18</v>
      </c>
    </row>
    <row r="25" spans="1:17" x14ac:dyDescent="0.3">
      <c r="A25" s="18" t="s">
        <v>225</v>
      </c>
      <c r="B25" s="18" t="s">
        <v>138</v>
      </c>
      <c r="C25" s="19">
        <v>3</v>
      </c>
      <c r="D25" s="12">
        <f>COUNTIFS(E:E,Table1[[#This Row],[EventDate]],G:G,Table1[[#This Row],[EventName]],H:H,Table1[[#This Row],[Category]],I:I,Table1[[#This Row],[Weapon]],J:J,Table1[[#This Row],[Gender]])</f>
        <v>10</v>
      </c>
      <c r="E25" s="21">
        <v>44332</v>
      </c>
      <c r="F25" s="22" t="s">
        <v>383</v>
      </c>
      <c r="G25" s="10" t="s">
        <v>283</v>
      </c>
      <c r="H25" s="18" t="s">
        <v>284</v>
      </c>
      <c r="I25" s="18" t="s">
        <v>285</v>
      </c>
      <c r="J25" s="15" t="str">
        <f>VLOOKUP(Table1[[#This Row],[LastName]]&amp;"."&amp;Table1[[#This Row],[FirstName]],Fencers!C:H,6,FALSE)</f>
        <v>Men</v>
      </c>
      <c r="K25" s="23" t="str">
        <f>VLOOKUP(Table1[[#This Row],[LastName]]&amp;"."&amp;Table1[[#This Row],[FirstName]],Fencers!C:G,4,FALSE)</f>
        <v>ASC</v>
      </c>
      <c r="L25" s="27">
        <v>0</v>
      </c>
      <c r="M25" s="12">
        <f>COUNTIFS(A:A,Table1[[#This Row],[LastName]],B:B,Table1[[#This Row],[FirstName]],F:F,"S",H:H,Table1[[#This Row],[Category]],I:I,Table1[[#This Row],[Weapon]])</f>
        <v>1</v>
      </c>
      <c r="N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18</v>
      </c>
      <c r="P25" s="16">
        <f>IF(OR(Table1[[#This Row],[Rank]]="Cancelled",Table1[[#This Row],[Rank]]&gt;64),1,VLOOKUP(Table1[[#This Row],[GenderCount]],'Ranking Values'!E:F,2,FALSE))</f>
        <v>1</v>
      </c>
      <c r="Q25" s="17">
        <f>Table1[[#This Row],[Ranking.Points]]*Table1[[#This Row],[Mulitplier]]*Table1[[#This Row],[NI.Mult]]</f>
        <v>18</v>
      </c>
    </row>
    <row r="26" spans="1:17" x14ac:dyDescent="0.3">
      <c r="A26" s="18" t="s">
        <v>61</v>
      </c>
      <c r="B26" s="18" t="s">
        <v>65</v>
      </c>
      <c r="C26" s="19">
        <v>5</v>
      </c>
      <c r="D26" s="12">
        <f>COUNTIFS(E:E,Table1[[#This Row],[EventDate]],G:G,Table1[[#This Row],[EventName]],H:H,Table1[[#This Row],[Category]],I:I,Table1[[#This Row],[Weapon]],J:J,Table1[[#This Row],[Gender]])</f>
        <v>10</v>
      </c>
      <c r="E26" s="21">
        <v>44332</v>
      </c>
      <c r="F26" s="22" t="s">
        <v>383</v>
      </c>
      <c r="G26" s="10" t="s">
        <v>283</v>
      </c>
      <c r="H26" s="18" t="s">
        <v>284</v>
      </c>
      <c r="I26" s="18" t="s">
        <v>285</v>
      </c>
      <c r="J26" s="15" t="str">
        <f>VLOOKUP(Table1[[#This Row],[LastName]]&amp;"."&amp;Table1[[#This Row],[FirstName]],Fencers!C:H,6,FALSE)</f>
        <v>Men</v>
      </c>
      <c r="K26" s="23" t="str">
        <f>VLOOKUP(Table1[[#This Row],[LastName]]&amp;"."&amp;Table1[[#This Row],[FirstName]],Fencers!C:G,4,FALSE)</f>
        <v>CSFC</v>
      </c>
      <c r="L26" s="27">
        <v>0</v>
      </c>
      <c r="M26" s="12">
        <f>COUNTIFS(A:A,Table1[[#This Row],[LastName]],B:B,Table1[[#This Row],[FirstName]],F:F,"S",H:H,Table1[[#This Row],[Category]],I:I,Table1[[#This Row],[Weapon]])</f>
        <v>1</v>
      </c>
      <c r="N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12</v>
      </c>
      <c r="P26" s="16">
        <f>IF(OR(Table1[[#This Row],[Rank]]="Cancelled",Table1[[#This Row],[Rank]]&gt;64),1,VLOOKUP(Table1[[#This Row],[GenderCount]],'Ranking Values'!E:F,2,FALSE))</f>
        <v>1</v>
      </c>
      <c r="Q26" s="17">
        <f>Table1[[#This Row],[Ranking.Points]]*Table1[[#This Row],[Mulitplier]]*Table1[[#This Row],[NI.Mult]]</f>
        <v>12</v>
      </c>
    </row>
    <row r="27" spans="1:17" x14ac:dyDescent="0.3">
      <c r="A27" s="18" t="s">
        <v>105</v>
      </c>
      <c r="B27" s="18" t="s">
        <v>111</v>
      </c>
      <c r="C27" s="19">
        <v>6</v>
      </c>
      <c r="D27" s="12">
        <f>COUNTIFS(E:E,Table1[[#This Row],[EventDate]],G:G,Table1[[#This Row],[EventName]],H:H,Table1[[#This Row],[Category]],I:I,Table1[[#This Row],[Weapon]],J:J,Table1[[#This Row],[Gender]])</f>
        <v>10</v>
      </c>
      <c r="E27" s="21">
        <v>44332</v>
      </c>
      <c r="F27" s="22" t="s">
        <v>383</v>
      </c>
      <c r="G27" s="10" t="s">
        <v>283</v>
      </c>
      <c r="H27" s="18" t="s">
        <v>284</v>
      </c>
      <c r="I27" s="18" t="s">
        <v>285</v>
      </c>
      <c r="J27" s="15" t="str">
        <f>VLOOKUP(Table1[[#This Row],[LastName]]&amp;"."&amp;Table1[[#This Row],[FirstName]],Fencers!C:H,6,FALSE)</f>
        <v>Men</v>
      </c>
      <c r="K27" s="23" t="str">
        <f>VLOOKUP(Table1[[#This Row],[LastName]]&amp;"."&amp;Table1[[#This Row],[FirstName]],Fencers!C:G,4,FALSE)</f>
        <v>ASC</v>
      </c>
      <c r="L27" s="27">
        <v>0</v>
      </c>
      <c r="M27" s="12">
        <f>COUNTIFS(A:A,Table1[[#This Row],[LastName]],B:B,Table1[[#This Row],[FirstName]],F:F,"S",H:H,Table1[[#This Row],[Category]],I:I,Table1[[#This Row],[Weapon]])</f>
        <v>1</v>
      </c>
      <c r="N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12</v>
      </c>
      <c r="P27" s="16">
        <f>IF(OR(Table1[[#This Row],[Rank]]="Cancelled",Table1[[#This Row],[Rank]]&gt;64),1,VLOOKUP(Table1[[#This Row],[GenderCount]],'Ranking Values'!E:F,2,FALSE))</f>
        <v>1</v>
      </c>
      <c r="Q27" s="17">
        <f>Table1[[#This Row],[Ranking.Points]]*Table1[[#This Row],[Mulitplier]]*Table1[[#This Row],[NI.Mult]]</f>
        <v>12</v>
      </c>
    </row>
    <row r="28" spans="1:17" x14ac:dyDescent="0.3">
      <c r="A28" s="18" t="s">
        <v>349</v>
      </c>
      <c r="B28" s="18" t="s">
        <v>351</v>
      </c>
      <c r="C28" s="19">
        <v>7</v>
      </c>
      <c r="D28" s="12">
        <f>COUNTIFS(E:E,Table1[[#This Row],[EventDate]],G:G,Table1[[#This Row],[EventName]],H:H,Table1[[#This Row],[Category]],I:I,Table1[[#This Row],[Weapon]],J:J,Table1[[#This Row],[Gender]])</f>
        <v>10</v>
      </c>
      <c r="E28" s="21">
        <v>44332</v>
      </c>
      <c r="F28" s="22" t="s">
        <v>383</v>
      </c>
      <c r="G28" s="10" t="s">
        <v>283</v>
      </c>
      <c r="H28" s="18" t="s">
        <v>284</v>
      </c>
      <c r="I28" s="18" t="s">
        <v>285</v>
      </c>
      <c r="J28" s="15" t="str">
        <f>VLOOKUP(Table1[[#This Row],[LastName]]&amp;"."&amp;Table1[[#This Row],[FirstName]],Fencers!C:H,6,FALSE)</f>
        <v>Men</v>
      </c>
      <c r="K28" s="23" t="str">
        <f>VLOOKUP(Table1[[#This Row],[LastName]]&amp;"."&amp;Table1[[#This Row],[FirstName]],Fencers!C:G,4,FALSE)</f>
        <v>CSFC</v>
      </c>
      <c r="L28" s="27">
        <v>0</v>
      </c>
      <c r="M28" s="12">
        <f>COUNTIFS(A:A,Table1[[#This Row],[LastName]],B:B,Table1[[#This Row],[FirstName]],F:F,"S",H:H,Table1[[#This Row],[Category]],I:I,Table1[[#This Row],[Weapon]])</f>
        <v>1</v>
      </c>
      <c r="N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12</v>
      </c>
      <c r="P28" s="16">
        <f>IF(OR(Table1[[#This Row],[Rank]]="Cancelled",Table1[[#This Row],[Rank]]&gt;64),1,VLOOKUP(Table1[[#This Row],[GenderCount]],'Ranking Values'!E:F,2,FALSE))</f>
        <v>1</v>
      </c>
      <c r="Q28" s="17">
        <f>Table1[[#This Row],[Ranking.Points]]*Table1[[#This Row],[Mulitplier]]*Table1[[#This Row],[NI.Mult]]</f>
        <v>12</v>
      </c>
    </row>
    <row r="29" spans="1:17" x14ac:dyDescent="0.3">
      <c r="A29" s="18" t="s">
        <v>208</v>
      </c>
      <c r="B29" s="18" t="s">
        <v>209</v>
      </c>
      <c r="C29" s="19">
        <v>8</v>
      </c>
      <c r="D29" s="12">
        <f>COUNTIFS(E:E,Table1[[#This Row],[EventDate]],G:G,Table1[[#This Row],[EventName]],H:H,Table1[[#This Row],[Category]],I:I,Table1[[#This Row],[Weapon]],J:J,Table1[[#This Row],[Gender]])</f>
        <v>10</v>
      </c>
      <c r="E29" s="21">
        <v>44332</v>
      </c>
      <c r="F29" s="22" t="s">
        <v>383</v>
      </c>
      <c r="G29" s="10" t="s">
        <v>283</v>
      </c>
      <c r="H29" s="18" t="s">
        <v>284</v>
      </c>
      <c r="I29" s="18" t="s">
        <v>285</v>
      </c>
      <c r="J29" s="15" t="str">
        <f>VLOOKUP(Table1[[#This Row],[LastName]]&amp;"."&amp;Table1[[#This Row],[FirstName]],Fencers!C:H,6,FALSE)</f>
        <v>Men</v>
      </c>
      <c r="K29" s="23" t="str">
        <f>VLOOKUP(Table1[[#This Row],[LastName]]&amp;"."&amp;Table1[[#This Row],[FirstName]],Fencers!C:G,4,FALSE)</f>
        <v>ASC</v>
      </c>
      <c r="L29" s="27">
        <v>0</v>
      </c>
      <c r="M29" s="12">
        <f>COUNTIFS(A:A,Table1[[#This Row],[LastName]],B:B,Table1[[#This Row],[FirstName]],F:F,"S",H:H,Table1[[#This Row],[Category]],I:I,Table1[[#This Row],[Weapon]])</f>
        <v>2</v>
      </c>
      <c r="N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12</v>
      </c>
      <c r="P29" s="16">
        <f>IF(OR(Table1[[#This Row],[Rank]]="Cancelled",Table1[[#This Row],[Rank]]&gt;64),1,VLOOKUP(Table1[[#This Row],[GenderCount]],'Ranking Values'!E:F,2,FALSE))</f>
        <v>1</v>
      </c>
      <c r="Q29" s="17">
        <f>Table1[[#This Row],[Ranking.Points]]*Table1[[#This Row],[Mulitplier]]*Table1[[#This Row],[NI.Mult]]</f>
        <v>12</v>
      </c>
    </row>
    <row r="30" spans="1:17" x14ac:dyDescent="0.3">
      <c r="A30" s="18" t="s">
        <v>372</v>
      </c>
      <c r="B30" s="18" t="s">
        <v>138</v>
      </c>
      <c r="C30" s="19">
        <v>9</v>
      </c>
      <c r="D30" s="12">
        <f>COUNTIFS(E:E,Table1[[#This Row],[EventDate]],G:G,Table1[[#This Row],[EventName]],H:H,Table1[[#This Row],[Category]],I:I,Table1[[#This Row],[Weapon]],J:J,Table1[[#This Row],[Gender]])</f>
        <v>10</v>
      </c>
      <c r="E30" s="21">
        <v>44332</v>
      </c>
      <c r="F30" s="22" t="s">
        <v>383</v>
      </c>
      <c r="G30" s="10" t="s">
        <v>283</v>
      </c>
      <c r="H30" s="18" t="s">
        <v>284</v>
      </c>
      <c r="I30" s="18" t="s">
        <v>285</v>
      </c>
      <c r="J30" s="15" t="str">
        <f>VLOOKUP(Table1[[#This Row],[LastName]]&amp;"."&amp;Table1[[#This Row],[FirstName]],Fencers!C:H,6,FALSE)</f>
        <v>Men</v>
      </c>
      <c r="K30" s="23" t="str">
        <f>VLOOKUP(Table1[[#This Row],[LastName]]&amp;"."&amp;Table1[[#This Row],[FirstName]],Fencers!C:G,4,FALSE)</f>
        <v>CSFC</v>
      </c>
      <c r="L30" s="27">
        <v>0</v>
      </c>
      <c r="M30" s="12">
        <f>COUNTIFS(A:A,Table1[[#This Row],[LastName]],B:B,Table1[[#This Row],[FirstName]],F:F,"S",H:H,Table1[[#This Row],[Category]],I:I,Table1[[#This Row],[Weapon]])</f>
        <v>4</v>
      </c>
      <c r="N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7</v>
      </c>
      <c r="P30" s="16">
        <f>IF(OR(Table1[[#This Row],[Rank]]="Cancelled",Table1[[#This Row],[Rank]]&gt;64),1,VLOOKUP(Table1[[#This Row],[GenderCount]],'Ranking Values'!E:F,2,FALSE))</f>
        <v>1</v>
      </c>
      <c r="Q30" s="17">
        <f>Table1[[#This Row],[Ranking.Points]]*Table1[[#This Row],[Mulitplier]]*Table1[[#This Row],[NI.Mult]]</f>
        <v>7</v>
      </c>
    </row>
    <row r="31" spans="1:17" x14ac:dyDescent="0.3">
      <c r="A31" s="18" t="s">
        <v>84</v>
      </c>
      <c r="B31" s="18" t="s">
        <v>86</v>
      </c>
      <c r="C31" s="19">
        <v>10</v>
      </c>
      <c r="D31" s="12">
        <f>COUNTIFS(E:E,Table1[[#This Row],[EventDate]],G:G,Table1[[#This Row],[EventName]],H:H,Table1[[#This Row],[Category]],I:I,Table1[[#This Row],[Weapon]],J:J,Table1[[#This Row],[Gender]])</f>
        <v>10</v>
      </c>
      <c r="E31" s="21">
        <v>44332</v>
      </c>
      <c r="F31" s="22" t="s">
        <v>383</v>
      </c>
      <c r="G31" s="10" t="s">
        <v>283</v>
      </c>
      <c r="H31" s="18" t="s">
        <v>284</v>
      </c>
      <c r="I31" s="18" t="s">
        <v>285</v>
      </c>
      <c r="J31" s="15" t="str">
        <f>VLOOKUP(Table1[[#This Row],[LastName]]&amp;"."&amp;Table1[[#This Row],[FirstName]],Fencers!C:H,6,FALSE)</f>
        <v>Men</v>
      </c>
      <c r="K31" s="23" t="str">
        <f>VLOOKUP(Table1[[#This Row],[LastName]]&amp;"."&amp;Table1[[#This Row],[FirstName]],Fencers!C:G,4,FALSE)</f>
        <v>AHFC</v>
      </c>
      <c r="L31" s="27">
        <v>0</v>
      </c>
      <c r="M31" s="12">
        <f>COUNTIFS(A:A,Table1[[#This Row],[LastName]],B:B,Table1[[#This Row],[FirstName]],F:F,"S",H:H,Table1[[#This Row],[Category]],I:I,Table1[[#This Row],[Weapon]])</f>
        <v>3</v>
      </c>
      <c r="N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7</v>
      </c>
      <c r="P31" s="16">
        <f>IF(OR(Table1[[#This Row],[Rank]]="Cancelled",Table1[[#This Row],[Rank]]&gt;64),1,VLOOKUP(Table1[[#This Row],[GenderCount]],'Ranking Values'!E:F,2,FALSE))</f>
        <v>1</v>
      </c>
      <c r="Q31" s="17">
        <f>Table1[[#This Row],[Ranking.Points]]*Table1[[#This Row],[Mulitplier]]*Table1[[#This Row],[NI.Mult]]</f>
        <v>7</v>
      </c>
    </row>
    <row r="32" spans="1:17" x14ac:dyDescent="0.3">
      <c r="A32" s="18" t="s">
        <v>97</v>
      </c>
      <c r="B32" s="18" t="s">
        <v>101</v>
      </c>
      <c r="C32" s="19">
        <v>1</v>
      </c>
      <c r="D32" s="12">
        <f>COUNTIFS(E:E,Table1[[#This Row],[EventDate]],G:G,Table1[[#This Row],[EventName]],H:H,Table1[[#This Row],[Category]],I:I,Table1[[#This Row],[Weapon]],J:J,Table1[[#This Row],[Gender]])</f>
        <v>4</v>
      </c>
      <c r="E32" s="21">
        <v>44332</v>
      </c>
      <c r="F32" s="22" t="s">
        <v>383</v>
      </c>
      <c r="G32" s="10" t="s">
        <v>283</v>
      </c>
      <c r="H32" s="18" t="s">
        <v>284</v>
      </c>
      <c r="I32" s="18" t="s">
        <v>285</v>
      </c>
      <c r="J32" s="15" t="str">
        <f>VLOOKUP(Table1[[#This Row],[LastName]]&amp;"."&amp;Table1[[#This Row],[FirstName]],Fencers!C:H,6,FALSE)</f>
        <v>Women</v>
      </c>
      <c r="K32" s="23" t="str">
        <f>VLOOKUP(Table1[[#This Row],[LastName]]&amp;"."&amp;Table1[[#This Row],[FirstName]],Fencers!C:G,4,FALSE)</f>
        <v>AHFC</v>
      </c>
      <c r="L32" s="27">
        <v>0</v>
      </c>
      <c r="M32" s="12">
        <f>COUNTIFS(A:A,Table1[[#This Row],[LastName]],B:B,Table1[[#This Row],[FirstName]],F:F,"S",H:H,Table1[[#This Row],[Category]],I:I,Table1[[#This Row],[Weapon]])</f>
        <v>2</v>
      </c>
      <c r="N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28</v>
      </c>
      <c r="P32" s="16">
        <f>IF(OR(Table1[[#This Row],[Rank]]="Cancelled",Table1[[#This Row],[Rank]]&gt;64),1,VLOOKUP(Table1[[#This Row],[GenderCount]],'Ranking Values'!E:F,2,FALSE))</f>
        <v>0.8</v>
      </c>
      <c r="Q32" s="17">
        <f>Table1[[#This Row],[Ranking.Points]]*Table1[[#This Row],[Mulitplier]]*Table1[[#This Row],[NI.Mult]]</f>
        <v>22.400000000000002</v>
      </c>
    </row>
    <row r="33" spans="1:17" x14ac:dyDescent="0.3">
      <c r="A33" s="18" t="s">
        <v>123</v>
      </c>
      <c r="B33" s="18" t="s">
        <v>446</v>
      </c>
      <c r="C33" s="19">
        <v>2</v>
      </c>
      <c r="D33" s="12">
        <f>COUNTIFS(E:E,Table1[[#This Row],[EventDate]],G:G,Table1[[#This Row],[EventName]],H:H,Table1[[#This Row],[Category]],I:I,Table1[[#This Row],[Weapon]],J:J,Table1[[#This Row],[Gender]])</f>
        <v>4</v>
      </c>
      <c r="E33" s="21">
        <v>44332</v>
      </c>
      <c r="F33" s="22" t="s">
        <v>383</v>
      </c>
      <c r="G33" s="10" t="s">
        <v>283</v>
      </c>
      <c r="H33" s="18" t="s">
        <v>284</v>
      </c>
      <c r="I33" s="18" t="s">
        <v>285</v>
      </c>
      <c r="J33" s="15" t="str">
        <f>VLOOKUP(Table1[[#This Row],[LastName]]&amp;"."&amp;Table1[[#This Row],[FirstName]],Fencers!C:H,6,FALSE)</f>
        <v>Women</v>
      </c>
      <c r="K33" s="23" t="str">
        <f>VLOOKUP(Table1[[#This Row],[LastName]]&amp;"."&amp;Table1[[#This Row],[FirstName]],Fencers!C:G,4,FALSE)</f>
        <v>CSFC</v>
      </c>
      <c r="L33" s="27">
        <v>0</v>
      </c>
      <c r="M33" s="12">
        <f>COUNTIFS(A:A,Table1[[#This Row],[LastName]],B:B,Table1[[#This Row],[FirstName]],F:F,"S",H:H,Table1[[#This Row],[Category]],I:I,Table1[[#This Row],[Weapon]])</f>
        <v>2</v>
      </c>
      <c r="N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23</v>
      </c>
      <c r="P33" s="16">
        <f>IF(OR(Table1[[#This Row],[Rank]]="Cancelled",Table1[[#This Row],[Rank]]&gt;64),1,VLOOKUP(Table1[[#This Row],[GenderCount]],'Ranking Values'!E:F,2,FALSE))</f>
        <v>0.8</v>
      </c>
      <c r="Q33" s="17">
        <f>Table1[[#This Row],[Ranking.Points]]*Table1[[#This Row],[Mulitplier]]*Table1[[#This Row],[NI.Mult]]</f>
        <v>18.400000000000002</v>
      </c>
    </row>
    <row r="34" spans="1:17" x14ac:dyDescent="0.3">
      <c r="A34" s="18" t="s">
        <v>125</v>
      </c>
      <c r="B34" s="18" t="s">
        <v>137</v>
      </c>
      <c r="C34" s="19">
        <v>3</v>
      </c>
      <c r="D34" s="12">
        <f>COUNTIFS(E:E,Table1[[#This Row],[EventDate]],G:G,Table1[[#This Row],[EventName]],H:H,Table1[[#This Row],[Category]],I:I,Table1[[#This Row],[Weapon]],J:J,Table1[[#This Row],[Gender]])</f>
        <v>4</v>
      </c>
      <c r="E34" s="21">
        <v>44332</v>
      </c>
      <c r="F34" s="22" t="s">
        <v>383</v>
      </c>
      <c r="G34" s="10" t="s">
        <v>283</v>
      </c>
      <c r="H34" s="18" t="s">
        <v>284</v>
      </c>
      <c r="I34" s="18" t="s">
        <v>285</v>
      </c>
      <c r="J34" s="15" t="str">
        <f>VLOOKUP(Table1[[#This Row],[LastName]]&amp;"."&amp;Table1[[#This Row],[FirstName]],Fencers!C:H,6,FALSE)</f>
        <v>Women</v>
      </c>
      <c r="K34" s="23" t="str">
        <f>VLOOKUP(Table1[[#This Row],[LastName]]&amp;"."&amp;Table1[[#This Row],[FirstName]],Fencers!C:G,4,FALSE)</f>
        <v>ASC</v>
      </c>
      <c r="L34" s="27">
        <v>0</v>
      </c>
      <c r="M34" s="12">
        <f>COUNTIFS(A:A,Table1[[#This Row],[LastName]],B:B,Table1[[#This Row],[FirstName]],F:F,"S",H:H,Table1[[#This Row],[Category]],I:I,Table1[[#This Row],[Weapon]])</f>
        <v>3</v>
      </c>
      <c r="N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18</v>
      </c>
      <c r="P34" s="16">
        <f>IF(OR(Table1[[#This Row],[Rank]]="Cancelled",Table1[[#This Row],[Rank]]&gt;64),1,VLOOKUP(Table1[[#This Row],[GenderCount]],'Ranking Values'!E:F,2,FALSE))</f>
        <v>0.8</v>
      </c>
      <c r="Q34" s="17">
        <f>Table1[[#This Row],[Ranking.Points]]*Table1[[#This Row],[Mulitplier]]*Table1[[#This Row],[NI.Mult]]</f>
        <v>14.4</v>
      </c>
    </row>
    <row r="35" spans="1:17" x14ac:dyDescent="0.3">
      <c r="A35" s="18" t="s">
        <v>373</v>
      </c>
      <c r="B35" s="18" t="s">
        <v>374</v>
      </c>
      <c r="C35" s="19">
        <v>3</v>
      </c>
      <c r="D35" s="12">
        <f>COUNTIFS(E:E,Table1[[#This Row],[EventDate]],G:G,Table1[[#This Row],[EventName]],H:H,Table1[[#This Row],[Category]],I:I,Table1[[#This Row],[Weapon]],J:J,Table1[[#This Row],[Gender]])</f>
        <v>4</v>
      </c>
      <c r="E35" s="21">
        <v>44332</v>
      </c>
      <c r="F35" s="22" t="s">
        <v>383</v>
      </c>
      <c r="G35" s="10" t="s">
        <v>283</v>
      </c>
      <c r="H35" s="18" t="s">
        <v>284</v>
      </c>
      <c r="I35" s="18" t="s">
        <v>285</v>
      </c>
      <c r="J35" s="15" t="str">
        <f>VLOOKUP(Table1[[#This Row],[LastName]]&amp;"."&amp;Table1[[#This Row],[FirstName]],Fencers!C:H,6,FALSE)</f>
        <v>Women</v>
      </c>
      <c r="K35" s="23" t="str">
        <f>VLOOKUP(Table1[[#This Row],[LastName]]&amp;"."&amp;Table1[[#This Row],[FirstName]],Fencers!C:G,4,FALSE)</f>
        <v>CSFC</v>
      </c>
      <c r="L35" s="27">
        <v>0</v>
      </c>
      <c r="M35" s="12">
        <f>COUNTIFS(A:A,Table1[[#This Row],[LastName]],B:B,Table1[[#This Row],[FirstName]],F:F,"S",H:H,Table1[[#This Row],[Category]],I:I,Table1[[#This Row],[Weapon]])</f>
        <v>2</v>
      </c>
      <c r="N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18</v>
      </c>
      <c r="P35" s="16">
        <f>IF(OR(Table1[[#This Row],[Rank]]="Cancelled",Table1[[#This Row],[Rank]]&gt;64),1,VLOOKUP(Table1[[#This Row],[GenderCount]],'Ranking Values'!E:F,2,FALSE))</f>
        <v>0.8</v>
      </c>
      <c r="Q35" s="17">
        <f>Table1[[#This Row],[Ranking.Points]]*Table1[[#This Row],[Mulitplier]]*Table1[[#This Row],[NI.Mult]]</f>
        <v>14.4</v>
      </c>
    </row>
    <row r="36" spans="1:17" x14ac:dyDescent="0.3">
      <c r="A36" s="18" t="s">
        <v>375</v>
      </c>
      <c r="B36" s="18" t="s">
        <v>376</v>
      </c>
      <c r="C36" s="19">
        <v>1</v>
      </c>
      <c r="D36" s="12">
        <f>COUNTIFS(E:E,Table1[[#This Row],[EventDate]],G:G,Table1[[#This Row],[EventName]],H:H,Table1[[#This Row],[Category]],I:I,Table1[[#This Row],[Weapon]],J:J,Table1[[#This Row],[Gender]])</f>
        <v>2</v>
      </c>
      <c r="E36" s="21">
        <v>44339</v>
      </c>
      <c r="F36" s="22" t="s">
        <v>383</v>
      </c>
      <c r="G36" s="10" t="s">
        <v>283</v>
      </c>
      <c r="H36" s="18" t="s">
        <v>322</v>
      </c>
      <c r="I36" s="18" t="s">
        <v>287</v>
      </c>
      <c r="J36" s="15" t="str">
        <f>VLOOKUP(Table1[[#This Row],[LastName]]&amp;"."&amp;Table1[[#This Row],[FirstName]],Fencers!C:H,6,FALSE)</f>
        <v>Men</v>
      </c>
      <c r="K36" s="23" t="str">
        <f>VLOOKUP(Table1[[#This Row],[LastName]]&amp;"."&amp;Table1[[#This Row],[FirstName]],Fencers!C:G,4,FALSE)</f>
        <v>ASC</v>
      </c>
      <c r="L36" s="27">
        <v>0</v>
      </c>
      <c r="M36" s="12">
        <f>COUNTIFS(A:A,Table1[[#This Row],[LastName]],B:B,Table1[[#This Row],[FirstName]],F:F,"S",H:H,Table1[[#This Row],[Category]],I:I,Table1[[#This Row],[Weapon]])</f>
        <v>5</v>
      </c>
      <c r="N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28</v>
      </c>
      <c r="P36" s="16">
        <f>IF(OR(Table1[[#This Row],[Rank]]="Cancelled",Table1[[#This Row],[Rank]]&gt;64),1,VLOOKUP(Table1[[#This Row],[GenderCount]],'Ranking Values'!E:F,2,FALSE))</f>
        <v>0.4</v>
      </c>
      <c r="Q36" s="17">
        <f>Table1[[#This Row],[Ranking.Points]]*Table1[[#This Row],[Mulitplier]]*Table1[[#This Row],[NI.Mult]]</f>
        <v>11.200000000000001</v>
      </c>
    </row>
    <row r="37" spans="1:17" x14ac:dyDescent="0.3">
      <c r="A37" s="18" t="s">
        <v>272</v>
      </c>
      <c r="B37" s="18" t="s">
        <v>273</v>
      </c>
      <c r="C37" s="19">
        <v>2</v>
      </c>
      <c r="D37" s="12">
        <f>COUNTIFS(E:E,Table1[[#This Row],[EventDate]],G:G,Table1[[#This Row],[EventName]],H:H,Table1[[#This Row],[Category]],I:I,Table1[[#This Row],[Weapon]],J:J,Table1[[#This Row],[Gender]])</f>
        <v>2</v>
      </c>
      <c r="E37" s="21">
        <v>44339</v>
      </c>
      <c r="F37" s="22" t="s">
        <v>383</v>
      </c>
      <c r="G37" s="10" t="s">
        <v>283</v>
      </c>
      <c r="H37" s="18" t="s">
        <v>322</v>
      </c>
      <c r="I37" s="18" t="s">
        <v>287</v>
      </c>
      <c r="J37" s="15" t="str">
        <f>VLOOKUP(Table1[[#This Row],[LastName]]&amp;"."&amp;Table1[[#This Row],[FirstName]],Fencers!C:H,6,FALSE)</f>
        <v>Men</v>
      </c>
      <c r="K37" s="23" t="str">
        <f>VLOOKUP(Table1[[#This Row],[LastName]]&amp;"."&amp;Table1[[#This Row],[FirstName]],Fencers!C:G,4,FALSE)</f>
        <v>CSFC</v>
      </c>
      <c r="L37" s="27">
        <v>0</v>
      </c>
      <c r="M37" s="12">
        <f>COUNTIFS(A:A,Table1[[#This Row],[LastName]],B:B,Table1[[#This Row],[FirstName]],F:F,"S",H:H,Table1[[#This Row],[Category]],I:I,Table1[[#This Row],[Weapon]])</f>
        <v>2</v>
      </c>
      <c r="N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23</v>
      </c>
      <c r="P37" s="16">
        <f>IF(OR(Table1[[#This Row],[Rank]]="Cancelled",Table1[[#This Row],[Rank]]&gt;64),1,VLOOKUP(Table1[[#This Row],[GenderCount]],'Ranking Values'!E:F,2,FALSE))</f>
        <v>0.4</v>
      </c>
      <c r="Q37" s="17">
        <f>Table1[[#This Row],[Ranking.Points]]*Table1[[#This Row],[Mulitplier]]*Table1[[#This Row],[NI.Mult]]</f>
        <v>9.2000000000000011</v>
      </c>
    </row>
    <row r="38" spans="1:17" x14ac:dyDescent="0.3">
      <c r="A38" s="18" t="s">
        <v>122</v>
      </c>
      <c r="B38" s="18" t="s">
        <v>135</v>
      </c>
      <c r="C38" s="19">
        <v>1</v>
      </c>
      <c r="D38" s="12">
        <f>COUNTIFS(E:E,Table1[[#This Row],[EventDate]],G:G,Table1[[#This Row],[EventName]],H:H,Table1[[#This Row],[Category]],I:I,Table1[[#This Row],[Weapon]],J:J,Table1[[#This Row],[Gender]])</f>
        <v>3</v>
      </c>
      <c r="E38" s="21">
        <v>44339</v>
      </c>
      <c r="F38" s="22" t="s">
        <v>383</v>
      </c>
      <c r="G38" s="10" t="s">
        <v>283</v>
      </c>
      <c r="H38" s="18" t="s">
        <v>322</v>
      </c>
      <c r="I38" s="18" t="s">
        <v>287</v>
      </c>
      <c r="J38" s="15" t="str">
        <f>VLOOKUP(Table1[[#This Row],[LastName]]&amp;"."&amp;Table1[[#This Row],[FirstName]],Fencers!C:H,6,FALSE)</f>
        <v>Women</v>
      </c>
      <c r="K38" s="23" t="str">
        <f>VLOOKUP(Table1[[#This Row],[LastName]]&amp;"."&amp;Table1[[#This Row],[FirstName]],Fencers!C:G,4,FALSE)</f>
        <v>ASC</v>
      </c>
      <c r="L38" s="27">
        <v>0</v>
      </c>
      <c r="M38" s="12">
        <f>COUNTIFS(A:A,Table1[[#This Row],[LastName]],B:B,Table1[[#This Row],[FirstName]],F:F,"S",H:H,Table1[[#This Row],[Category]],I:I,Table1[[#This Row],[Weapon]])</f>
        <v>5</v>
      </c>
      <c r="N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28</v>
      </c>
      <c r="P38" s="16">
        <f>IF(OR(Table1[[#This Row],[Rank]]="Cancelled",Table1[[#This Row],[Rank]]&gt;64),1,VLOOKUP(Table1[[#This Row],[GenderCount]],'Ranking Values'!E:F,2,FALSE))</f>
        <v>0.6</v>
      </c>
      <c r="Q38" s="17">
        <f>Table1[[#This Row],[Ranking.Points]]*Table1[[#This Row],[Mulitplier]]*Table1[[#This Row],[NI.Mult]]</f>
        <v>16.8</v>
      </c>
    </row>
    <row r="39" spans="1:17" x14ac:dyDescent="0.3">
      <c r="A39" s="18" t="s">
        <v>178</v>
      </c>
      <c r="B39" s="18" t="s">
        <v>179</v>
      </c>
      <c r="C39" s="19">
        <v>2</v>
      </c>
      <c r="D39" s="12">
        <f>COUNTIFS(E:E,Table1[[#This Row],[EventDate]],G:G,Table1[[#This Row],[EventName]],H:H,Table1[[#This Row],[Category]],I:I,Table1[[#This Row],[Weapon]],J:J,Table1[[#This Row],[Gender]])</f>
        <v>3</v>
      </c>
      <c r="E39" s="21">
        <v>44339</v>
      </c>
      <c r="F39" s="22" t="s">
        <v>383</v>
      </c>
      <c r="G39" s="10" t="s">
        <v>283</v>
      </c>
      <c r="H39" s="18" t="s">
        <v>322</v>
      </c>
      <c r="I39" s="18" t="s">
        <v>287</v>
      </c>
      <c r="J39" s="15" t="str">
        <f>VLOOKUP(Table1[[#This Row],[LastName]]&amp;"."&amp;Table1[[#This Row],[FirstName]],Fencers!C:H,6,FALSE)</f>
        <v>Women</v>
      </c>
      <c r="K39" s="23" t="str">
        <f>VLOOKUP(Table1[[#This Row],[LastName]]&amp;"."&amp;Table1[[#This Row],[FirstName]],Fencers!C:G,4,FALSE)</f>
        <v>ASC</v>
      </c>
      <c r="L39" s="27">
        <v>0</v>
      </c>
      <c r="M39" s="12">
        <f>COUNTIFS(A:A,Table1[[#This Row],[LastName]],B:B,Table1[[#This Row],[FirstName]],F:F,"S",H:H,Table1[[#This Row],[Category]],I:I,Table1[[#This Row],[Weapon]])</f>
        <v>1</v>
      </c>
      <c r="N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23</v>
      </c>
      <c r="P39" s="16">
        <f>IF(OR(Table1[[#This Row],[Rank]]="Cancelled",Table1[[#This Row],[Rank]]&gt;64),1,VLOOKUP(Table1[[#This Row],[GenderCount]],'Ranking Values'!E:F,2,FALSE))</f>
        <v>0.6</v>
      </c>
      <c r="Q39" s="17">
        <f>Table1[[#This Row],[Ranking.Points]]*Table1[[#This Row],[Mulitplier]]*Table1[[#This Row],[NI.Mult]]</f>
        <v>13.799999999999999</v>
      </c>
    </row>
    <row r="40" spans="1:17" x14ac:dyDescent="0.3">
      <c r="A40" s="18" t="s">
        <v>108</v>
      </c>
      <c r="B40" s="18" t="s">
        <v>115</v>
      </c>
      <c r="C40" s="19">
        <v>3</v>
      </c>
      <c r="D40" s="12">
        <f>COUNTIFS(E:E,Table1[[#This Row],[EventDate]],G:G,Table1[[#This Row],[EventName]],H:H,Table1[[#This Row],[Category]],I:I,Table1[[#This Row],[Weapon]],J:J,Table1[[#This Row],[Gender]])</f>
        <v>3</v>
      </c>
      <c r="E40" s="21">
        <v>44339</v>
      </c>
      <c r="F40" s="22" t="s">
        <v>383</v>
      </c>
      <c r="G40" s="10" t="s">
        <v>283</v>
      </c>
      <c r="H40" s="18" t="s">
        <v>322</v>
      </c>
      <c r="I40" s="18" t="s">
        <v>287</v>
      </c>
      <c r="J40" s="15" t="str">
        <f>VLOOKUP(Table1[[#This Row],[LastName]]&amp;"."&amp;Table1[[#This Row],[FirstName]],Fencers!C:H,6,FALSE)</f>
        <v>Women</v>
      </c>
      <c r="K40" s="23" t="str">
        <f>VLOOKUP(Table1[[#This Row],[LastName]]&amp;"."&amp;Table1[[#This Row],[FirstName]],Fencers!C:G,4,FALSE)</f>
        <v>ASC</v>
      </c>
      <c r="L40" s="27">
        <v>0</v>
      </c>
      <c r="M40" s="12">
        <f>COUNTIFS(A:A,Table1[[#This Row],[LastName]],B:B,Table1[[#This Row],[FirstName]],F:F,"S",H:H,Table1[[#This Row],[Category]],I:I,Table1[[#This Row],[Weapon]])</f>
        <v>5</v>
      </c>
      <c r="N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18</v>
      </c>
      <c r="P40" s="16">
        <f>IF(OR(Table1[[#This Row],[Rank]]="Cancelled",Table1[[#This Row],[Rank]]&gt;64),1,VLOOKUP(Table1[[#This Row],[GenderCount]],'Ranking Values'!E:F,2,FALSE))</f>
        <v>0.6</v>
      </c>
      <c r="Q40" s="17">
        <f>Table1[[#This Row],[Ranking.Points]]*Table1[[#This Row],[Mulitplier]]*Table1[[#This Row],[NI.Mult]]</f>
        <v>10.799999999999999</v>
      </c>
    </row>
    <row r="41" spans="1:17" x14ac:dyDescent="0.3">
      <c r="A41" s="18" t="s">
        <v>61</v>
      </c>
      <c r="B41" s="18" t="s">
        <v>63</v>
      </c>
      <c r="C41" s="19">
        <v>1</v>
      </c>
      <c r="D41" s="12">
        <f>COUNTIFS(E:E,Table1[[#This Row],[EventDate]],G:G,Table1[[#This Row],[EventName]],H:H,Table1[[#This Row],[Category]],I:I,Table1[[#This Row],[Weapon]],J:J,Table1[[#This Row],[Gender]])</f>
        <v>7</v>
      </c>
      <c r="E41" s="21">
        <v>44339</v>
      </c>
      <c r="F41" s="22" t="s">
        <v>383</v>
      </c>
      <c r="G41" s="10" t="s">
        <v>283</v>
      </c>
      <c r="H41" s="18" t="s">
        <v>322</v>
      </c>
      <c r="I41" s="18" t="s">
        <v>285</v>
      </c>
      <c r="J41" s="15" t="str">
        <f>VLOOKUP(Table1[[#This Row],[LastName]]&amp;"."&amp;Table1[[#This Row],[FirstName]],Fencers!C:H,6,FALSE)</f>
        <v>Men</v>
      </c>
      <c r="K41" s="23" t="str">
        <f>VLOOKUP(Table1[[#This Row],[LastName]]&amp;"."&amp;Table1[[#This Row],[FirstName]],Fencers!C:G,4,FALSE)</f>
        <v>CSFC</v>
      </c>
      <c r="L41" s="27">
        <v>0</v>
      </c>
      <c r="M41" s="12">
        <f>COUNTIFS(A:A,Table1[[#This Row],[LastName]],B:B,Table1[[#This Row],[FirstName]],F:F,"S",H:H,Table1[[#This Row],[Category]],I:I,Table1[[#This Row],[Weapon]])</f>
        <v>3</v>
      </c>
      <c r="N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28</v>
      </c>
      <c r="P41" s="16">
        <f>IF(OR(Table1[[#This Row],[Rank]]="Cancelled",Table1[[#This Row],[Rank]]&gt;64),1,VLOOKUP(Table1[[#This Row],[GenderCount]],'Ranking Values'!E:F,2,FALSE))</f>
        <v>1</v>
      </c>
      <c r="Q41" s="17">
        <f>Table1[[#This Row],[Ranking.Points]]*Table1[[#This Row],[Mulitplier]]*Table1[[#This Row],[NI.Mult]]</f>
        <v>28</v>
      </c>
    </row>
    <row r="42" spans="1:17" x14ac:dyDescent="0.3">
      <c r="A42" s="18" t="s">
        <v>107</v>
      </c>
      <c r="B42" s="18" t="s">
        <v>142</v>
      </c>
      <c r="C42" s="19">
        <v>2</v>
      </c>
      <c r="D42" s="12">
        <f>COUNTIFS(E:E,Table1[[#This Row],[EventDate]],G:G,Table1[[#This Row],[EventName]],H:H,Table1[[#This Row],[Category]],I:I,Table1[[#This Row],[Weapon]],J:J,Table1[[#This Row],[Gender]])</f>
        <v>7</v>
      </c>
      <c r="E42" s="21">
        <v>44339</v>
      </c>
      <c r="F42" s="22" t="s">
        <v>383</v>
      </c>
      <c r="G42" s="10" t="s">
        <v>283</v>
      </c>
      <c r="H42" s="18" t="s">
        <v>322</v>
      </c>
      <c r="I42" s="18" t="s">
        <v>285</v>
      </c>
      <c r="J42" s="15" t="str">
        <f>VLOOKUP(Table1[[#This Row],[LastName]]&amp;"."&amp;Table1[[#This Row],[FirstName]],Fencers!C:H,6,FALSE)</f>
        <v>Men</v>
      </c>
      <c r="K42" s="23" t="str">
        <f>VLOOKUP(Table1[[#This Row],[LastName]]&amp;"."&amp;Table1[[#This Row],[FirstName]],Fencers!C:G,4,FALSE)</f>
        <v>ASC</v>
      </c>
      <c r="L42" s="27">
        <v>0</v>
      </c>
      <c r="M42" s="12">
        <f>COUNTIFS(A:A,Table1[[#This Row],[LastName]],B:B,Table1[[#This Row],[FirstName]],F:F,"S",H:H,Table1[[#This Row],[Category]],I:I,Table1[[#This Row],[Weapon]])</f>
        <v>5</v>
      </c>
      <c r="N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23</v>
      </c>
      <c r="P42" s="16">
        <f>IF(OR(Table1[[#This Row],[Rank]]="Cancelled",Table1[[#This Row],[Rank]]&gt;64),1,VLOOKUP(Table1[[#This Row],[GenderCount]],'Ranking Values'!E:F,2,FALSE))</f>
        <v>1</v>
      </c>
      <c r="Q42" s="17">
        <f>Table1[[#This Row],[Ranking.Points]]*Table1[[#This Row],[Mulitplier]]*Table1[[#This Row],[NI.Mult]]</f>
        <v>23</v>
      </c>
    </row>
    <row r="43" spans="1:17" x14ac:dyDescent="0.3">
      <c r="A43" s="18" t="s">
        <v>377</v>
      </c>
      <c r="B43" s="18" t="s">
        <v>192</v>
      </c>
      <c r="C43" s="19">
        <v>3</v>
      </c>
      <c r="D43" s="12">
        <f>COUNTIFS(E:E,Table1[[#This Row],[EventDate]],G:G,Table1[[#This Row],[EventName]],H:H,Table1[[#This Row],[Category]],I:I,Table1[[#This Row],[Weapon]],J:J,Table1[[#This Row],[Gender]])</f>
        <v>7</v>
      </c>
      <c r="E43" s="21">
        <v>44339</v>
      </c>
      <c r="F43" s="22" t="s">
        <v>383</v>
      </c>
      <c r="G43" s="10" t="s">
        <v>283</v>
      </c>
      <c r="H43" s="18" t="s">
        <v>322</v>
      </c>
      <c r="I43" s="18" t="s">
        <v>285</v>
      </c>
      <c r="J43" s="15" t="str">
        <f>VLOOKUP(Table1[[#This Row],[LastName]]&amp;"."&amp;Table1[[#This Row],[FirstName]],Fencers!C:H,6,FALSE)</f>
        <v>Men</v>
      </c>
      <c r="K43" s="23" t="str">
        <f>VLOOKUP(Table1[[#This Row],[LastName]]&amp;"."&amp;Table1[[#This Row],[FirstName]],Fencers!C:G,4,FALSE)</f>
        <v>AUFeC</v>
      </c>
      <c r="L43" s="27">
        <v>0</v>
      </c>
      <c r="M43" s="12">
        <f>COUNTIFS(A:A,Table1[[#This Row],[LastName]],B:B,Table1[[#This Row],[FirstName]],F:F,"S",H:H,Table1[[#This Row],[Category]],I:I,Table1[[#This Row],[Weapon]])</f>
        <v>1</v>
      </c>
      <c r="N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18</v>
      </c>
      <c r="P43" s="16">
        <f>IF(OR(Table1[[#This Row],[Rank]]="Cancelled",Table1[[#This Row],[Rank]]&gt;64),1,VLOOKUP(Table1[[#This Row],[GenderCount]],'Ranking Values'!E:F,2,FALSE))</f>
        <v>1</v>
      </c>
      <c r="Q43" s="17">
        <f>Table1[[#This Row],[Ranking.Points]]*Table1[[#This Row],[Mulitplier]]*Table1[[#This Row],[NI.Mult]]</f>
        <v>18</v>
      </c>
    </row>
    <row r="44" spans="1:17" x14ac:dyDescent="0.3">
      <c r="A44" s="18" t="s">
        <v>225</v>
      </c>
      <c r="B44" s="18" t="s">
        <v>138</v>
      </c>
      <c r="C44" s="19">
        <v>3</v>
      </c>
      <c r="D44" s="12">
        <f>COUNTIFS(E:E,Table1[[#This Row],[EventDate]],G:G,Table1[[#This Row],[EventName]],H:H,Table1[[#This Row],[Category]],I:I,Table1[[#This Row],[Weapon]],J:J,Table1[[#This Row],[Gender]])</f>
        <v>7</v>
      </c>
      <c r="E44" s="21">
        <v>44339</v>
      </c>
      <c r="F44" s="22" t="s">
        <v>383</v>
      </c>
      <c r="G44" s="10" t="s">
        <v>283</v>
      </c>
      <c r="H44" s="18" t="s">
        <v>322</v>
      </c>
      <c r="I44" s="18" t="s">
        <v>285</v>
      </c>
      <c r="J44" s="15" t="str">
        <f>VLOOKUP(Table1[[#This Row],[LastName]]&amp;"."&amp;Table1[[#This Row],[FirstName]],Fencers!C:H,6,FALSE)</f>
        <v>Men</v>
      </c>
      <c r="K44" s="23" t="str">
        <f>VLOOKUP(Table1[[#This Row],[LastName]]&amp;"."&amp;Table1[[#This Row],[FirstName]],Fencers!C:G,4,FALSE)</f>
        <v>ASC</v>
      </c>
      <c r="L44" s="27">
        <v>0</v>
      </c>
      <c r="M44" s="12">
        <f>COUNTIFS(A:A,Table1[[#This Row],[LastName]],B:B,Table1[[#This Row],[FirstName]],F:F,"S",H:H,Table1[[#This Row],[Category]],I:I,Table1[[#This Row],[Weapon]])</f>
        <v>2</v>
      </c>
      <c r="N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18</v>
      </c>
      <c r="P44" s="16">
        <f>IF(OR(Table1[[#This Row],[Rank]]="Cancelled",Table1[[#This Row],[Rank]]&gt;64),1,VLOOKUP(Table1[[#This Row],[GenderCount]],'Ranking Values'!E:F,2,FALSE))</f>
        <v>1</v>
      </c>
      <c r="Q44" s="17">
        <f>Table1[[#This Row],[Ranking.Points]]*Table1[[#This Row],[Mulitplier]]*Table1[[#This Row],[NI.Mult]]</f>
        <v>18</v>
      </c>
    </row>
    <row r="45" spans="1:17" x14ac:dyDescent="0.3">
      <c r="A45" s="18" t="s">
        <v>378</v>
      </c>
      <c r="B45" s="18" t="s">
        <v>379</v>
      </c>
      <c r="C45" s="19">
        <v>5</v>
      </c>
      <c r="D45" s="12">
        <f>COUNTIFS(E:E,Table1[[#This Row],[EventDate]],G:G,Table1[[#This Row],[EventName]],H:H,Table1[[#This Row],[Category]],I:I,Table1[[#This Row],[Weapon]],J:J,Table1[[#This Row],[Gender]])</f>
        <v>7</v>
      </c>
      <c r="E45" s="21">
        <v>44339</v>
      </c>
      <c r="F45" s="22" t="s">
        <v>383</v>
      </c>
      <c r="G45" s="10" t="s">
        <v>283</v>
      </c>
      <c r="H45" s="18" t="s">
        <v>322</v>
      </c>
      <c r="I45" s="18" t="s">
        <v>285</v>
      </c>
      <c r="J45" s="15" t="str">
        <f>VLOOKUP(Table1[[#This Row],[LastName]]&amp;"."&amp;Table1[[#This Row],[FirstName]],Fencers!C:H,6,FALSE)</f>
        <v>Men</v>
      </c>
      <c r="K45" s="23" t="str">
        <f>VLOOKUP(Table1[[#This Row],[LastName]]&amp;"."&amp;Table1[[#This Row],[FirstName]],Fencers!C:G,4,FALSE)</f>
        <v>AUFeC</v>
      </c>
      <c r="L45" s="27">
        <v>0</v>
      </c>
      <c r="M45" s="12">
        <f>COUNTIFS(A:A,Table1[[#This Row],[LastName]],B:B,Table1[[#This Row],[FirstName]],F:F,"S",H:H,Table1[[#This Row],[Category]],I:I,Table1[[#This Row],[Weapon]])</f>
        <v>1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12</v>
      </c>
      <c r="P45" s="16">
        <f>IF(OR(Table1[[#This Row],[Rank]]="Cancelled",Table1[[#This Row],[Rank]]&gt;64),1,VLOOKUP(Table1[[#This Row],[GenderCount]],'Ranking Values'!E:F,2,FALSE))</f>
        <v>1</v>
      </c>
      <c r="Q45" s="17">
        <f>Table1[[#This Row],[Ranking.Points]]*Table1[[#This Row],[Mulitplier]]*Table1[[#This Row],[NI.Mult]]</f>
        <v>12</v>
      </c>
    </row>
    <row r="46" spans="1:17" x14ac:dyDescent="0.3">
      <c r="A46" s="18" t="s">
        <v>380</v>
      </c>
      <c r="B46" s="18" t="s">
        <v>381</v>
      </c>
      <c r="C46" s="19">
        <v>6</v>
      </c>
      <c r="D46" s="12">
        <f>COUNTIFS(E:E,Table1[[#This Row],[EventDate]],G:G,Table1[[#This Row],[EventName]],H:H,Table1[[#This Row],[Category]],I:I,Table1[[#This Row],[Weapon]],J:J,Table1[[#This Row],[Gender]])</f>
        <v>7</v>
      </c>
      <c r="E46" s="21">
        <v>44339</v>
      </c>
      <c r="F46" s="22" t="s">
        <v>383</v>
      </c>
      <c r="G46" s="10" t="s">
        <v>283</v>
      </c>
      <c r="H46" s="18" t="s">
        <v>322</v>
      </c>
      <c r="I46" s="18" t="s">
        <v>285</v>
      </c>
      <c r="J46" s="15" t="str">
        <f>VLOOKUP(Table1[[#This Row],[LastName]]&amp;"."&amp;Table1[[#This Row],[FirstName]],Fencers!C:H,6,FALSE)</f>
        <v>Men</v>
      </c>
      <c r="K46" s="23" t="str">
        <f>VLOOKUP(Table1[[#This Row],[LastName]]&amp;"."&amp;Table1[[#This Row],[FirstName]],Fencers!C:G,4,FALSE)</f>
        <v>AUFeC</v>
      </c>
      <c r="L46" s="27">
        <v>0</v>
      </c>
      <c r="M46" s="12">
        <f>COUNTIFS(A:A,Table1[[#This Row],[LastName]],B:B,Table1[[#This Row],[FirstName]],F:F,"S",H:H,Table1[[#This Row],[Category]],I:I,Table1[[#This Row],[Weapon]])</f>
        <v>1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12</v>
      </c>
      <c r="P46" s="16">
        <f>IF(OR(Table1[[#This Row],[Rank]]="Cancelled",Table1[[#This Row],[Rank]]&gt;64),1,VLOOKUP(Table1[[#This Row],[GenderCount]],'Ranking Values'!E:F,2,FALSE))</f>
        <v>1</v>
      </c>
      <c r="Q46" s="17">
        <f>Table1[[#This Row],[Ranking.Points]]*Table1[[#This Row],[Mulitplier]]*Table1[[#This Row],[NI.Mult]]</f>
        <v>12</v>
      </c>
    </row>
    <row r="47" spans="1:17" x14ac:dyDescent="0.3">
      <c r="A47" s="18" t="s">
        <v>375</v>
      </c>
      <c r="B47" s="18" t="s">
        <v>376</v>
      </c>
      <c r="C47" s="19">
        <v>7</v>
      </c>
      <c r="D47" s="12">
        <f>COUNTIFS(E:E,Table1[[#This Row],[EventDate]],G:G,Table1[[#This Row],[EventName]],H:H,Table1[[#This Row],[Category]],I:I,Table1[[#This Row],[Weapon]],J:J,Table1[[#This Row],[Gender]])</f>
        <v>7</v>
      </c>
      <c r="E47" s="21">
        <v>44339</v>
      </c>
      <c r="F47" s="22" t="s">
        <v>383</v>
      </c>
      <c r="G47" s="10" t="s">
        <v>283</v>
      </c>
      <c r="H47" s="18" t="s">
        <v>322</v>
      </c>
      <c r="I47" s="18" t="s">
        <v>285</v>
      </c>
      <c r="J47" s="15" t="str">
        <f>VLOOKUP(Table1[[#This Row],[LastName]]&amp;"."&amp;Table1[[#This Row],[FirstName]],Fencers!C:H,6,FALSE)</f>
        <v>Men</v>
      </c>
      <c r="K47" s="23" t="str">
        <f>VLOOKUP(Table1[[#This Row],[LastName]]&amp;"."&amp;Table1[[#This Row],[FirstName]],Fencers!C:G,4,FALSE)</f>
        <v>ASC</v>
      </c>
      <c r="L47" s="27">
        <v>0</v>
      </c>
      <c r="M47" s="12">
        <f>COUNTIFS(A:A,Table1[[#This Row],[LastName]],B:B,Table1[[#This Row],[FirstName]],F:F,"S",H:H,Table1[[#This Row],[Category]],I:I,Table1[[#This Row],[Weapon]])</f>
        <v>2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12</v>
      </c>
      <c r="P47" s="16">
        <f>IF(OR(Table1[[#This Row],[Rank]]="Cancelled",Table1[[#This Row],[Rank]]&gt;64),1,VLOOKUP(Table1[[#This Row],[GenderCount]],'Ranking Values'!E:F,2,FALSE))</f>
        <v>1</v>
      </c>
      <c r="Q47" s="17">
        <f>Table1[[#This Row],[Ranking.Points]]*Table1[[#This Row],[Mulitplier]]*Table1[[#This Row],[NI.Mult]]</f>
        <v>12</v>
      </c>
    </row>
    <row r="48" spans="1:17" x14ac:dyDescent="0.3">
      <c r="A48" s="18" t="s">
        <v>180</v>
      </c>
      <c r="B48" s="18" t="s">
        <v>181</v>
      </c>
      <c r="C48" s="19">
        <v>1</v>
      </c>
      <c r="D48" s="12">
        <f>COUNTIFS(E:E,Table1[[#This Row],[EventDate]],G:G,Table1[[#This Row],[EventName]],H:H,Table1[[#This Row],[Category]],I:I,Table1[[#This Row],[Weapon]],J:J,Table1[[#This Row],[Gender]])</f>
        <v>4</v>
      </c>
      <c r="E48" s="21">
        <v>44339</v>
      </c>
      <c r="F48" s="22" t="s">
        <v>383</v>
      </c>
      <c r="G48" s="10" t="s">
        <v>283</v>
      </c>
      <c r="H48" s="18" t="s">
        <v>322</v>
      </c>
      <c r="I48" s="18" t="s">
        <v>285</v>
      </c>
      <c r="J48" s="15" t="str">
        <f>VLOOKUP(Table1[[#This Row],[LastName]]&amp;"."&amp;Table1[[#This Row],[FirstName]],Fencers!C:H,6,FALSE)</f>
        <v>Women</v>
      </c>
      <c r="K48" s="23" t="str">
        <f>VLOOKUP(Table1[[#This Row],[LastName]]&amp;"."&amp;Table1[[#This Row],[FirstName]],Fencers!C:G,4,FALSE)</f>
        <v>CSFC</v>
      </c>
      <c r="L48" s="27">
        <v>0</v>
      </c>
      <c r="M48" s="12">
        <f>COUNTIFS(A:A,Table1[[#This Row],[LastName]],B:B,Table1[[#This Row],[FirstName]],F:F,"S",H:H,Table1[[#This Row],[Category]],I:I,Table1[[#This Row],[Weapon]])</f>
        <v>5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28</v>
      </c>
      <c r="P48" s="16">
        <f>IF(OR(Table1[[#This Row],[Rank]]="Cancelled",Table1[[#This Row],[Rank]]&gt;64),1,VLOOKUP(Table1[[#This Row],[GenderCount]],'Ranking Values'!E:F,2,FALSE))</f>
        <v>0.8</v>
      </c>
      <c r="Q48" s="17">
        <f>Table1[[#This Row],[Ranking.Points]]*Table1[[#This Row],[Mulitplier]]*Table1[[#This Row],[NI.Mult]]</f>
        <v>22.400000000000002</v>
      </c>
    </row>
    <row r="49" spans="1:17" x14ac:dyDescent="0.3">
      <c r="A49" s="18" t="s">
        <v>123</v>
      </c>
      <c r="B49" s="18" t="s">
        <v>446</v>
      </c>
      <c r="C49" s="19">
        <v>2</v>
      </c>
      <c r="D49" s="12">
        <f>COUNTIFS(E:E,Table1[[#This Row],[EventDate]],G:G,Table1[[#This Row],[EventName]],H:H,Table1[[#This Row],[Category]],I:I,Table1[[#This Row],[Weapon]],J:J,Table1[[#This Row],[Gender]])</f>
        <v>4</v>
      </c>
      <c r="E49" s="21">
        <v>44339</v>
      </c>
      <c r="F49" s="22" t="s">
        <v>383</v>
      </c>
      <c r="G49" s="10" t="s">
        <v>283</v>
      </c>
      <c r="H49" s="18" t="s">
        <v>322</v>
      </c>
      <c r="I49" s="18" t="s">
        <v>285</v>
      </c>
      <c r="J49" s="15" t="str">
        <f>VLOOKUP(Table1[[#This Row],[LastName]]&amp;"."&amp;Table1[[#This Row],[FirstName]],Fencers!C:H,6,FALSE)</f>
        <v>Women</v>
      </c>
      <c r="K49" s="23" t="str">
        <f>VLOOKUP(Table1[[#This Row],[LastName]]&amp;"."&amp;Table1[[#This Row],[FirstName]],Fencers!C:G,4,FALSE)</f>
        <v>CSFC</v>
      </c>
      <c r="L49" s="27">
        <v>0</v>
      </c>
      <c r="M49" s="12">
        <f>COUNTIFS(A:A,Table1[[#This Row],[LastName]],B:B,Table1[[#This Row],[FirstName]],F:F,"S",H:H,Table1[[#This Row],[Category]],I:I,Table1[[#This Row],[Weapon]])</f>
        <v>4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23</v>
      </c>
      <c r="P49" s="16">
        <f>IF(OR(Table1[[#This Row],[Rank]]="Cancelled",Table1[[#This Row],[Rank]]&gt;64),1,VLOOKUP(Table1[[#This Row],[GenderCount]],'Ranking Values'!E:F,2,FALSE))</f>
        <v>0.8</v>
      </c>
      <c r="Q49" s="17">
        <f>Table1[[#This Row],[Ranking.Points]]*Table1[[#This Row],[Mulitplier]]*Table1[[#This Row],[NI.Mult]]</f>
        <v>18.400000000000002</v>
      </c>
    </row>
    <row r="50" spans="1:17" x14ac:dyDescent="0.3">
      <c r="A50" s="18" t="s">
        <v>97</v>
      </c>
      <c r="B50" s="18" t="s">
        <v>101</v>
      </c>
      <c r="C50" s="19">
        <v>3</v>
      </c>
      <c r="D50" s="12">
        <f>COUNTIFS(E:E,Table1[[#This Row],[EventDate]],G:G,Table1[[#This Row],[EventName]],H:H,Table1[[#This Row],[Category]],I:I,Table1[[#This Row],[Weapon]],J:J,Table1[[#This Row],[Gender]])</f>
        <v>4</v>
      </c>
      <c r="E50" s="21">
        <v>44339</v>
      </c>
      <c r="F50" s="22" t="s">
        <v>383</v>
      </c>
      <c r="G50" s="10" t="s">
        <v>283</v>
      </c>
      <c r="H50" s="18" t="s">
        <v>322</v>
      </c>
      <c r="I50" s="18" t="s">
        <v>285</v>
      </c>
      <c r="J50" s="15" t="str">
        <f>VLOOKUP(Table1[[#This Row],[LastName]]&amp;"."&amp;Table1[[#This Row],[FirstName]],Fencers!C:H,6,FALSE)</f>
        <v>Women</v>
      </c>
      <c r="K50" s="23" t="str">
        <f>VLOOKUP(Table1[[#This Row],[LastName]]&amp;"."&amp;Table1[[#This Row],[FirstName]],Fencers!C:G,4,FALSE)</f>
        <v>AHFC</v>
      </c>
      <c r="L50" s="27">
        <v>0</v>
      </c>
      <c r="M50" s="12">
        <f>COUNTIFS(A:A,Table1[[#This Row],[LastName]],B:B,Table1[[#This Row],[FirstName]],F:F,"S",H:H,Table1[[#This Row],[Category]],I:I,Table1[[#This Row],[Weapon]])</f>
        <v>4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18</v>
      </c>
      <c r="P50" s="16">
        <f>IF(OR(Table1[[#This Row],[Rank]]="Cancelled",Table1[[#This Row],[Rank]]&gt;64),1,VLOOKUP(Table1[[#This Row],[GenderCount]],'Ranking Values'!E:F,2,FALSE))</f>
        <v>0.8</v>
      </c>
      <c r="Q50" s="17">
        <f>Table1[[#This Row],[Ranking.Points]]*Table1[[#This Row],[Mulitplier]]*Table1[[#This Row],[NI.Mult]]</f>
        <v>14.4</v>
      </c>
    </row>
    <row r="51" spans="1:17" x14ac:dyDescent="0.3">
      <c r="A51" s="18" t="s">
        <v>125</v>
      </c>
      <c r="B51" s="18" t="s">
        <v>137</v>
      </c>
      <c r="C51" s="19">
        <v>3</v>
      </c>
      <c r="D51" s="12">
        <f>COUNTIFS(E:E,Table1[[#This Row],[EventDate]],G:G,Table1[[#This Row],[EventName]],H:H,Table1[[#This Row],[Category]],I:I,Table1[[#This Row],[Weapon]],J:J,Table1[[#This Row],[Gender]])</f>
        <v>4</v>
      </c>
      <c r="E51" s="21">
        <v>44339</v>
      </c>
      <c r="F51" s="22" t="s">
        <v>383</v>
      </c>
      <c r="G51" s="10" t="s">
        <v>283</v>
      </c>
      <c r="H51" s="18" t="s">
        <v>322</v>
      </c>
      <c r="I51" s="18" t="s">
        <v>285</v>
      </c>
      <c r="J51" s="15" t="str">
        <f>VLOOKUP(Table1[[#This Row],[LastName]]&amp;"."&amp;Table1[[#This Row],[FirstName]],Fencers!C:H,6,FALSE)</f>
        <v>Women</v>
      </c>
      <c r="K51" s="23" t="str">
        <f>VLOOKUP(Table1[[#This Row],[LastName]]&amp;"."&amp;Table1[[#This Row],[FirstName]],Fencers!C:G,4,FALSE)</f>
        <v>ASC</v>
      </c>
      <c r="L51" s="27">
        <v>0</v>
      </c>
      <c r="M51" s="12">
        <f>COUNTIFS(A:A,Table1[[#This Row],[LastName]],B:B,Table1[[#This Row],[FirstName]],F:F,"S",H:H,Table1[[#This Row],[Category]],I:I,Table1[[#This Row],[Weapon]])</f>
        <v>3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18</v>
      </c>
      <c r="P51" s="16">
        <f>IF(OR(Table1[[#This Row],[Rank]]="Cancelled",Table1[[#This Row],[Rank]]&gt;64),1,VLOOKUP(Table1[[#This Row],[GenderCount]],'Ranking Values'!E:F,2,FALSE))</f>
        <v>0.8</v>
      </c>
      <c r="Q51" s="17">
        <f>Table1[[#This Row],[Ranking.Points]]*Table1[[#This Row],[Mulitplier]]*Table1[[#This Row],[NI.Mult]]</f>
        <v>14.4</v>
      </c>
    </row>
    <row r="52" spans="1:17" x14ac:dyDescent="0.3">
      <c r="A52" s="18" t="s">
        <v>23</v>
      </c>
      <c r="B52" s="18" t="s">
        <v>38</v>
      </c>
      <c r="C52" s="19">
        <v>1</v>
      </c>
      <c r="D52" s="12">
        <f>COUNTIFS(E:E,Table1[[#This Row],[EventDate]],G:G,Table1[[#This Row],[EventName]],H:H,Table1[[#This Row],[Category]],I:I,Table1[[#This Row],[Weapon]],J:J,Table1[[#This Row],[Gender]])</f>
        <v>3</v>
      </c>
      <c r="E52" s="21">
        <v>44339</v>
      </c>
      <c r="F52" s="22" t="s">
        <v>383</v>
      </c>
      <c r="G52" s="10" t="s">
        <v>283</v>
      </c>
      <c r="H52" s="18" t="s">
        <v>322</v>
      </c>
      <c r="I52" s="18" t="s">
        <v>313</v>
      </c>
      <c r="J52" s="15" t="str">
        <f>VLOOKUP(Table1[[#This Row],[LastName]]&amp;"."&amp;Table1[[#This Row],[FirstName]],Fencers!C:H,6,FALSE)</f>
        <v>Men</v>
      </c>
      <c r="K52" s="23" t="str">
        <f>VLOOKUP(Table1[[#This Row],[LastName]]&amp;"."&amp;Table1[[#This Row],[FirstName]],Fencers!C:G,4,FALSE)</f>
        <v>CSFC</v>
      </c>
      <c r="L52" s="27">
        <v>0</v>
      </c>
      <c r="M52" s="12">
        <f>COUNTIFS(A:A,Table1[[#This Row],[LastName]],B:B,Table1[[#This Row],[FirstName]],F:F,"S",H:H,Table1[[#This Row],[Category]],I:I,Table1[[#This Row],[Weapon]])</f>
        <v>2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28</v>
      </c>
      <c r="P52" s="16">
        <f>IF(OR(Table1[[#This Row],[Rank]]="Cancelled",Table1[[#This Row],[Rank]]&gt;64),1,VLOOKUP(Table1[[#This Row],[GenderCount]],'Ranking Values'!E:F,2,FALSE))</f>
        <v>0.6</v>
      </c>
      <c r="Q52" s="17">
        <f>Table1[[#This Row],[Ranking.Points]]*Table1[[#This Row],[Mulitplier]]*Table1[[#This Row],[NI.Mult]]</f>
        <v>16.8</v>
      </c>
    </row>
    <row r="53" spans="1:17" x14ac:dyDescent="0.3">
      <c r="A53" s="18" t="s">
        <v>192</v>
      </c>
      <c r="B53" s="18" t="s">
        <v>52</v>
      </c>
      <c r="C53" s="19">
        <v>3</v>
      </c>
      <c r="D53" s="12">
        <f>COUNTIFS(E:E,Table1[[#This Row],[EventDate]],G:G,Table1[[#This Row],[EventName]],H:H,Table1[[#This Row],[Category]],I:I,Table1[[#This Row],[Weapon]],J:J,Table1[[#This Row],[Gender]])</f>
        <v>3</v>
      </c>
      <c r="E53" s="21">
        <v>44339</v>
      </c>
      <c r="F53" s="22" t="s">
        <v>383</v>
      </c>
      <c r="G53" s="10" t="s">
        <v>283</v>
      </c>
      <c r="H53" s="18" t="s">
        <v>322</v>
      </c>
      <c r="I53" s="18" t="s">
        <v>313</v>
      </c>
      <c r="J53" s="15" t="str">
        <f>VLOOKUP(Table1[[#This Row],[LastName]]&amp;"."&amp;Table1[[#This Row],[FirstName]],Fencers!C:H,6,FALSE)</f>
        <v>Men</v>
      </c>
      <c r="K53" s="23" t="str">
        <f>VLOOKUP(Table1[[#This Row],[LastName]]&amp;"."&amp;Table1[[#This Row],[FirstName]],Fencers!C:G,4,FALSE)</f>
        <v>ASC</v>
      </c>
      <c r="L53" s="27">
        <v>0</v>
      </c>
      <c r="M53" s="12">
        <f>COUNTIFS(A:A,Table1[[#This Row],[LastName]],B:B,Table1[[#This Row],[FirstName]],F:F,"S",H:H,Table1[[#This Row],[Category]],I:I,Table1[[#This Row],[Weapon]])</f>
        <v>1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18</v>
      </c>
      <c r="P53" s="16">
        <f>IF(OR(Table1[[#This Row],[Rank]]="Cancelled",Table1[[#This Row],[Rank]]&gt;64),1,VLOOKUP(Table1[[#This Row],[GenderCount]],'Ranking Values'!E:F,2,FALSE))</f>
        <v>0.6</v>
      </c>
      <c r="Q53" s="17">
        <f>Table1[[#This Row],[Ranking.Points]]*Table1[[#This Row],[Mulitplier]]*Table1[[#This Row],[NI.Mult]]</f>
        <v>10.799999999999999</v>
      </c>
    </row>
    <row r="54" spans="1:17" x14ac:dyDescent="0.3">
      <c r="A54" s="18" t="s">
        <v>23</v>
      </c>
      <c r="B54" s="18" t="s">
        <v>113</v>
      </c>
      <c r="C54" s="19">
        <v>3</v>
      </c>
      <c r="D54" s="12">
        <f>COUNTIFS(E:E,Table1[[#This Row],[EventDate]],G:G,Table1[[#This Row],[EventName]],H:H,Table1[[#This Row],[Category]],I:I,Table1[[#This Row],[Weapon]],J:J,Table1[[#This Row],[Gender]])</f>
        <v>3</v>
      </c>
      <c r="E54" s="21">
        <v>44339</v>
      </c>
      <c r="F54" s="22" t="s">
        <v>383</v>
      </c>
      <c r="G54" s="10" t="s">
        <v>283</v>
      </c>
      <c r="H54" s="18" t="s">
        <v>322</v>
      </c>
      <c r="I54" s="18" t="s">
        <v>313</v>
      </c>
      <c r="J54" s="15" t="str">
        <f>VLOOKUP(Table1[[#This Row],[LastName]]&amp;"."&amp;Table1[[#This Row],[FirstName]],Fencers!C:H,6,FALSE)</f>
        <v>Men</v>
      </c>
      <c r="K54" s="23" t="str">
        <f>VLOOKUP(Table1[[#This Row],[LastName]]&amp;"."&amp;Table1[[#This Row],[FirstName]],Fencers!C:G,4,FALSE)</f>
        <v>CSFC</v>
      </c>
      <c r="L54" s="27">
        <v>0</v>
      </c>
      <c r="M54" s="12">
        <f>COUNTIFS(A:A,Table1[[#This Row],[LastName]],B:B,Table1[[#This Row],[FirstName]],F:F,"S",H:H,Table1[[#This Row],[Category]],I:I,Table1[[#This Row],[Weapon]])</f>
        <v>2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18</v>
      </c>
      <c r="P54" s="16">
        <f>IF(OR(Table1[[#This Row],[Rank]]="Cancelled",Table1[[#This Row],[Rank]]&gt;64),1,VLOOKUP(Table1[[#This Row],[GenderCount]],'Ranking Values'!E:F,2,FALSE))</f>
        <v>0.6</v>
      </c>
      <c r="Q54" s="17">
        <f>Table1[[#This Row],[Ranking.Points]]*Table1[[#This Row],[Mulitplier]]*Table1[[#This Row],[NI.Mult]]</f>
        <v>10.799999999999999</v>
      </c>
    </row>
    <row r="55" spans="1:17" x14ac:dyDescent="0.3">
      <c r="A55" s="18" t="s">
        <v>306</v>
      </c>
      <c r="B55" s="18" t="s">
        <v>307</v>
      </c>
      <c r="C55" s="19">
        <v>2</v>
      </c>
      <c r="D55" s="12">
        <f>COUNTIFS(E:E,Table1[[#This Row],[EventDate]],G:G,Table1[[#This Row],[EventName]],H:H,Table1[[#This Row],[Category]],I:I,Table1[[#This Row],[Weapon]],J:J,Table1[[#This Row],[Gender]])</f>
        <v>1</v>
      </c>
      <c r="E55" s="21">
        <v>44339</v>
      </c>
      <c r="F55" s="22" t="s">
        <v>383</v>
      </c>
      <c r="G55" s="10" t="s">
        <v>283</v>
      </c>
      <c r="H55" s="18" t="s">
        <v>322</v>
      </c>
      <c r="I55" s="18" t="s">
        <v>313</v>
      </c>
      <c r="J55" s="15" t="str">
        <f>VLOOKUP(Table1[[#This Row],[LastName]]&amp;"."&amp;Table1[[#This Row],[FirstName]],Fencers!C:H,6,FALSE)</f>
        <v>Women</v>
      </c>
      <c r="K55" s="23" t="str">
        <f>VLOOKUP(Table1[[#This Row],[LastName]]&amp;"."&amp;Table1[[#This Row],[FirstName]],Fencers!C:G,4,FALSE)</f>
        <v>AUFeC</v>
      </c>
      <c r="L55" s="27">
        <v>0</v>
      </c>
      <c r="M55" s="12">
        <f>COUNTIFS(A:A,Table1[[#This Row],[LastName]],B:B,Table1[[#This Row],[FirstName]],F:F,"S",H:H,Table1[[#This Row],[Category]],I:I,Table1[[#This Row],[Weapon]])</f>
        <v>2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23</v>
      </c>
      <c r="P55" s="16">
        <f>IF(OR(Table1[[#This Row],[Rank]]="Cancelled",Table1[[#This Row],[Rank]]&gt;64),1,VLOOKUP(Table1[[#This Row],[GenderCount]],'Ranking Values'!E:F,2,FALSE))</f>
        <v>0.2</v>
      </c>
      <c r="Q55" s="17">
        <f>Table1[[#This Row],[Ranking.Points]]*Table1[[#This Row],[Mulitplier]]*Table1[[#This Row],[NI.Mult]]</f>
        <v>4.6000000000000005</v>
      </c>
    </row>
    <row r="56" spans="1:17" x14ac:dyDescent="0.3">
      <c r="A56" s="18" t="s">
        <v>281</v>
      </c>
      <c r="B56" s="18" t="s">
        <v>366</v>
      </c>
      <c r="C56" s="19">
        <v>1</v>
      </c>
      <c r="D56" s="12">
        <f>COUNTIFS(E:E,Table1[[#This Row],[EventDate]],G:G,Table1[[#This Row],[EventName]],H:H,Table1[[#This Row],[Category]],I:I,Table1[[#This Row],[Weapon]],J:J,Table1[[#This Row],[Gender]])</f>
        <v>5</v>
      </c>
      <c r="E56" s="21">
        <v>44339</v>
      </c>
      <c r="F56" s="22" t="s">
        <v>383</v>
      </c>
      <c r="G56" s="10" t="s">
        <v>283</v>
      </c>
      <c r="H56" s="18" t="s">
        <v>319</v>
      </c>
      <c r="I56" s="18" t="s">
        <v>285</v>
      </c>
      <c r="J56" s="15" t="str">
        <f>VLOOKUP(Table1[[#This Row],[LastName]]&amp;"."&amp;Table1[[#This Row],[FirstName]],Fencers!C:H,6,FALSE)</f>
        <v>Men</v>
      </c>
      <c r="K56" s="23" t="str">
        <f>VLOOKUP(Table1[[#This Row],[LastName]]&amp;"."&amp;Table1[[#This Row],[FirstName]],Fencers!C:G,4,FALSE)</f>
        <v>ASC</v>
      </c>
      <c r="L56" s="27">
        <v>0</v>
      </c>
      <c r="M56" s="12">
        <f>COUNTIFS(A:A,Table1[[#This Row],[LastName]],B:B,Table1[[#This Row],[FirstName]],F:F,"S",H:H,Table1[[#This Row],[Category]],I:I,Table1[[#This Row],[Weapon]])</f>
        <v>1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28</v>
      </c>
      <c r="P56" s="16">
        <f>IF(OR(Table1[[#This Row],[Rank]]="Cancelled",Table1[[#This Row],[Rank]]&gt;64),1,VLOOKUP(Table1[[#This Row],[GenderCount]],'Ranking Values'!E:F,2,FALSE))</f>
        <v>1</v>
      </c>
      <c r="Q56" s="17">
        <f>Table1[[#This Row],[Ranking.Points]]*Table1[[#This Row],[Mulitplier]]*Table1[[#This Row],[NI.Mult]]</f>
        <v>28</v>
      </c>
    </row>
    <row r="57" spans="1:17" x14ac:dyDescent="0.3">
      <c r="A57" s="18" t="s">
        <v>225</v>
      </c>
      <c r="B57" s="18" t="s">
        <v>138</v>
      </c>
      <c r="C57" s="19">
        <v>2</v>
      </c>
      <c r="D57" s="12">
        <f>COUNTIFS(E:E,Table1[[#This Row],[EventDate]],G:G,Table1[[#This Row],[EventName]],H:H,Table1[[#This Row],[Category]],I:I,Table1[[#This Row],[Weapon]],J:J,Table1[[#This Row],[Gender]])</f>
        <v>5</v>
      </c>
      <c r="E57" s="21">
        <v>44339</v>
      </c>
      <c r="F57" s="22" t="s">
        <v>383</v>
      </c>
      <c r="G57" s="10" t="s">
        <v>283</v>
      </c>
      <c r="H57" s="18" t="s">
        <v>319</v>
      </c>
      <c r="I57" s="18" t="s">
        <v>285</v>
      </c>
      <c r="J57" s="15" t="str">
        <f>VLOOKUP(Table1[[#This Row],[LastName]]&amp;"."&amp;Table1[[#This Row],[FirstName]],Fencers!C:H,6,FALSE)</f>
        <v>Men</v>
      </c>
      <c r="K57" s="23" t="str">
        <f>VLOOKUP(Table1[[#This Row],[LastName]]&amp;"."&amp;Table1[[#This Row],[FirstName]],Fencers!C:G,4,FALSE)</f>
        <v>ASC</v>
      </c>
      <c r="L57" s="27">
        <v>0</v>
      </c>
      <c r="M57" s="12">
        <f>COUNTIFS(A:A,Table1[[#This Row],[LastName]],B:B,Table1[[#This Row],[FirstName]],F:F,"S",H:H,Table1[[#This Row],[Category]],I:I,Table1[[#This Row],[Weapon]])</f>
        <v>2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23</v>
      </c>
      <c r="P57" s="16">
        <f>IF(OR(Table1[[#This Row],[Rank]]="Cancelled",Table1[[#This Row],[Rank]]&gt;64),1,VLOOKUP(Table1[[#This Row],[GenderCount]],'Ranking Values'!E:F,2,FALSE))</f>
        <v>1</v>
      </c>
      <c r="Q57" s="17">
        <f>Table1[[#This Row],[Ranking.Points]]*Table1[[#This Row],[Mulitplier]]*Table1[[#This Row],[NI.Mult]]</f>
        <v>23</v>
      </c>
    </row>
    <row r="58" spans="1:17" x14ac:dyDescent="0.3">
      <c r="A58" s="18" t="s">
        <v>107</v>
      </c>
      <c r="B58" s="18" t="s">
        <v>142</v>
      </c>
      <c r="C58" s="19">
        <v>3</v>
      </c>
      <c r="D58" s="12">
        <f>COUNTIFS(E:E,Table1[[#This Row],[EventDate]],G:G,Table1[[#This Row],[EventName]],H:H,Table1[[#This Row],[Category]],I:I,Table1[[#This Row],[Weapon]],J:J,Table1[[#This Row],[Gender]])</f>
        <v>5</v>
      </c>
      <c r="E58" s="21">
        <v>44339</v>
      </c>
      <c r="F58" s="22" t="s">
        <v>383</v>
      </c>
      <c r="G58" s="10" t="s">
        <v>283</v>
      </c>
      <c r="H58" s="18" t="s">
        <v>319</v>
      </c>
      <c r="I58" s="18" t="s">
        <v>285</v>
      </c>
      <c r="J58" s="15" t="str">
        <f>VLOOKUP(Table1[[#This Row],[LastName]]&amp;"."&amp;Table1[[#This Row],[FirstName]],Fencers!C:H,6,FALSE)</f>
        <v>Men</v>
      </c>
      <c r="K58" s="23" t="str">
        <f>VLOOKUP(Table1[[#This Row],[LastName]]&amp;"."&amp;Table1[[#This Row],[FirstName]],Fencers!C:G,4,FALSE)</f>
        <v>ASC</v>
      </c>
      <c r="L58" s="27">
        <v>0</v>
      </c>
      <c r="M58" s="12">
        <f>COUNTIFS(A:A,Table1[[#This Row],[LastName]],B:B,Table1[[#This Row],[FirstName]],F:F,"S",H:H,Table1[[#This Row],[Category]],I:I,Table1[[#This Row],[Weapon]])</f>
        <v>5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18</v>
      </c>
      <c r="P58" s="16">
        <f>IF(OR(Table1[[#This Row],[Rank]]="Cancelled",Table1[[#This Row],[Rank]]&gt;64),1,VLOOKUP(Table1[[#This Row],[GenderCount]],'Ranking Values'!E:F,2,FALSE))</f>
        <v>1</v>
      </c>
      <c r="Q58" s="17">
        <f>Table1[[#This Row],[Ranking.Points]]*Table1[[#This Row],[Mulitplier]]*Table1[[#This Row],[NI.Mult]]</f>
        <v>18</v>
      </c>
    </row>
    <row r="59" spans="1:17" x14ac:dyDescent="0.3">
      <c r="A59" s="18" t="s">
        <v>21</v>
      </c>
      <c r="B59" s="18" t="s">
        <v>35</v>
      </c>
      <c r="C59" s="19">
        <v>3</v>
      </c>
      <c r="D59" s="12">
        <f>COUNTIFS(E:E,Table1[[#This Row],[EventDate]],G:G,Table1[[#This Row],[EventName]],H:H,Table1[[#This Row],[Category]],I:I,Table1[[#This Row],[Weapon]],J:J,Table1[[#This Row],[Gender]])</f>
        <v>5</v>
      </c>
      <c r="E59" s="21">
        <v>44339</v>
      </c>
      <c r="F59" s="22" t="s">
        <v>383</v>
      </c>
      <c r="G59" s="10" t="s">
        <v>283</v>
      </c>
      <c r="H59" s="18" t="s">
        <v>319</v>
      </c>
      <c r="I59" s="18" t="s">
        <v>285</v>
      </c>
      <c r="J59" s="15" t="str">
        <f>VLOOKUP(Table1[[#This Row],[LastName]]&amp;"."&amp;Table1[[#This Row],[FirstName]],Fencers!C:H,6,FALSE)</f>
        <v>Men</v>
      </c>
      <c r="K59" s="23" t="str">
        <f>VLOOKUP(Table1[[#This Row],[LastName]]&amp;"."&amp;Table1[[#This Row],[FirstName]],Fencers!C:G,4,FALSE)</f>
        <v>AHFC</v>
      </c>
      <c r="L59" s="27">
        <v>0</v>
      </c>
      <c r="M59" s="12">
        <f>COUNTIFS(A:A,Table1[[#This Row],[LastName]],B:B,Table1[[#This Row],[FirstName]],F:F,"S",H:H,Table1[[#This Row],[Category]],I:I,Table1[[#This Row],[Weapon]])</f>
        <v>2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18</v>
      </c>
      <c r="P59" s="16">
        <f>IF(OR(Table1[[#This Row],[Rank]]="Cancelled",Table1[[#This Row],[Rank]]&gt;64),1,VLOOKUP(Table1[[#This Row],[GenderCount]],'Ranking Values'!E:F,2,FALSE))</f>
        <v>1</v>
      </c>
      <c r="Q59" s="17">
        <f>Table1[[#This Row],[Ranking.Points]]*Table1[[#This Row],[Mulitplier]]*Table1[[#This Row],[NI.Mult]]</f>
        <v>18</v>
      </c>
    </row>
    <row r="60" spans="1:17" x14ac:dyDescent="0.3">
      <c r="A60" s="18" t="s">
        <v>277</v>
      </c>
      <c r="B60" s="18" t="s">
        <v>278</v>
      </c>
      <c r="C60" s="19">
        <v>5</v>
      </c>
      <c r="D60" s="12">
        <f>COUNTIFS(E:E,Table1[[#This Row],[EventDate]],G:G,Table1[[#This Row],[EventName]],H:H,Table1[[#This Row],[Category]],I:I,Table1[[#This Row],[Weapon]],J:J,Table1[[#This Row],[Gender]])</f>
        <v>5</v>
      </c>
      <c r="E60" s="21">
        <v>44339</v>
      </c>
      <c r="F60" s="22" t="s">
        <v>383</v>
      </c>
      <c r="G60" s="10" t="s">
        <v>283</v>
      </c>
      <c r="H60" s="18" t="s">
        <v>319</v>
      </c>
      <c r="I60" s="18" t="s">
        <v>285</v>
      </c>
      <c r="J60" s="15" t="str">
        <f>VLOOKUP(Table1[[#This Row],[LastName]]&amp;"."&amp;Table1[[#This Row],[FirstName]],Fencers!C:H,6,FALSE)</f>
        <v>Men</v>
      </c>
      <c r="K60" s="23" t="str">
        <f>VLOOKUP(Table1[[#This Row],[LastName]]&amp;"."&amp;Table1[[#This Row],[FirstName]],Fencers!C:G,4,FALSE)</f>
        <v>CSFC</v>
      </c>
      <c r="L60" s="27">
        <v>0</v>
      </c>
      <c r="M60" s="12">
        <f>COUNTIFS(A:A,Table1[[#This Row],[LastName]],B:B,Table1[[#This Row],[FirstName]],F:F,"S",H:H,Table1[[#This Row],[Category]],I:I,Table1[[#This Row],[Weapon]])</f>
        <v>3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12</v>
      </c>
      <c r="P60" s="16">
        <f>IF(OR(Table1[[#This Row],[Rank]]="Cancelled",Table1[[#This Row],[Rank]]&gt;64),1,VLOOKUP(Table1[[#This Row],[GenderCount]],'Ranking Values'!E:F,2,FALSE))</f>
        <v>1</v>
      </c>
      <c r="Q60" s="17">
        <f>Table1[[#This Row],[Ranking.Points]]*Table1[[#This Row],[Mulitplier]]*Table1[[#This Row],[NI.Mult]]</f>
        <v>12</v>
      </c>
    </row>
    <row r="61" spans="1:17" x14ac:dyDescent="0.3">
      <c r="A61" s="18" t="s">
        <v>123</v>
      </c>
      <c r="B61" s="18" t="s">
        <v>446</v>
      </c>
      <c r="C61" s="19">
        <v>2</v>
      </c>
      <c r="D61" s="12">
        <f>COUNTIFS(E:E,Table1[[#This Row],[EventDate]],G:G,Table1[[#This Row],[EventName]],H:H,Table1[[#This Row],[Category]],I:I,Table1[[#This Row],[Weapon]],J:J,Table1[[#This Row],[Gender]])</f>
        <v>1</v>
      </c>
      <c r="E61" s="21">
        <v>44339</v>
      </c>
      <c r="F61" s="22" t="s">
        <v>383</v>
      </c>
      <c r="G61" s="10" t="s">
        <v>283</v>
      </c>
      <c r="H61" s="18" t="s">
        <v>319</v>
      </c>
      <c r="I61" s="18" t="s">
        <v>285</v>
      </c>
      <c r="J61" s="15" t="str">
        <f>VLOOKUP(Table1[[#This Row],[LastName]]&amp;"."&amp;Table1[[#This Row],[FirstName]],Fencers!C:H,6,FALSE)</f>
        <v>Women</v>
      </c>
      <c r="K61" s="23" t="str">
        <f>VLOOKUP(Table1[[#This Row],[LastName]]&amp;"."&amp;Table1[[#This Row],[FirstName]],Fencers!C:G,4,FALSE)</f>
        <v>CSFC</v>
      </c>
      <c r="L61" s="27">
        <v>0</v>
      </c>
      <c r="M61" s="12">
        <f>COUNTIFS(A:A,Table1[[#This Row],[LastName]],B:B,Table1[[#This Row],[FirstName]],F:F,"S",H:H,Table1[[#This Row],[Category]],I:I,Table1[[#This Row],[Weapon]])</f>
        <v>5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23</v>
      </c>
      <c r="P61" s="16">
        <f>IF(OR(Table1[[#This Row],[Rank]]="Cancelled",Table1[[#This Row],[Rank]]&gt;64),1,VLOOKUP(Table1[[#This Row],[GenderCount]],'Ranking Values'!E:F,2,FALSE))</f>
        <v>0.2</v>
      </c>
      <c r="Q61" s="17">
        <f>Table1[[#This Row],[Ranking.Points]]*Table1[[#This Row],[Mulitplier]]*Table1[[#This Row],[NI.Mult]]</f>
        <v>4.6000000000000005</v>
      </c>
    </row>
    <row r="62" spans="1:17" x14ac:dyDescent="0.3">
      <c r="A62" s="18" t="s">
        <v>281</v>
      </c>
      <c r="B62" s="18" t="s">
        <v>366</v>
      </c>
      <c r="C62" s="19">
        <v>1</v>
      </c>
      <c r="D62" s="12">
        <f>COUNTIFS(E:E,Table1[[#This Row],[EventDate]],G:G,Table1[[#This Row],[EventName]],H:H,Table1[[#This Row],[Category]],I:I,Table1[[#This Row],[Weapon]],J:J,Table1[[#This Row],[Gender]])</f>
        <v>5</v>
      </c>
      <c r="E62" s="21">
        <v>44339</v>
      </c>
      <c r="F62" s="22" t="s">
        <v>383</v>
      </c>
      <c r="G62" s="10" t="s">
        <v>283</v>
      </c>
      <c r="H62" s="18" t="s">
        <v>320</v>
      </c>
      <c r="I62" s="18" t="s">
        <v>285</v>
      </c>
      <c r="J62" s="15" t="str">
        <f>VLOOKUP(Table1[[#This Row],[LastName]]&amp;"."&amp;Table1[[#This Row],[FirstName]],Fencers!C:H,6,FALSE)</f>
        <v>Men</v>
      </c>
      <c r="K62" s="23" t="str">
        <f>VLOOKUP(Table1[[#This Row],[LastName]]&amp;"."&amp;Table1[[#This Row],[FirstName]],Fencers!C:G,4,FALSE)</f>
        <v>ASC</v>
      </c>
      <c r="L62" s="27">
        <v>0</v>
      </c>
      <c r="M62" s="12">
        <f>COUNTIFS(A:A,Table1[[#This Row],[LastName]],B:B,Table1[[#This Row],[FirstName]],F:F,"S",H:H,Table1[[#This Row],[Category]],I:I,Table1[[#This Row],[Weapon]])</f>
        <v>1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28</v>
      </c>
      <c r="P62" s="16">
        <f>IF(OR(Table1[[#This Row],[Rank]]="Cancelled",Table1[[#This Row],[Rank]]&gt;64),1,VLOOKUP(Table1[[#This Row],[GenderCount]],'Ranking Values'!E:F,2,FALSE))</f>
        <v>1</v>
      </c>
      <c r="Q62" s="17">
        <f>Table1[[#This Row],[Ranking.Points]]*Table1[[#This Row],[Mulitplier]]*Table1[[#This Row],[NI.Mult]]</f>
        <v>28</v>
      </c>
    </row>
    <row r="63" spans="1:17" x14ac:dyDescent="0.3">
      <c r="A63" s="18" t="s">
        <v>225</v>
      </c>
      <c r="B63" s="18" t="s">
        <v>138</v>
      </c>
      <c r="C63" s="19">
        <v>2</v>
      </c>
      <c r="D63" s="12">
        <f>COUNTIFS(E:E,Table1[[#This Row],[EventDate]],G:G,Table1[[#This Row],[EventName]],H:H,Table1[[#This Row],[Category]],I:I,Table1[[#This Row],[Weapon]],J:J,Table1[[#This Row],[Gender]])</f>
        <v>5</v>
      </c>
      <c r="E63" s="21">
        <v>44339</v>
      </c>
      <c r="F63" s="22" t="s">
        <v>383</v>
      </c>
      <c r="G63" s="10" t="s">
        <v>283</v>
      </c>
      <c r="H63" s="18" t="s">
        <v>320</v>
      </c>
      <c r="I63" s="18" t="s">
        <v>285</v>
      </c>
      <c r="J63" s="15" t="str">
        <f>VLOOKUP(Table1[[#This Row],[LastName]]&amp;"."&amp;Table1[[#This Row],[FirstName]],Fencers!C:H,6,FALSE)</f>
        <v>Men</v>
      </c>
      <c r="K63" s="23" t="str">
        <f>VLOOKUP(Table1[[#This Row],[LastName]]&amp;"."&amp;Table1[[#This Row],[FirstName]],Fencers!C:G,4,FALSE)</f>
        <v>ASC</v>
      </c>
      <c r="L63" s="27">
        <v>0</v>
      </c>
      <c r="M63" s="12">
        <f>COUNTIFS(A:A,Table1[[#This Row],[LastName]],B:B,Table1[[#This Row],[FirstName]],F:F,"S",H:H,Table1[[#This Row],[Category]],I:I,Table1[[#This Row],[Weapon]])</f>
        <v>2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23</v>
      </c>
      <c r="P63" s="16">
        <f>IF(OR(Table1[[#This Row],[Rank]]="Cancelled",Table1[[#This Row],[Rank]]&gt;64),1,VLOOKUP(Table1[[#This Row],[GenderCount]],'Ranking Values'!E:F,2,FALSE))</f>
        <v>1</v>
      </c>
      <c r="Q63" s="17">
        <f>Table1[[#This Row],[Ranking.Points]]*Table1[[#This Row],[Mulitplier]]*Table1[[#This Row],[NI.Mult]]</f>
        <v>23</v>
      </c>
    </row>
    <row r="64" spans="1:17" x14ac:dyDescent="0.3">
      <c r="A64" s="18" t="s">
        <v>107</v>
      </c>
      <c r="B64" s="18" t="s">
        <v>142</v>
      </c>
      <c r="C64" s="19">
        <v>3</v>
      </c>
      <c r="D64" s="12">
        <f>COUNTIFS(E:E,Table1[[#This Row],[EventDate]],G:G,Table1[[#This Row],[EventName]],H:H,Table1[[#This Row],[Category]],I:I,Table1[[#This Row],[Weapon]],J:J,Table1[[#This Row],[Gender]])</f>
        <v>5</v>
      </c>
      <c r="E64" s="21">
        <v>44339</v>
      </c>
      <c r="F64" s="22" t="s">
        <v>383</v>
      </c>
      <c r="G64" s="10" t="s">
        <v>283</v>
      </c>
      <c r="H64" s="18" t="s">
        <v>320</v>
      </c>
      <c r="I64" s="18" t="s">
        <v>285</v>
      </c>
      <c r="J64" s="15" t="str">
        <f>VLOOKUP(Table1[[#This Row],[LastName]]&amp;"."&amp;Table1[[#This Row],[FirstName]],Fencers!C:H,6,FALSE)</f>
        <v>Men</v>
      </c>
      <c r="K64" s="23" t="str">
        <f>VLOOKUP(Table1[[#This Row],[LastName]]&amp;"."&amp;Table1[[#This Row],[FirstName]],Fencers!C:G,4,FALSE)</f>
        <v>ASC</v>
      </c>
      <c r="L64" s="27">
        <v>0</v>
      </c>
      <c r="M64" s="12">
        <f>COUNTIFS(A:A,Table1[[#This Row],[LastName]],B:B,Table1[[#This Row],[FirstName]],F:F,"S",H:H,Table1[[#This Row],[Category]],I:I,Table1[[#This Row],[Weapon]])</f>
        <v>5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18</v>
      </c>
      <c r="P64" s="16">
        <f>IF(OR(Table1[[#This Row],[Rank]]="Cancelled",Table1[[#This Row],[Rank]]&gt;64),1,VLOOKUP(Table1[[#This Row],[GenderCount]],'Ranking Values'!E:F,2,FALSE))</f>
        <v>1</v>
      </c>
      <c r="Q64" s="17">
        <f>Table1[[#This Row],[Ranking.Points]]*Table1[[#This Row],[Mulitplier]]*Table1[[#This Row],[NI.Mult]]</f>
        <v>18</v>
      </c>
    </row>
    <row r="65" spans="1:17" x14ac:dyDescent="0.3">
      <c r="A65" s="18" t="s">
        <v>21</v>
      </c>
      <c r="B65" s="18" t="s">
        <v>35</v>
      </c>
      <c r="C65" s="19">
        <v>3</v>
      </c>
      <c r="D65" s="12">
        <f>COUNTIFS(E:E,Table1[[#This Row],[EventDate]],G:G,Table1[[#This Row],[EventName]],H:H,Table1[[#This Row],[Category]],I:I,Table1[[#This Row],[Weapon]],J:J,Table1[[#This Row],[Gender]])</f>
        <v>5</v>
      </c>
      <c r="E65" s="21">
        <v>44339</v>
      </c>
      <c r="F65" s="22" t="s">
        <v>383</v>
      </c>
      <c r="G65" s="10" t="s">
        <v>283</v>
      </c>
      <c r="H65" s="18" t="s">
        <v>320</v>
      </c>
      <c r="I65" s="18" t="s">
        <v>285</v>
      </c>
      <c r="J65" s="15" t="str">
        <f>VLOOKUP(Table1[[#This Row],[LastName]]&amp;"."&amp;Table1[[#This Row],[FirstName]],Fencers!C:H,6,FALSE)</f>
        <v>Men</v>
      </c>
      <c r="K65" s="23" t="str">
        <f>VLOOKUP(Table1[[#This Row],[LastName]]&amp;"."&amp;Table1[[#This Row],[FirstName]],Fencers!C:G,4,FALSE)</f>
        <v>AHFC</v>
      </c>
      <c r="L65" s="27">
        <v>0</v>
      </c>
      <c r="M65" s="12">
        <f>COUNTIFS(A:A,Table1[[#This Row],[LastName]],B:B,Table1[[#This Row],[FirstName]],F:F,"S",H:H,Table1[[#This Row],[Category]],I:I,Table1[[#This Row],[Weapon]])</f>
        <v>2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18</v>
      </c>
      <c r="P65" s="16">
        <f>IF(OR(Table1[[#This Row],[Rank]]="Cancelled",Table1[[#This Row],[Rank]]&gt;64),1,VLOOKUP(Table1[[#This Row],[GenderCount]],'Ranking Values'!E:F,2,FALSE))</f>
        <v>1</v>
      </c>
      <c r="Q65" s="17">
        <f>Table1[[#This Row],[Ranking.Points]]*Table1[[#This Row],[Mulitplier]]*Table1[[#This Row],[NI.Mult]]</f>
        <v>18</v>
      </c>
    </row>
    <row r="66" spans="1:17" x14ac:dyDescent="0.3">
      <c r="A66" s="18" t="s">
        <v>277</v>
      </c>
      <c r="B66" s="18" t="s">
        <v>278</v>
      </c>
      <c r="C66" s="19">
        <v>5</v>
      </c>
      <c r="D66" s="12">
        <f>COUNTIFS(E:E,Table1[[#This Row],[EventDate]],G:G,Table1[[#This Row],[EventName]],H:H,Table1[[#This Row],[Category]],I:I,Table1[[#This Row],[Weapon]],J:J,Table1[[#This Row],[Gender]])</f>
        <v>5</v>
      </c>
      <c r="E66" s="21">
        <v>44339</v>
      </c>
      <c r="F66" s="22" t="s">
        <v>383</v>
      </c>
      <c r="G66" s="10" t="s">
        <v>283</v>
      </c>
      <c r="H66" s="18" t="s">
        <v>320</v>
      </c>
      <c r="I66" s="18" t="s">
        <v>285</v>
      </c>
      <c r="J66" s="15" t="str">
        <f>VLOOKUP(Table1[[#This Row],[LastName]]&amp;"."&amp;Table1[[#This Row],[FirstName]],Fencers!C:H,6,FALSE)</f>
        <v>Men</v>
      </c>
      <c r="K66" s="23" t="str">
        <f>VLOOKUP(Table1[[#This Row],[LastName]]&amp;"."&amp;Table1[[#This Row],[FirstName]],Fencers!C:G,4,FALSE)</f>
        <v>CSFC</v>
      </c>
      <c r="L66" s="27">
        <v>0</v>
      </c>
      <c r="M66" s="12">
        <f>COUNTIFS(A:A,Table1[[#This Row],[LastName]],B:B,Table1[[#This Row],[FirstName]],F:F,"S",H:H,Table1[[#This Row],[Category]],I:I,Table1[[#This Row],[Weapon]])</f>
        <v>3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12</v>
      </c>
      <c r="P66" s="16">
        <f>IF(OR(Table1[[#This Row],[Rank]]="Cancelled",Table1[[#This Row],[Rank]]&gt;64),1,VLOOKUP(Table1[[#This Row],[GenderCount]],'Ranking Values'!E:F,2,FALSE))</f>
        <v>1</v>
      </c>
      <c r="Q66" s="17">
        <f>Table1[[#This Row],[Ranking.Points]]*Table1[[#This Row],[Mulitplier]]*Table1[[#This Row],[NI.Mult]]</f>
        <v>12</v>
      </c>
    </row>
    <row r="67" spans="1:17" x14ac:dyDescent="0.3">
      <c r="A67" s="18" t="s">
        <v>68</v>
      </c>
      <c r="B67" s="18" t="s">
        <v>69</v>
      </c>
      <c r="C67" s="19">
        <v>1</v>
      </c>
      <c r="D67" s="12">
        <f>COUNTIFS(E:E,Table1[[#This Row],[EventDate]],G:G,Table1[[#This Row],[EventName]],H:H,Table1[[#This Row],[Category]],I:I,Table1[[#This Row],[Weapon]],J:J,Table1[[#This Row],[Gender]])</f>
        <v>3</v>
      </c>
      <c r="E67" s="21">
        <v>44339</v>
      </c>
      <c r="F67" s="22" t="s">
        <v>383</v>
      </c>
      <c r="G67" s="10" t="s">
        <v>283</v>
      </c>
      <c r="H67" s="18" t="s">
        <v>320</v>
      </c>
      <c r="I67" s="18" t="s">
        <v>285</v>
      </c>
      <c r="J67" s="15" t="str">
        <f>VLOOKUP(Table1[[#This Row],[LastName]]&amp;"."&amp;Table1[[#This Row],[FirstName]],Fencers!C:H,6,FALSE)</f>
        <v>Women</v>
      </c>
      <c r="K67" s="23" t="str">
        <f>VLOOKUP(Table1[[#This Row],[LastName]]&amp;"."&amp;Table1[[#This Row],[FirstName]],Fencers!C:G,4,FALSE)</f>
        <v>ASC</v>
      </c>
      <c r="L67" s="27">
        <v>0</v>
      </c>
      <c r="M67" s="12">
        <f>COUNTIFS(A:A,Table1[[#This Row],[LastName]],B:B,Table1[[#This Row],[FirstName]],F:F,"S",H:H,Table1[[#This Row],[Category]],I:I,Table1[[#This Row],[Weapon]])</f>
        <v>1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28</v>
      </c>
      <c r="P67" s="16">
        <f>IF(OR(Table1[[#This Row],[Rank]]="Cancelled",Table1[[#This Row],[Rank]]&gt;64),1,VLOOKUP(Table1[[#This Row],[GenderCount]],'Ranking Values'!E:F,2,FALSE))</f>
        <v>0.6</v>
      </c>
      <c r="Q67" s="17">
        <f>Table1[[#This Row],[Ranking.Points]]*Table1[[#This Row],[Mulitplier]]*Table1[[#This Row],[NI.Mult]]</f>
        <v>16.8</v>
      </c>
    </row>
    <row r="68" spans="1:17" x14ac:dyDescent="0.3">
      <c r="A68" s="18" t="s">
        <v>180</v>
      </c>
      <c r="B68" s="18" t="s">
        <v>181</v>
      </c>
      <c r="C68" s="19">
        <v>2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21">
        <v>44339</v>
      </c>
      <c r="F68" s="22" t="s">
        <v>383</v>
      </c>
      <c r="G68" s="10" t="s">
        <v>283</v>
      </c>
      <c r="H68" s="18" t="s">
        <v>320</v>
      </c>
      <c r="I68" s="18" t="s">
        <v>285</v>
      </c>
      <c r="J68" s="15" t="str">
        <f>VLOOKUP(Table1[[#This Row],[LastName]]&amp;"."&amp;Table1[[#This Row],[FirstName]],Fencers!C:H,6,FALSE)</f>
        <v>Women</v>
      </c>
      <c r="K68" s="23" t="str">
        <f>VLOOKUP(Table1[[#This Row],[LastName]]&amp;"."&amp;Table1[[#This Row],[FirstName]],Fencers!C:G,4,FALSE)</f>
        <v>CSFC</v>
      </c>
      <c r="L68" s="27">
        <v>0</v>
      </c>
      <c r="M68" s="12">
        <f>COUNTIFS(A:A,Table1[[#This Row],[LastName]],B:B,Table1[[#This Row],[FirstName]],F:F,"S",H:H,Table1[[#This Row],[Category]],I:I,Table1[[#This Row],[Weapon]])</f>
        <v>5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23</v>
      </c>
      <c r="P68" s="16">
        <f>IF(OR(Table1[[#This Row],[Rank]]="Cancelled",Table1[[#This Row],[Rank]]&gt;64),1,VLOOKUP(Table1[[#This Row],[GenderCount]],'Ranking Values'!E:F,2,FALSE))</f>
        <v>0.6</v>
      </c>
      <c r="Q68" s="17">
        <f>Table1[[#This Row],[Ranking.Points]]*Table1[[#This Row],[Mulitplier]]*Table1[[#This Row],[NI.Mult]]</f>
        <v>13.799999999999999</v>
      </c>
    </row>
    <row r="69" spans="1:17" x14ac:dyDescent="0.3">
      <c r="A69" s="18" t="s">
        <v>123</v>
      </c>
      <c r="B69" s="18" t="s">
        <v>446</v>
      </c>
      <c r="C69" s="19">
        <v>3</v>
      </c>
      <c r="D69" s="12">
        <f>COUNTIFS(E:E,Table1[[#This Row],[EventDate]],G:G,Table1[[#This Row],[EventName]],H:H,Table1[[#This Row],[Category]],I:I,Table1[[#This Row],[Weapon]],J:J,Table1[[#This Row],[Gender]])</f>
        <v>3</v>
      </c>
      <c r="E69" s="21">
        <v>44339</v>
      </c>
      <c r="F69" s="22" t="s">
        <v>383</v>
      </c>
      <c r="G69" s="10" t="s">
        <v>283</v>
      </c>
      <c r="H69" s="18" t="s">
        <v>320</v>
      </c>
      <c r="I69" s="18" t="s">
        <v>285</v>
      </c>
      <c r="J69" s="15" t="str">
        <f>VLOOKUP(Table1[[#This Row],[LastName]]&amp;"."&amp;Table1[[#This Row],[FirstName]],Fencers!C:H,6,FALSE)</f>
        <v>Women</v>
      </c>
      <c r="K69" s="23" t="str">
        <f>VLOOKUP(Table1[[#This Row],[LastName]]&amp;"."&amp;Table1[[#This Row],[FirstName]],Fencers!C:G,4,FALSE)</f>
        <v>CSFC</v>
      </c>
      <c r="L69" s="27">
        <v>0</v>
      </c>
      <c r="M69" s="12">
        <f>COUNTIFS(A:A,Table1[[#This Row],[LastName]],B:B,Table1[[#This Row],[FirstName]],F:F,"S",H:H,Table1[[#This Row],[Category]],I:I,Table1[[#This Row],[Weapon]])</f>
        <v>5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18</v>
      </c>
      <c r="P69" s="16">
        <f>IF(OR(Table1[[#This Row],[Rank]]="Cancelled",Table1[[#This Row],[Rank]]&gt;64),1,VLOOKUP(Table1[[#This Row],[GenderCount]],'Ranking Values'!E:F,2,FALSE))</f>
        <v>0.6</v>
      </c>
      <c r="Q69" s="17">
        <f>Table1[[#This Row],[Ranking.Points]]*Table1[[#This Row],[Mulitplier]]*Table1[[#This Row],[NI.Mult]]</f>
        <v>10.799999999999999</v>
      </c>
    </row>
    <row r="70" spans="1:17" x14ac:dyDescent="0.3">
      <c r="A70" s="18" t="s">
        <v>120</v>
      </c>
      <c r="B70" s="18" t="s">
        <v>133</v>
      </c>
      <c r="C70" s="19">
        <v>1</v>
      </c>
      <c r="D70" s="12">
        <f>COUNTIFS(E:E,Table1[[#This Row],[EventDate]],G:G,Table1[[#This Row],[EventName]],H:H,Table1[[#This Row],[Category]],I:I,Table1[[#This Row],[Weapon]],J:J,Table1[[#This Row],[Gender]])</f>
        <v>11</v>
      </c>
      <c r="E70" s="21">
        <v>44346</v>
      </c>
      <c r="F70" s="22" t="s">
        <v>383</v>
      </c>
      <c r="G70" s="10" t="s">
        <v>385</v>
      </c>
      <c r="H70" s="18" t="s">
        <v>305</v>
      </c>
      <c r="I70" s="18" t="s">
        <v>287</v>
      </c>
      <c r="J70" s="15" t="str">
        <f>VLOOKUP(Table1[[#This Row],[LastName]]&amp;"."&amp;Table1[[#This Row],[FirstName]],Fencers!C:H,6,FALSE)</f>
        <v>Men</v>
      </c>
      <c r="K70" s="23" t="str">
        <f>VLOOKUP(Table1[[#This Row],[LastName]]&amp;"."&amp;Table1[[#This Row],[FirstName]],Fencers!C:G,4,FALSE)</f>
        <v>ASC</v>
      </c>
      <c r="L70" s="27">
        <v>1</v>
      </c>
      <c r="M70" s="12">
        <f>COUNTIFS(A:A,Table1[[#This Row],[LastName]],B:B,Table1[[#This Row],[FirstName]],F:F,"S",H:H,Table1[[#This Row],[Category]],I:I,Table1[[#This Row],[Weapon]])</f>
        <v>5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32</v>
      </c>
      <c r="P70" s="16">
        <f>IF(OR(Table1[[#This Row],[Rank]]="Cancelled",Table1[[#This Row],[Rank]]&gt;64),1,VLOOKUP(Table1[[#This Row],[GenderCount]],'Ranking Values'!E:F,2,FALSE))</f>
        <v>1</v>
      </c>
      <c r="Q70" s="17">
        <f>Table1[[#This Row],[Ranking.Points]]*Table1[[#This Row],[Mulitplier]]*Table1[[#This Row],[NI.Mult]]</f>
        <v>32</v>
      </c>
    </row>
    <row r="71" spans="1:17" x14ac:dyDescent="0.3">
      <c r="A71" s="18" t="s">
        <v>19</v>
      </c>
      <c r="B71" s="18" t="s">
        <v>32</v>
      </c>
      <c r="C71" s="19">
        <v>2</v>
      </c>
      <c r="D71" s="12">
        <f>COUNTIFS(E:E,Table1[[#This Row],[EventDate]],G:G,Table1[[#This Row],[EventName]],H:H,Table1[[#This Row],[Category]],I:I,Table1[[#This Row],[Weapon]],J:J,Table1[[#This Row],[Gender]])</f>
        <v>11</v>
      </c>
      <c r="E71" s="21">
        <v>44346</v>
      </c>
      <c r="F71" s="22" t="s">
        <v>383</v>
      </c>
      <c r="G71" s="10" t="s">
        <v>385</v>
      </c>
      <c r="H71" s="18" t="s">
        <v>305</v>
      </c>
      <c r="I71" s="18" t="s">
        <v>287</v>
      </c>
      <c r="J71" s="15" t="str">
        <f>VLOOKUP(Table1[[#This Row],[LastName]]&amp;"."&amp;Table1[[#This Row],[FirstName]],Fencers!C:H,6,FALSE)</f>
        <v>Men</v>
      </c>
      <c r="K71" s="23" t="str">
        <f>VLOOKUP(Table1[[#This Row],[LastName]]&amp;"."&amp;Table1[[#This Row],[FirstName]],Fencers!C:G,4,FALSE)</f>
        <v>ASC</v>
      </c>
      <c r="L71" s="27">
        <v>1</v>
      </c>
      <c r="M71" s="12">
        <f>COUNTIFS(A:A,Table1[[#This Row],[LastName]],B:B,Table1[[#This Row],[FirstName]],F:F,"S",H:H,Table1[[#This Row],[Category]],I:I,Table1[[#This Row],[Weapon]])</f>
        <v>5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26</v>
      </c>
      <c r="P71" s="16">
        <f>IF(OR(Table1[[#This Row],[Rank]]="Cancelled",Table1[[#This Row],[Rank]]&gt;64),1,VLOOKUP(Table1[[#This Row],[GenderCount]],'Ranking Values'!E:F,2,FALSE))</f>
        <v>1</v>
      </c>
      <c r="Q71" s="17">
        <f>Table1[[#This Row],[Ranking.Points]]*Table1[[#This Row],[Mulitplier]]*Table1[[#This Row],[NI.Mult]]</f>
        <v>26</v>
      </c>
    </row>
    <row r="72" spans="1:17" x14ac:dyDescent="0.3">
      <c r="A72" s="18" t="s">
        <v>57</v>
      </c>
      <c r="B72" s="18" t="s">
        <v>59</v>
      </c>
      <c r="C72" s="19">
        <v>3</v>
      </c>
      <c r="D72" s="12">
        <f>COUNTIFS(E:E,Table1[[#This Row],[EventDate]],G:G,Table1[[#This Row],[EventName]],H:H,Table1[[#This Row],[Category]],I:I,Table1[[#This Row],[Weapon]],J:J,Table1[[#This Row],[Gender]])</f>
        <v>11</v>
      </c>
      <c r="E72" s="21">
        <v>44346</v>
      </c>
      <c r="F72" s="22" t="s">
        <v>383</v>
      </c>
      <c r="G72" s="10" t="s">
        <v>385</v>
      </c>
      <c r="H72" s="18" t="s">
        <v>305</v>
      </c>
      <c r="I72" s="18" t="s">
        <v>287</v>
      </c>
      <c r="J72" s="15" t="str">
        <f>VLOOKUP(Table1[[#This Row],[LastName]]&amp;"."&amp;Table1[[#This Row],[FirstName]],Fencers!C:H,6,FALSE)</f>
        <v>Men</v>
      </c>
      <c r="K72" s="23" t="str">
        <f>VLOOKUP(Table1[[#This Row],[LastName]]&amp;"."&amp;Table1[[#This Row],[FirstName]],Fencers!C:G,4,FALSE)</f>
        <v>AHFC</v>
      </c>
      <c r="L72" s="27">
        <v>1</v>
      </c>
      <c r="M72" s="12">
        <f>COUNTIFS(A:A,Table1[[#This Row],[LastName]],B:B,Table1[[#This Row],[FirstName]],F:F,"S",H:H,Table1[[#This Row],[Category]],I:I,Table1[[#This Row],[Weapon]])</f>
        <v>1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20</v>
      </c>
      <c r="P72" s="16">
        <f>IF(OR(Table1[[#This Row],[Rank]]="Cancelled",Table1[[#This Row],[Rank]]&gt;64),1,VLOOKUP(Table1[[#This Row],[GenderCount]],'Ranking Values'!E:F,2,FALSE))</f>
        <v>1</v>
      </c>
      <c r="Q72" s="17">
        <f>Table1[[#This Row],[Ranking.Points]]*Table1[[#This Row],[Mulitplier]]*Table1[[#This Row],[NI.Mult]]</f>
        <v>20</v>
      </c>
    </row>
    <row r="73" spans="1:17" x14ac:dyDescent="0.3">
      <c r="A73" s="18" t="s">
        <v>309</v>
      </c>
      <c r="B73" s="18" t="s">
        <v>310</v>
      </c>
      <c r="C73" s="19">
        <v>3</v>
      </c>
      <c r="D73" s="12">
        <f>COUNTIFS(E:E,Table1[[#This Row],[EventDate]],G:G,Table1[[#This Row],[EventName]],H:H,Table1[[#This Row],[Category]],I:I,Table1[[#This Row],[Weapon]],J:J,Table1[[#This Row],[Gender]])</f>
        <v>11</v>
      </c>
      <c r="E73" s="21">
        <v>44346</v>
      </c>
      <c r="F73" s="22" t="s">
        <v>383</v>
      </c>
      <c r="G73" s="10" t="s">
        <v>385</v>
      </c>
      <c r="H73" s="18" t="s">
        <v>305</v>
      </c>
      <c r="I73" s="18" t="s">
        <v>287</v>
      </c>
      <c r="J73" s="15" t="str">
        <f>VLOOKUP(Table1[[#This Row],[LastName]]&amp;"."&amp;Table1[[#This Row],[FirstName]],Fencers!C:H,6,FALSE)</f>
        <v>Men</v>
      </c>
      <c r="K73" s="23" t="str">
        <f>VLOOKUP(Table1[[#This Row],[LastName]]&amp;"."&amp;Table1[[#This Row],[FirstName]],Fencers!C:G,4,FALSE)</f>
        <v>ASC</v>
      </c>
      <c r="L73" s="27">
        <v>1</v>
      </c>
      <c r="M73" s="12">
        <f>COUNTIFS(A:A,Table1[[#This Row],[LastName]],B:B,Table1[[#This Row],[FirstName]],F:F,"S",H:H,Table1[[#This Row],[Category]],I:I,Table1[[#This Row],[Weapon]])</f>
        <v>2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20</v>
      </c>
      <c r="P73" s="16">
        <f>IF(OR(Table1[[#This Row],[Rank]]="Cancelled",Table1[[#This Row],[Rank]]&gt;64),1,VLOOKUP(Table1[[#This Row],[GenderCount]],'Ranking Values'!E:F,2,FALSE))</f>
        <v>1</v>
      </c>
      <c r="Q73" s="17">
        <f>Table1[[#This Row],[Ranking.Points]]*Table1[[#This Row],[Mulitplier]]*Table1[[#This Row],[NI.Mult]]</f>
        <v>20</v>
      </c>
    </row>
    <row r="74" spans="1:17" x14ac:dyDescent="0.3">
      <c r="A74" s="18" t="s">
        <v>61</v>
      </c>
      <c r="B74" s="18" t="s">
        <v>63</v>
      </c>
      <c r="C74" s="19">
        <v>5</v>
      </c>
      <c r="D74" s="12">
        <f>COUNTIFS(E:E,Table1[[#This Row],[EventDate]],G:G,Table1[[#This Row],[EventName]],H:H,Table1[[#This Row],[Category]],I:I,Table1[[#This Row],[Weapon]],J:J,Table1[[#This Row],[Gender]])</f>
        <v>11</v>
      </c>
      <c r="E74" s="21">
        <v>44346</v>
      </c>
      <c r="F74" s="22" t="s">
        <v>383</v>
      </c>
      <c r="G74" s="10" t="s">
        <v>385</v>
      </c>
      <c r="H74" s="18" t="s">
        <v>305</v>
      </c>
      <c r="I74" s="18" t="s">
        <v>287</v>
      </c>
      <c r="J74" s="15" t="str">
        <f>VLOOKUP(Table1[[#This Row],[LastName]]&amp;"."&amp;Table1[[#This Row],[FirstName]],Fencers!C:H,6,FALSE)</f>
        <v>Men</v>
      </c>
      <c r="K74" s="23" t="str">
        <f>VLOOKUP(Table1[[#This Row],[LastName]]&amp;"."&amp;Table1[[#This Row],[FirstName]],Fencers!C:G,4,FALSE)</f>
        <v>CSFC</v>
      </c>
      <c r="L74" s="27">
        <v>1</v>
      </c>
      <c r="M74" s="12">
        <f>COUNTIFS(A:A,Table1[[#This Row],[LastName]],B:B,Table1[[#This Row],[FirstName]],F:F,"S",H:H,Table1[[#This Row],[Category]],I:I,Table1[[#This Row],[Weapon]])</f>
        <v>5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14</v>
      </c>
      <c r="P74" s="16">
        <f>IF(OR(Table1[[#This Row],[Rank]]="Cancelled",Table1[[#This Row],[Rank]]&gt;64),1,VLOOKUP(Table1[[#This Row],[GenderCount]],'Ranking Values'!E:F,2,FALSE))</f>
        <v>1</v>
      </c>
      <c r="Q74" s="17">
        <f>Table1[[#This Row],[Ranking.Points]]*Table1[[#This Row],[Mulitplier]]*Table1[[#This Row],[NI.Mult]]</f>
        <v>14</v>
      </c>
    </row>
    <row r="75" spans="1:17" x14ac:dyDescent="0.3">
      <c r="A75" s="18" t="s">
        <v>70</v>
      </c>
      <c r="B75" s="18" t="s">
        <v>71</v>
      </c>
      <c r="C75" s="19">
        <v>6</v>
      </c>
      <c r="D75" s="12">
        <f>COUNTIFS(E:E,Table1[[#This Row],[EventDate]],G:G,Table1[[#This Row],[EventName]],H:H,Table1[[#This Row],[Category]],I:I,Table1[[#This Row],[Weapon]],J:J,Table1[[#This Row],[Gender]])</f>
        <v>11</v>
      </c>
      <c r="E75" s="21">
        <v>44346</v>
      </c>
      <c r="F75" s="22" t="s">
        <v>383</v>
      </c>
      <c r="G75" s="10" t="s">
        <v>385</v>
      </c>
      <c r="H75" s="18" t="s">
        <v>305</v>
      </c>
      <c r="I75" s="18" t="s">
        <v>287</v>
      </c>
      <c r="J75" s="15" t="str">
        <f>VLOOKUP(Table1[[#This Row],[LastName]]&amp;"."&amp;Table1[[#This Row],[FirstName]],Fencers!C:H,6,FALSE)</f>
        <v>Men</v>
      </c>
      <c r="K75" s="23" t="str">
        <f>VLOOKUP(Table1[[#This Row],[LastName]]&amp;"."&amp;Table1[[#This Row],[FirstName]],Fencers!C:G,4,FALSE)</f>
        <v>AHFC</v>
      </c>
      <c r="L75" s="27">
        <v>1</v>
      </c>
      <c r="M75" s="12">
        <f>COUNTIFS(A:A,Table1[[#This Row],[LastName]],B:B,Table1[[#This Row],[FirstName]],F:F,"S",H:H,Table1[[#This Row],[Category]],I:I,Table1[[#This Row],[Weapon]])</f>
        <v>4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6">
        <f>IF(Table1[[#This Row],[Rank]]="Cancelled",1,IF(Table1[[#This Row],[Rank]]&gt;64,0,IF(L75=0,VLOOKUP(C75,'Ranking Values'!A:C,2,FALSE),VLOOKUP(C75,'Ranking Values'!A:C,3,FALSE))))</f>
        <v>14</v>
      </c>
      <c r="P75" s="16">
        <f>IF(OR(Table1[[#This Row],[Rank]]="Cancelled",Table1[[#This Row],[Rank]]&gt;64),1,VLOOKUP(Table1[[#This Row],[GenderCount]],'Ranking Values'!E:F,2,FALSE))</f>
        <v>1</v>
      </c>
      <c r="Q75" s="17">
        <f>Table1[[#This Row],[Ranking.Points]]*Table1[[#This Row],[Mulitplier]]*Table1[[#This Row],[NI.Mult]]</f>
        <v>14</v>
      </c>
    </row>
    <row r="76" spans="1:17" x14ac:dyDescent="0.3">
      <c r="A76" s="18" t="s">
        <v>30</v>
      </c>
      <c r="B76" s="18" t="s">
        <v>45</v>
      </c>
      <c r="C76" s="19">
        <v>7</v>
      </c>
      <c r="D76" s="12">
        <f>COUNTIFS(E:E,Table1[[#This Row],[EventDate]],G:G,Table1[[#This Row],[EventName]],H:H,Table1[[#This Row],[Category]],I:I,Table1[[#This Row],[Weapon]],J:J,Table1[[#This Row],[Gender]])</f>
        <v>11</v>
      </c>
      <c r="E76" s="21">
        <v>44346</v>
      </c>
      <c r="F76" s="22" t="s">
        <v>383</v>
      </c>
      <c r="G76" s="10" t="s">
        <v>385</v>
      </c>
      <c r="H76" s="18" t="s">
        <v>305</v>
      </c>
      <c r="I76" s="18" t="s">
        <v>287</v>
      </c>
      <c r="J76" s="15" t="str">
        <f>VLOOKUP(Table1[[#This Row],[LastName]]&amp;"."&amp;Table1[[#This Row],[FirstName]],Fencers!C:H,6,FALSE)</f>
        <v>Men</v>
      </c>
      <c r="K76" s="23" t="str">
        <f>VLOOKUP(Table1[[#This Row],[LastName]]&amp;"."&amp;Table1[[#This Row],[FirstName]],Fencers!C:G,4,FALSE)</f>
        <v>AHFC</v>
      </c>
      <c r="L76" s="27">
        <v>1</v>
      </c>
      <c r="M76" s="12">
        <f>COUNTIFS(A:A,Table1[[#This Row],[LastName]],B:B,Table1[[#This Row],[FirstName]],F:F,"S",H:H,Table1[[#This Row],[Category]],I:I,Table1[[#This Row],[Weapon]])</f>
        <v>6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14</v>
      </c>
      <c r="P76" s="16">
        <f>IF(OR(Table1[[#This Row],[Rank]]="Cancelled",Table1[[#This Row],[Rank]]&gt;64),1,VLOOKUP(Table1[[#This Row],[GenderCount]],'Ranking Values'!E:F,2,FALSE))</f>
        <v>1</v>
      </c>
      <c r="Q76" s="17">
        <f>Table1[[#This Row],[Ranking.Points]]*Table1[[#This Row],[Mulitplier]]*Table1[[#This Row],[NI.Mult]]</f>
        <v>14</v>
      </c>
    </row>
    <row r="77" spans="1:17" x14ac:dyDescent="0.3">
      <c r="A77" s="18" t="s">
        <v>375</v>
      </c>
      <c r="B77" s="18" t="s">
        <v>376</v>
      </c>
      <c r="C77" s="19">
        <v>8</v>
      </c>
      <c r="D77" s="12">
        <f>COUNTIFS(E:E,Table1[[#This Row],[EventDate]],G:G,Table1[[#This Row],[EventName]],H:H,Table1[[#This Row],[Category]],I:I,Table1[[#This Row],[Weapon]],J:J,Table1[[#This Row],[Gender]])</f>
        <v>11</v>
      </c>
      <c r="E77" s="21">
        <v>44346</v>
      </c>
      <c r="F77" s="22" t="s">
        <v>383</v>
      </c>
      <c r="G77" s="10" t="s">
        <v>385</v>
      </c>
      <c r="H77" s="18" t="s">
        <v>305</v>
      </c>
      <c r="I77" s="18" t="s">
        <v>287</v>
      </c>
      <c r="J77" s="15" t="str">
        <f>VLOOKUP(Table1[[#This Row],[LastName]]&amp;"."&amp;Table1[[#This Row],[FirstName]],Fencers!C:H,6,FALSE)</f>
        <v>Men</v>
      </c>
      <c r="K77" s="23" t="str">
        <f>VLOOKUP(Table1[[#This Row],[LastName]]&amp;"."&amp;Table1[[#This Row],[FirstName]],Fencers!C:G,4,FALSE)</f>
        <v>ASC</v>
      </c>
      <c r="L77" s="27">
        <v>1</v>
      </c>
      <c r="M77" s="12">
        <f>COUNTIFS(A:A,Table1[[#This Row],[LastName]],B:B,Table1[[#This Row],[FirstName]],F:F,"S",H:H,Table1[[#This Row],[Category]],I:I,Table1[[#This Row],[Weapon]])</f>
        <v>6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6">
        <f>IF(Table1[[#This Row],[Rank]]="Cancelled",1,IF(Table1[[#This Row],[Rank]]&gt;64,0,IF(L77=0,VLOOKUP(C77,'Ranking Values'!A:C,2,FALSE),VLOOKUP(C77,'Ranking Values'!A:C,3,FALSE))))</f>
        <v>14</v>
      </c>
      <c r="P77" s="16">
        <f>IF(OR(Table1[[#This Row],[Rank]]="Cancelled",Table1[[#This Row],[Rank]]&gt;64),1,VLOOKUP(Table1[[#This Row],[GenderCount]],'Ranking Values'!E:F,2,FALSE))</f>
        <v>1</v>
      </c>
      <c r="Q77" s="17">
        <f>Table1[[#This Row],[Ranking.Points]]*Table1[[#This Row],[Mulitplier]]*Table1[[#This Row],[NI.Mult]]</f>
        <v>14</v>
      </c>
    </row>
    <row r="78" spans="1:17" x14ac:dyDescent="0.3">
      <c r="A78" s="18" t="s">
        <v>78</v>
      </c>
      <c r="B78" s="18" t="s">
        <v>48</v>
      </c>
      <c r="C78" s="19">
        <v>9</v>
      </c>
      <c r="D78" s="12">
        <f>COUNTIFS(E:E,Table1[[#This Row],[EventDate]],G:G,Table1[[#This Row],[EventName]],H:H,Table1[[#This Row],[Category]],I:I,Table1[[#This Row],[Weapon]],J:J,Table1[[#This Row],[Gender]])</f>
        <v>11</v>
      </c>
      <c r="E78" s="21">
        <v>44346</v>
      </c>
      <c r="F78" s="22" t="s">
        <v>383</v>
      </c>
      <c r="G78" s="10" t="s">
        <v>385</v>
      </c>
      <c r="H78" s="18" t="s">
        <v>305</v>
      </c>
      <c r="I78" s="18" t="s">
        <v>287</v>
      </c>
      <c r="J78" s="15" t="str">
        <f>VLOOKUP(Table1[[#This Row],[LastName]]&amp;"."&amp;Table1[[#This Row],[FirstName]],Fencers!C:H,6,FALSE)</f>
        <v>Men</v>
      </c>
      <c r="K78" s="23" t="str">
        <f>VLOOKUP(Table1[[#This Row],[LastName]]&amp;"."&amp;Table1[[#This Row],[FirstName]],Fencers!C:G,4,FALSE)</f>
        <v>ASC</v>
      </c>
      <c r="L78" s="27">
        <v>1</v>
      </c>
      <c r="M78" s="12">
        <f>COUNTIFS(A:A,Table1[[#This Row],[LastName]],B:B,Table1[[#This Row],[FirstName]],F:F,"S",H:H,Table1[[#This Row],[Category]],I:I,Table1[[#This Row],[Weapon]])</f>
        <v>2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8</v>
      </c>
      <c r="P78" s="16">
        <f>IF(OR(Table1[[#This Row],[Rank]]="Cancelled",Table1[[#This Row],[Rank]]&gt;64),1,VLOOKUP(Table1[[#This Row],[GenderCount]],'Ranking Values'!E:F,2,FALSE))</f>
        <v>1</v>
      </c>
      <c r="Q78" s="17">
        <f>Table1[[#This Row],[Ranking.Points]]*Table1[[#This Row],[Mulitplier]]*Table1[[#This Row],[NI.Mult]]</f>
        <v>8</v>
      </c>
    </row>
    <row r="79" spans="1:17" x14ac:dyDescent="0.3">
      <c r="A79" s="18" t="s">
        <v>126</v>
      </c>
      <c r="B79" s="18" t="s">
        <v>138</v>
      </c>
      <c r="C79" s="19">
        <v>10</v>
      </c>
      <c r="D79" s="12">
        <f>COUNTIFS(E:E,Table1[[#This Row],[EventDate]],G:G,Table1[[#This Row],[EventName]],H:H,Table1[[#This Row],[Category]],I:I,Table1[[#This Row],[Weapon]],J:J,Table1[[#This Row],[Gender]])</f>
        <v>11</v>
      </c>
      <c r="E79" s="21">
        <v>44346</v>
      </c>
      <c r="F79" s="22" t="s">
        <v>383</v>
      </c>
      <c r="G79" s="10" t="s">
        <v>385</v>
      </c>
      <c r="H79" s="18" t="s">
        <v>305</v>
      </c>
      <c r="I79" s="18" t="s">
        <v>287</v>
      </c>
      <c r="J79" s="15" t="str">
        <f>VLOOKUP(Table1[[#This Row],[LastName]]&amp;"."&amp;Table1[[#This Row],[FirstName]],Fencers!C:H,6,FALSE)</f>
        <v>Men</v>
      </c>
      <c r="K79" s="23" t="str">
        <f>VLOOKUP(Table1[[#This Row],[LastName]]&amp;"."&amp;Table1[[#This Row],[FirstName]],Fencers!C:G,4,FALSE)</f>
        <v>ASC</v>
      </c>
      <c r="L79" s="27">
        <v>1</v>
      </c>
      <c r="M79" s="12">
        <f>COUNTIFS(A:A,Table1[[#This Row],[LastName]],B:B,Table1[[#This Row],[FirstName]],F:F,"S",H:H,Table1[[#This Row],[Category]],I:I,Table1[[#This Row],[Weapon]])</f>
        <v>5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8</v>
      </c>
      <c r="P79" s="16">
        <f>IF(OR(Table1[[#This Row],[Rank]]="Cancelled",Table1[[#This Row],[Rank]]&gt;64),1,VLOOKUP(Table1[[#This Row],[GenderCount]],'Ranking Values'!E:F,2,FALSE))</f>
        <v>1</v>
      </c>
      <c r="Q79" s="17">
        <f>Table1[[#This Row],[Ranking.Points]]*Table1[[#This Row],[Mulitplier]]*Table1[[#This Row],[NI.Mult]]</f>
        <v>8</v>
      </c>
    </row>
    <row r="80" spans="1:17" x14ac:dyDescent="0.3">
      <c r="A80" s="18" t="s">
        <v>152</v>
      </c>
      <c r="B80" s="18" t="s">
        <v>156</v>
      </c>
      <c r="C80" s="19">
        <v>11</v>
      </c>
      <c r="D80" s="12">
        <f>COUNTIFS(E:E,Table1[[#This Row],[EventDate]],G:G,Table1[[#This Row],[EventName]],H:H,Table1[[#This Row],[Category]],I:I,Table1[[#This Row],[Weapon]],J:J,Table1[[#This Row],[Gender]])</f>
        <v>11</v>
      </c>
      <c r="E80" s="21">
        <v>44346</v>
      </c>
      <c r="F80" s="22" t="s">
        <v>383</v>
      </c>
      <c r="G80" s="10" t="s">
        <v>385</v>
      </c>
      <c r="H80" s="18" t="s">
        <v>305</v>
      </c>
      <c r="I80" s="18" t="s">
        <v>287</v>
      </c>
      <c r="J80" s="15" t="str">
        <f>VLOOKUP(Table1[[#This Row],[LastName]]&amp;"."&amp;Table1[[#This Row],[FirstName]],Fencers!C:H,6,FALSE)</f>
        <v>Men</v>
      </c>
      <c r="K80" s="23" t="str">
        <f>VLOOKUP(Table1[[#This Row],[LastName]]&amp;"."&amp;Table1[[#This Row],[FirstName]],Fencers!C:G,4,FALSE)</f>
        <v>TPFC</v>
      </c>
      <c r="L80" s="27">
        <v>1</v>
      </c>
      <c r="M80" s="12">
        <f>COUNTIFS(A:A,Table1[[#This Row],[LastName]],B:B,Table1[[#This Row],[FirstName]],F:F,"S",H:H,Table1[[#This Row],[Category]],I:I,Table1[[#This Row],[Weapon]])</f>
        <v>1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6">
        <f>IF(Table1[[#This Row],[Rank]]="Cancelled",1,IF(Table1[[#This Row],[Rank]]&gt;64,0,IF(L80=0,VLOOKUP(C80,'Ranking Values'!A:C,2,FALSE),VLOOKUP(C80,'Ranking Values'!A:C,3,FALSE))))</f>
        <v>8</v>
      </c>
      <c r="P80" s="16">
        <f>IF(OR(Table1[[#This Row],[Rank]]="Cancelled",Table1[[#This Row],[Rank]]&gt;64),1,VLOOKUP(Table1[[#This Row],[GenderCount]],'Ranking Values'!E:F,2,FALSE))</f>
        <v>1</v>
      </c>
      <c r="Q80" s="17">
        <f>Table1[[#This Row],[Ranking.Points]]*Table1[[#This Row],[Mulitplier]]*Table1[[#This Row],[NI.Mult]]</f>
        <v>8</v>
      </c>
    </row>
    <row r="81" spans="1:17" x14ac:dyDescent="0.3">
      <c r="A81" s="18" t="s">
        <v>122</v>
      </c>
      <c r="B81" s="18" t="s">
        <v>135</v>
      </c>
      <c r="C81" s="19">
        <v>1</v>
      </c>
      <c r="D81" s="12">
        <f>COUNTIFS(E:E,Table1[[#This Row],[EventDate]],G:G,Table1[[#This Row],[EventName]],H:H,Table1[[#This Row],[Category]],I:I,Table1[[#This Row],[Weapon]],J:J,Table1[[#This Row],[Gender]])</f>
        <v>4</v>
      </c>
      <c r="E81" s="21">
        <v>44346</v>
      </c>
      <c r="F81" s="22" t="s">
        <v>383</v>
      </c>
      <c r="G81" s="10" t="s">
        <v>386</v>
      </c>
      <c r="H81" s="18" t="s">
        <v>305</v>
      </c>
      <c r="I81" s="18" t="s">
        <v>287</v>
      </c>
      <c r="J81" s="15" t="str">
        <f>VLOOKUP(Table1[[#This Row],[LastName]]&amp;"."&amp;Table1[[#This Row],[FirstName]],Fencers!C:H,6,FALSE)</f>
        <v>Women</v>
      </c>
      <c r="K81" s="23" t="str">
        <f>VLOOKUP(Table1[[#This Row],[LastName]]&amp;"."&amp;Table1[[#This Row],[FirstName]],Fencers!C:G,4,FALSE)</f>
        <v>ASC</v>
      </c>
      <c r="L81" s="27">
        <v>1</v>
      </c>
      <c r="M81" s="12">
        <f>COUNTIFS(A:A,Table1[[#This Row],[LastName]],B:B,Table1[[#This Row],[FirstName]],F:F,"S",H:H,Table1[[#This Row],[Category]],I:I,Table1[[#This Row],[Weapon]])</f>
        <v>5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32</v>
      </c>
      <c r="P81" s="16">
        <f>IF(OR(Table1[[#This Row],[Rank]]="Cancelled",Table1[[#This Row],[Rank]]&gt;64),1,VLOOKUP(Table1[[#This Row],[GenderCount]],'Ranking Values'!E:F,2,FALSE))</f>
        <v>0.8</v>
      </c>
      <c r="Q81" s="17">
        <f>Table1[[#This Row],[Ranking.Points]]*Table1[[#This Row],[Mulitplier]]*Table1[[#This Row],[NI.Mult]]</f>
        <v>25.6</v>
      </c>
    </row>
    <row r="82" spans="1:17" x14ac:dyDescent="0.3">
      <c r="A82" s="18" t="s">
        <v>306</v>
      </c>
      <c r="B82" s="18" t="s">
        <v>307</v>
      </c>
      <c r="C82" s="19">
        <v>2</v>
      </c>
      <c r="D82" s="12">
        <f>COUNTIFS(E:E,Table1[[#This Row],[EventDate]],G:G,Table1[[#This Row],[EventName]],H:H,Table1[[#This Row],[Category]],I:I,Table1[[#This Row],[Weapon]],J:J,Table1[[#This Row],[Gender]])</f>
        <v>4</v>
      </c>
      <c r="E82" s="21">
        <v>44346</v>
      </c>
      <c r="F82" s="22" t="s">
        <v>383</v>
      </c>
      <c r="G82" s="10" t="s">
        <v>386</v>
      </c>
      <c r="H82" s="18" t="s">
        <v>305</v>
      </c>
      <c r="I82" s="18" t="s">
        <v>287</v>
      </c>
      <c r="J82" s="15" t="str">
        <f>VLOOKUP(Table1[[#This Row],[LastName]]&amp;"."&amp;Table1[[#This Row],[FirstName]],Fencers!C:H,6,FALSE)</f>
        <v>Women</v>
      </c>
      <c r="K82" s="23" t="str">
        <f>VLOOKUP(Table1[[#This Row],[LastName]]&amp;"."&amp;Table1[[#This Row],[FirstName]],Fencers!C:G,4,FALSE)</f>
        <v>AUFeC</v>
      </c>
      <c r="L82" s="27">
        <v>1</v>
      </c>
      <c r="M82" s="12">
        <f>COUNTIFS(A:A,Table1[[#This Row],[LastName]],B:B,Table1[[#This Row],[FirstName]],F:F,"S",H:H,Table1[[#This Row],[Category]],I:I,Table1[[#This Row],[Weapon]])</f>
        <v>1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6">
        <f>IF(Table1[[#This Row],[Rank]]="Cancelled",1,IF(Table1[[#This Row],[Rank]]&gt;64,0,IF(L82=0,VLOOKUP(C82,'Ranking Values'!A:C,2,FALSE),VLOOKUP(C82,'Ranking Values'!A:C,3,FALSE))))</f>
        <v>26</v>
      </c>
      <c r="P82" s="16">
        <f>IF(OR(Table1[[#This Row],[Rank]]="Cancelled",Table1[[#This Row],[Rank]]&gt;64),1,VLOOKUP(Table1[[#This Row],[GenderCount]],'Ranking Values'!E:F,2,FALSE))</f>
        <v>0.8</v>
      </c>
      <c r="Q82" s="17">
        <f>Table1[[#This Row],[Ranking.Points]]*Table1[[#This Row],[Mulitplier]]*Table1[[#This Row],[NI.Mult]]</f>
        <v>20.8</v>
      </c>
    </row>
    <row r="83" spans="1:17" x14ac:dyDescent="0.3">
      <c r="A83" s="18" t="s">
        <v>178</v>
      </c>
      <c r="B83" s="18" t="s">
        <v>179</v>
      </c>
      <c r="C83" s="19">
        <v>3</v>
      </c>
      <c r="D83" s="12">
        <f>COUNTIFS(E:E,Table1[[#This Row],[EventDate]],G:G,Table1[[#This Row],[EventName]],H:H,Table1[[#This Row],[Category]],I:I,Table1[[#This Row],[Weapon]],J:J,Table1[[#This Row],[Gender]])</f>
        <v>4</v>
      </c>
      <c r="E83" s="21">
        <v>44346</v>
      </c>
      <c r="F83" s="22" t="s">
        <v>383</v>
      </c>
      <c r="G83" s="10" t="s">
        <v>386</v>
      </c>
      <c r="H83" s="18" t="s">
        <v>305</v>
      </c>
      <c r="I83" s="18" t="s">
        <v>287</v>
      </c>
      <c r="J83" s="15" t="str">
        <f>VLOOKUP(Table1[[#This Row],[LastName]]&amp;"."&amp;Table1[[#This Row],[FirstName]],Fencers!C:H,6,FALSE)</f>
        <v>Women</v>
      </c>
      <c r="K83" s="23" t="str">
        <f>VLOOKUP(Table1[[#This Row],[LastName]]&amp;"."&amp;Table1[[#This Row],[FirstName]],Fencers!C:G,4,FALSE)</f>
        <v>ASC</v>
      </c>
      <c r="L83" s="27">
        <v>1</v>
      </c>
      <c r="M83" s="12">
        <f>COUNTIFS(A:A,Table1[[#This Row],[LastName]],B:B,Table1[[#This Row],[FirstName]],F:F,"S",H:H,Table1[[#This Row],[Category]],I:I,Table1[[#This Row],[Weapon]])</f>
        <v>2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20</v>
      </c>
      <c r="P83" s="16">
        <f>IF(OR(Table1[[#This Row],[Rank]]="Cancelled",Table1[[#This Row],[Rank]]&gt;64),1,VLOOKUP(Table1[[#This Row],[GenderCount]],'Ranking Values'!E:F,2,FALSE))</f>
        <v>0.8</v>
      </c>
      <c r="Q83" s="17">
        <f>Table1[[#This Row],[Ranking.Points]]*Table1[[#This Row],[Mulitplier]]*Table1[[#This Row],[NI.Mult]]</f>
        <v>16</v>
      </c>
    </row>
    <row r="84" spans="1:17" x14ac:dyDescent="0.3">
      <c r="A84" s="18" t="s">
        <v>108</v>
      </c>
      <c r="B84" s="18" t="s">
        <v>115</v>
      </c>
      <c r="C84" s="19">
        <v>3</v>
      </c>
      <c r="D84" s="12">
        <f>COUNTIFS(E:E,Table1[[#This Row],[EventDate]],G:G,Table1[[#This Row],[EventName]],H:H,Table1[[#This Row],[Category]],I:I,Table1[[#This Row],[Weapon]],J:J,Table1[[#This Row],[Gender]])</f>
        <v>4</v>
      </c>
      <c r="E84" s="21">
        <v>44346</v>
      </c>
      <c r="F84" s="22" t="s">
        <v>383</v>
      </c>
      <c r="G84" s="10" t="s">
        <v>386</v>
      </c>
      <c r="H84" s="18" t="s">
        <v>305</v>
      </c>
      <c r="I84" s="18" t="s">
        <v>287</v>
      </c>
      <c r="J84" s="15" t="str">
        <f>VLOOKUP(Table1[[#This Row],[LastName]]&amp;"."&amp;Table1[[#This Row],[FirstName]],Fencers!C:H,6,FALSE)</f>
        <v>Women</v>
      </c>
      <c r="K84" s="23" t="str">
        <f>VLOOKUP(Table1[[#This Row],[LastName]]&amp;"."&amp;Table1[[#This Row],[FirstName]],Fencers!C:G,4,FALSE)</f>
        <v>ASC</v>
      </c>
      <c r="L84" s="27">
        <v>1</v>
      </c>
      <c r="M84" s="12">
        <f>COUNTIFS(A:A,Table1[[#This Row],[LastName]],B:B,Table1[[#This Row],[FirstName]],F:F,"S",H:H,Table1[[#This Row],[Category]],I:I,Table1[[#This Row],[Weapon]])</f>
        <v>5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6">
        <f>IF(Table1[[#This Row],[Rank]]="Cancelled",1,IF(Table1[[#This Row],[Rank]]&gt;64,0,IF(L84=0,VLOOKUP(C84,'Ranking Values'!A:C,2,FALSE),VLOOKUP(C84,'Ranking Values'!A:C,3,FALSE))))</f>
        <v>20</v>
      </c>
      <c r="P84" s="16">
        <f>IF(OR(Table1[[#This Row],[Rank]]="Cancelled",Table1[[#This Row],[Rank]]&gt;64),1,VLOOKUP(Table1[[#This Row],[GenderCount]],'Ranking Values'!E:F,2,FALSE))</f>
        <v>0.8</v>
      </c>
      <c r="Q84" s="17">
        <f>Table1[[#This Row],[Ranking.Points]]*Table1[[#This Row],[Mulitplier]]*Table1[[#This Row],[NI.Mult]]</f>
        <v>16</v>
      </c>
    </row>
    <row r="85" spans="1:17" x14ac:dyDescent="0.3">
      <c r="A85" s="18" t="s">
        <v>61</v>
      </c>
      <c r="B85" s="18" t="s">
        <v>62</v>
      </c>
      <c r="C85" s="19">
        <v>1</v>
      </c>
      <c r="D85" s="12">
        <f>COUNTIFS(E:E,Table1[[#This Row],[EventDate]],G:G,Table1[[#This Row],[EventName]],H:H,Table1[[#This Row],[Category]],I:I,Table1[[#This Row],[Weapon]],J:J,Table1[[#This Row],[Gender]])</f>
        <v>5</v>
      </c>
      <c r="E85" s="21">
        <v>44346</v>
      </c>
      <c r="F85" s="22" t="s">
        <v>383</v>
      </c>
      <c r="G85" s="10" t="s">
        <v>388</v>
      </c>
      <c r="H85" s="18" t="s">
        <v>305</v>
      </c>
      <c r="I85" s="18" t="s">
        <v>285</v>
      </c>
      <c r="J85" s="15" t="str">
        <f>VLOOKUP(Table1[[#This Row],[LastName]]&amp;"."&amp;Table1[[#This Row],[FirstName]],Fencers!C:H,6,FALSE)</f>
        <v>Men</v>
      </c>
      <c r="K85" s="23" t="str">
        <f>VLOOKUP(Table1[[#This Row],[LastName]]&amp;"."&amp;Table1[[#This Row],[FirstName]],Fencers!C:G,4,FALSE)</f>
        <v>CSFC</v>
      </c>
      <c r="L85" s="27">
        <v>1</v>
      </c>
      <c r="M85" s="12">
        <f>COUNTIFS(A:A,Table1[[#This Row],[LastName]],B:B,Table1[[#This Row],[FirstName]],F:F,"S",H:H,Table1[[#This Row],[Category]],I:I,Table1[[#This Row],[Weapon]])</f>
        <v>3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32</v>
      </c>
      <c r="P85" s="16">
        <f>IF(OR(Table1[[#This Row],[Rank]]="Cancelled",Table1[[#This Row],[Rank]]&gt;64),1,VLOOKUP(Table1[[#This Row],[GenderCount]],'Ranking Values'!E:F,2,FALSE))</f>
        <v>1</v>
      </c>
      <c r="Q85" s="17">
        <f>Table1[[#This Row],[Ranking.Points]]*Table1[[#This Row],[Mulitplier]]*Table1[[#This Row],[NI.Mult]]</f>
        <v>32</v>
      </c>
    </row>
    <row r="86" spans="1:17" x14ac:dyDescent="0.3">
      <c r="A86" s="18" t="s">
        <v>70</v>
      </c>
      <c r="B86" s="18" t="s">
        <v>71</v>
      </c>
      <c r="C86" s="19">
        <v>2</v>
      </c>
      <c r="D86" s="12">
        <f>COUNTIFS(E:E,Table1[[#This Row],[EventDate]],G:G,Table1[[#This Row],[EventName]],H:H,Table1[[#This Row],[Category]],I:I,Table1[[#This Row],[Weapon]],J:J,Table1[[#This Row],[Gender]])</f>
        <v>5</v>
      </c>
      <c r="E86" s="21">
        <v>44346</v>
      </c>
      <c r="F86" s="22" t="s">
        <v>383</v>
      </c>
      <c r="G86" s="10" t="s">
        <v>388</v>
      </c>
      <c r="H86" s="18" t="s">
        <v>305</v>
      </c>
      <c r="I86" s="18" t="s">
        <v>285</v>
      </c>
      <c r="J86" s="15" t="str">
        <f>VLOOKUP(Table1[[#This Row],[LastName]]&amp;"."&amp;Table1[[#This Row],[FirstName]],Fencers!C:H,6,FALSE)</f>
        <v>Men</v>
      </c>
      <c r="K86" s="23" t="str">
        <f>VLOOKUP(Table1[[#This Row],[LastName]]&amp;"."&amp;Table1[[#This Row],[FirstName]],Fencers!C:G,4,FALSE)</f>
        <v>AHFC</v>
      </c>
      <c r="L86" s="27">
        <v>1</v>
      </c>
      <c r="M86" s="12">
        <f>COUNTIFS(A:A,Table1[[#This Row],[LastName]],B:B,Table1[[#This Row],[FirstName]],F:F,"S",H:H,Table1[[#This Row],[Category]],I:I,Table1[[#This Row],[Weapon]])</f>
        <v>4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26</v>
      </c>
      <c r="P86" s="16">
        <f>IF(OR(Table1[[#This Row],[Rank]]="Cancelled",Table1[[#This Row],[Rank]]&gt;64),1,VLOOKUP(Table1[[#This Row],[GenderCount]],'Ranking Values'!E:F,2,FALSE))</f>
        <v>1</v>
      </c>
      <c r="Q86" s="17">
        <f>Table1[[#This Row],[Ranking.Points]]*Table1[[#This Row],[Mulitplier]]*Table1[[#This Row],[NI.Mult]]</f>
        <v>26</v>
      </c>
    </row>
    <row r="87" spans="1:17" x14ac:dyDescent="0.3">
      <c r="A87" s="18" t="s">
        <v>146</v>
      </c>
      <c r="B87" s="18" t="s">
        <v>140</v>
      </c>
      <c r="C87" s="19">
        <v>3</v>
      </c>
      <c r="D87" s="12">
        <f>COUNTIFS(E:E,Table1[[#This Row],[EventDate]],G:G,Table1[[#This Row],[EventName]],H:H,Table1[[#This Row],[Category]],I:I,Table1[[#This Row],[Weapon]],J:J,Table1[[#This Row],[Gender]])</f>
        <v>5</v>
      </c>
      <c r="E87" s="21">
        <v>44346</v>
      </c>
      <c r="F87" s="22" t="s">
        <v>383</v>
      </c>
      <c r="G87" s="10" t="s">
        <v>388</v>
      </c>
      <c r="H87" s="18" t="s">
        <v>305</v>
      </c>
      <c r="I87" s="18" t="s">
        <v>285</v>
      </c>
      <c r="J87" s="15" t="str">
        <f>VLOOKUP(Table1[[#This Row],[LastName]]&amp;"."&amp;Table1[[#This Row],[FirstName]],Fencers!C:H,6,FALSE)</f>
        <v>Men</v>
      </c>
      <c r="K87" s="23" t="str">
        <f>VLOOKUP(Table1[[#This Row],[LastName]]&amp;"."&amp;Table1[[#This Row],[FirstName]],Fencers!C:G,4,FALSE)</f>
        <v>AUFeC</v>
      </c>
      <c r="L87" s="27">
        <v>1</v>
      </c>
      <c r="M87" s="12">
        <f>COUNTIFS(A:A,Table1[[#This Row],[LastName]],B:B,Table1[[#This Row],[FirstName]],F:F,"S",H:H,Table1[[#This Row],[Category]],I:I,Table1[[#This Row],[Weapon]])</f>
        <v>2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20</v>
      </c>
      <c r="P87" s="16">
        <f>IF(OR(Table1[[#This Row],[Rank]]="Cancelled",Table1[[#This Row],[Rank]]&gt;64),1,VLOOKUP(Table1[[#This Row],[GenderCount]],'Ranking Values'!E:F,2,FALSE))</f>
        <v>1</v>
      </c>
      <c r="Q87" s="17">
        <f>Table1[[#This Row],[Ranking.Points]]*Table1[[#This Row],[Mulitplier]]*Table1[[#This Row],[NI.Mult]]</f>
        <v>20</v>
      </c>
    </row>
    <row r="88" spans="1:17" x14ac:dyDescent="0.3">
      <c r="A88" s="18" t="s">
        <v>107</v>
      </c>
      <c r="B88" s="18" t="s">
        <v>142</v>
      </c>
      <c r="C88" s="19">
        <v>3</v>
      </c>
      <c r="D88" s="12">
        <f>COUNTIFS(E:E,Table1[[#This Row],[EventDate]],G:G,Table1[[#This Row],[EventName]],H:H,Table1[[#This Row],[Category]],I:I,Table1[[#This Row],[Weapon]],J:J,Table1[[#This Row],[Gender]])</f>
        <v>5</v>
      </c>
      <c r="E88" s="21">
        <v>44346</v>
      </c>
      <c r="F88" s="22" t="s">
        <v>383</v>
      </c>
      <c r="G88" s="10" t="s">
        <v>388</v>
      </c>
      <c r="H88" s="18" t="s">
        <v>305</v>
      </c>
      <c r="I88" s="18" t="s">
        <v>285</v>
      </c>
      <c r="J88" s="15" t="str">
        <f>VLOOKUP(Table1[[#This Row],[LastName]]&amp;"."&amp;Table1[[#This Row],[FirstName]],Fencers!C:H,6,FALSE)</f>
        <v>Men</v>
      </c>
      <c r="K88" s="23" t="str">
        <f>VLOOKUP(Table1[[#This Row],[LastName]]&amp;"."&amp;Table1[[#This Row],[FirstName]],Fencers!C:G,4,FALSE)</f>
        <v>ASC</v>
      </c>
      <c r="L88" s="27">
        <v>1</v>
      </c>
      <c r="M88" s="12">
        <f>COUNTIFS(A:A,Table1[[#This Row],[LastName]],B:B,Table1[[#This Row],[FirstName]],F:F,"S",H:H,Table1[[#This Row],[Category]],I:I,Table1[[#This Row],[Weapon]])</f>
        <v>5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20</v>
      </c>
      <c r="P88" s="16">
        <f>IF(OR(Table1[[#This Row],[Rank]]="Cancelled",Table1[[#This Row],[Rank]]&gt;64),1,VLOOKUP(Table1[[#This Row],[GenderCount]],'Ranking Values'!E:F,2,FALSE))</f>
        <v>1</v>
      </c>
      <c r="Q88" s="17">
        <f>Table1[[#This Row],[Ranking.Points]]*Table1[[#This Row],[Mulitplier]]*Table1[[#This Row],[NI.Mult]]</f>
        <v>20</v>
      </c>
    </row>
    <row r="89" spans="1:17" x14ac:dyDescent="0.3">
      <c r="A89" s="18" t="s">
        <v>382</v>
      </c>
      <c r="B89" s="18" t="s">
        <v>144</v>
      </c>
      <c r="C89" s="19">
        <v>5</v>
      </c>
      <c r="D89" s="12">
        <f>COUNTIFS(E:E,Table1[[#This Row],[EventDate]],G:G,Table1[[#This Row],[EventName]],H:H,Table1[[#This Row],[Category]],I:I,Table1[[#This Row],[Weapon]],J:J,Table1[[#This Row],[Gender]])</f>
        <v>5</v>
      </c>
      <c r="E89" s="21">
        <v>44346</v>
      </c>
      <c r="F89" s="22" t="s">
        <v>383</v>
      </c>
      <c r="G89" s="10" t="s">
        <v>388</v>
      </c>
      <c r="H89" s="18" t="s">
        <v>305</v>
      </c>
      <c r="I89" s="18" t="s">
        <v>285</v>
      </c>
      <c r="J89" s="15" t="str">
        <f>VLOOKUP(Table1[[#This Row],[LastName]]&amp;"."&amp;Table1[[#This Row],[FirstName]],Fencers!C:H,6,FALSE)</f>
        <v>Men</v>
      </c>
      <c r="K89" s="23" t="str">
        <f>VLOOKUP(Table1[[#This Row],[LastName]]&amp;"."&amp;Table1[[#This Row],[FirstName]],Fencers!C:G,4,FALSE)</f>
        <v>TPFC</v>
      </c>
      <c r="L89" s="27">
        <v>1</v>
      </c>
      <c r="M89" s="12">
        <f>COUNTIFS(A:A,Table1[[#This Row],[LastName]],B:B,Table1[[#This Row],[FirstName]],F:F,"S",H:H,Table1[[#This Row],[Category]],I:I,Table1[[#This Row],[Weapon]])</f>
        <v>3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14</v>
      </c>
      <c r="P89" s="16">
        <f>IF(OR(Table1[[#This Row],[Rank]]="Cancelled",Table1[[#This Row],[Rank]]&gt;64),1,VLOOKUP(Table1[[#This Row],[GenderCount]],'Ranking Values'!E:F,2,FALSE))</f>
        <v>1</v>
      </c>
      <c r="Q89" s="17">
        <f>Table1[[#This Row],[Ranking.Points]]*Table1[[#This Row],[Mulitplier]]*Table1[[#This Row],[NI.Mult]]</f>
        <v>14</v>
      </c>
    </row>
    <row r="90" spans="1:17" x14ac:dyDescent="0.3">
      <c r="A90" s="18" t="s">
        <v>145</v>
      </c>
      <c r="B90" s="18" t="s">
        <v>83</v>
      </c>
      <c r="C90" s="19">
        <v>1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21">
        <v>44346</v>
      </c>
      <c r="F90" s="22" t="s">
        <v>383</v>
      </c>
      <c r="G90" s="10" t="s">
        <v>387</v>
      </c>
      <c r="H90" s="18" t="s">
        <v>305</v>
      </c>
      <c r="I90" s="18" t="s">
        <v>285</v>
      </c>
      <c r="J90" s="15" t="str">
        <f>VLOOKUP(Table1[[#This Row],[LastName]]&amp;"."&amp;Table1[[#This Row],[FirstName]],Fencers!C:H,6,FALSE)</f>
        <v>Women</v>
      </c>
      <c r="K90" s="23" t="str">
        <f>VLOOKUP(Table1[[#This Row],[LastName]]&amp;"."&amp;Table1[[#This Row],[FirstName]],Fencers!C:G,4,FALSE)</f>
        <v>ASC</v>
      </c>
      <c r="L90" s="27">
        <v>1</v>
      </c>
      <c r="M90" s="12">
        <f>COUNTIFS(A:A,Table1[[#This Row],[LastName]],B:B,Table1[[#This Row],[FirstName]],F:F,"S",H:H,Table1[[#This Row],[Category]],I:I,Table1[[#This Row],[Weapon]])</f>
        <v>3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32</v>
      </c>
      <c r="P90" s="16">
        <f>IF(OR(Table1[[#This Row],[Rank]]="Cancelled",Table1[[#This Row],[Rank]]&gt;64),1,VLOOKUP(Table1[[#This Row],[GenderCount]],'Ranking Values'!E:F,2,FALSE))</f>
        <v>0.8</v>
      </c>
      <c r="Q90" s="17">
        <f>Table1[[#This Row],[Ranking.Points]]*Table1[[#This Row],[Mulitplier]]*Table1[[#This Row],[NI.Mult]]</f>
        <v>25.6</v>
      </c>
    </row>
    <row r="91" spans="1:17" x14ac:dyDescent="0.3">
      <c r="A91" s="18" t="s">
        <v>68</v>
      </c>
      <c r="B91" s="18" t="s">
        <v>69</v>
      </c>
      <c r="C91" s="19">
        <v>2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21">
        <v>44346</v>
      </c>
      <c r="F91" s="22" t="s">
        <v>383</v>
      </c>
      <c r="G91" s="10" t="s">
        <v>387</v>
      </c>
      <c r="H91" s="18" t="s">
        <v>305</v>
      </c>
      <c r="I91" s="18" t="s">
        <v>285</v>
      </c>
      <c r="J91" s="15" t="str">
        <f>VLOOKUP(Table1[[#This Row],[LastName]]&amp;"."&amp;Table1[[#This Row],[FirstName]],Fencers!C:H,6,FALSE)</f>
        <v>Women</v>
      </c>
      <c r="K91" s="23" t="str">
        <f>VLOOKUP(Table1[[#This Row],[LastName]]&amp;"."&amp;Table1[[#This Row],[FirstName]],Fencers!C:G,4,FALSE)</f>
        <v>ASC</v>
      </c>
      <c r="L91" s="27">
        <v>1</v>
      </c>
      <c r="M91" s="12">
        <f>COUNTIFS(A:A,Table1[[#This Row],[LastName]],B:B,Table1[[#This Row],[FirstName]],F:F,"S",H:H,Table1[[#This Row],[Category]],I:I,Table1[[#This Row],[Weapon]])</f>
        <v>1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26</v>
      </c>
      <c r="P91" s="16">
        <f>IF(OR(Table1[[#This Row],[Rank]]="Cancelled",Table1[[#This Row],[Rank]]&gt;64),1,VLOOKUP(Table1[[#This Row],[GenderCount]],'Ranking Values'!E:F,2,FALSE))</f>
        <v>0.8</v>
      </c>
      <c r="Q91" s="17">
        <f>Table1[[#This Row],[Ranking.Points]]*Table1[[#This Row],[Mulitplier]]*Table1[[#This Row],[NI.Mult]]</f>
        <v>20.8</v>
      </c>
    </row>
    <row r="92" spans="1:17" x14ac:dyDescent="0.3">
      <c r="A92" s="18" t="s">
        <v>180</v>
      </c>
      <c r="B92" s="18" t="s">
        <v>181</v>
      </c>
      <c r="C92" s="19">
        <v>3</v>
      </c>
      <c r="D92" s="12">
        <f>COUNTIFS(E:E,Table1[[#This Row],[EventDate]],G:G,Table1[[#This Row],[EventName]],H:H,Table1[[#This Row],[Category]],I:I,Table1[[#This Row],[Weapon]],J:J,Table1[[#This Row],[Gender]])</f>
        <v>4</v>
      </c>
      <c r="E92" s="21">
        <v>44346</v>
      </c>
      <c r="F92" s="22" t="s">
        <v>383</v>
      </c>
      <c r="G92" s="10" t="s">
        <v>387</v>
      </c>
      <c r="H92" s="18" t="s">
        <v>305</v>
      </c>
      <c r="I92" s="18" t="s">
        <v>285</v>
      </c>
      <c r="J92" s="15" t="str">
        <f>VLOOKUP(Table1[[#This Row],[LastName]]&amp;"."&amp;Table1[[#This Row],[FirstName]],Fencers!C:H,6,FALSE)</f>
        <v>Women</v>
      </c>
      <c r="K92" s="23" t="str">
        <f>VLOOKUP(Table1[[#This Row],[LastName]]&amp;"."&amp;Table1[[#This Row],[FirstName]],Fencers!C:G,4,FALSE)</f>
        <v>CSFC</v>
      </c>
      <c r="L92" s="27">
        <v>1</v>
      </c>
      <c r="M92" s="12">
        <f>COUNTIFS(A:A,Table1[[#This Row],[LastName]],B:B,Table1[[#This Row],[FirstName]],F:F,"S",H:H,Table1[[#This Row],[Category]],I:I,Table1[[#This Row],[Weapon]])</f>
        <v>4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20</v>
      </c>
      <c r="P92" s="16">
        <f>IF(OR(Table1[[#This Row],[Rank]]="Cancelled",Table1[[#This Row],[Rank]]&gt;64),1,VLOOKUP(Table1[[#This Row],[GenderCount]],'Ranking Values'!E:F,2,FALSE))</f>
        <v>0.8</v>
      </c>
      <c r="Q92" s="17">
        <f>Table1[[#This Row],[Ranking.Points]]*Table1[[#This Row],[Mulitplier]]*Table1[[#This Row],[NI.Mult]]</f>
        <v>16</v>
      </c>
    </row>
    <row r="93" spans="1:17" x14ac:dyDescent="0.3">
      <c r="A93" s="18" t="s">
        <v>330</v>
      </c>
      <c r="B93" s="18" t="s">
        <v>331</v>
      </c>
      <c r="C93" s="19">
        <v>3</v>
      </c>
      <c r="D93" s="12">
        <f>COUNTIFS(E:E,Table1[[#This Row],[EventDate]],G:G,Table1[[#This Row],[EventName]],H:H,Table1[[#This Row],[Category]],I:I,Table1[[#This Row],[Weapon]],J:J,Table1[[#This Row],[Gender]])</f>
        <v>4</v>
      </c>
      <c r="E93" s="21">
        <v>44346</v>
      </c>
      <c r="F93" s="22" t="s">
        <v>383</v>
      </c>
      <c r="G93" s="10" t="s">
        <v>387</v>
      </c>
      <c r="H93" s="18" t="s">
        <v>305</v>
      </c>
      <c r="I93" s="18" t="s">
        <v>285</v>
      </c>
      <c r="J93" s="15" t="str">
        <f>VLOOKUP(Table1[[#This Row],[LastName]]&amp;"."&amp;Table1[[#This Row],[FirstName]],Fencers!C:H,6,FALSE)</f>
        <v>Women</v>
      </c>
      <c r="K93" s="23" t="str">
        <f>VLOOKUP(Table1[[#This Row],[LastName]]&amp;"."&amp;Table1[[#This Row],[FirstName]],Fencers!C:G,4,FALSE)</f>
        <v>AUFeC</v>
      </c>
      <c r="L93" s="27">
        <v>1</v>
      </c>
      <c r="M93" s="12">
        <f>COUNTIFS(A:A,Table1[[#This Row],[LastName]],B:B,Table1[[#This Row],[FirstName]],F:F,"S",H:H,Table1[[#This Row],[Category]],I:I,Table1[[#This Row],[Weapon]])</f>
        <v>3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20</v>
      </c>
      <c r="P93" s="16">
        <f>IF(OR(Table1[[#This Row],[Rank]]="Cancelled",Table1[[#This Row],[Rank]]&gt;64),1,VLOOKUP(Table1[[#This Row],[GenderCount]],'Ranking Values'!E:F,2,FALSE))</f>
        <v>0.8</v>
      </c>
      <c r="Q93" s="17">
        <f>Table1[[#This Row],[Ranking.Points]]*Table1[[#This Row],[Mulitplier]]*Table1[[#This Row],[NI.Mult]]</f>
        <v>16</v>
      </c>
    </row>
    <row r="94" spans="1:17" x14ac:dyDescent="0.3">
      <c r="A94" s="18" t="s">
        <v>327</v>
      </c>
      <c r="B94" s="18" t="s">
        <v>328</v>
      </c>
      <c r="C94" s="19">
        <v>1</v>
      </c>
      <c r="D94" s="12">
        <f>COUNTIFS(E:E,Table1[[#This Row],[EventDate]],G:G,Table1[[#This Row],[EventName]],H:H,Table1[[#This Row],[Category]],I:I,Table1[[#This Row],[Weapon]],J:J,Table1[[#This Row],[Gender]])</f>
        <v>3</v>
      </c>
      <c r="E94" s="21">
        <v>44346</v>
      </c>
      <c r="F94" s="22" t="s">
        <v>383</v>
      </c>
      <c r="G94" s="10" t="s">
        <v>389</v>
      </c>
      <c r="H94" s="18" t="s">
        <v>305</v>
      </c>
      <c r="I94" s="18" t="s">
        <v>313</v>
      </c>
      <c r="J94" s="15" t="str">
        <f>VLOOKUP(Table1[[#This Row],[LastName]]&amp;"."&amp;Table1[[#This Row],[FirstName]],Fencers!C:H,6,FALSE)</f>
        <v>Men</v>
      </c>
      <c r="K94" s="23" t="str">
        <f>VLOOKUP(Table1[[#This Row],[LastName]]&amp;"."&amp;Table1[[#This Row],[FirstName]],Fencers!C:G,4,FALSE)</f>
        <v>CSFC</v>
      </c>
      <c r="L94" s="27">
        <v>1</v>
      </c>
      <c r="M94" s="12">
        <f>COUNTIFS(A:A,Table1[[#This Row],[LastName]],B:B,Table1[[#This Row],[FirstName]],F:F,"S",H:H,Table1[[#This Row],[Category]],I:I,Table1[[#This Row],[Weapon]])</f>
        <v>3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32</v>
      </c>
      <c r="P94" s="16">
        <f>IF(OR(Table1[[#This Row],[Rank]]="Cancelled",Table1[[#This Row],[Rank]]&gt;64),1,VLOOKUP(Table1[[#This Row],[GenderCount]],'Ranking Values'!E:F,2,FALSE))</f>
        <v>0.6</v>
      </c>
      <c r="Q94" s="17">
        <f>Table1[[#This Row],[Ranking.Points]]*Table1[[#This Row],[Mulitplier]]*Table1[[#This Row],[NI.Mult]]</f>
        <v>19.2</v>
      </c>
    </row>
    <row r="95" spans="1:17" x14ac:dyDescent="0.3">
      <c r="A95" s="18" t="s">
        <v>23</v>
      </c>
      <c r="B95" s="18" t="s">
        <v>38</v>
      </c>
      <c r="C95" s="19">
        <v>2</v>
      </c>
      <c r="D95" s="12">
        <f>COUNTIFS(E:E,Table1[[#This Row],[EventDate]],G:G,Table1[[#This Row],[EventName]],H:H,Table1[[#This Row],[Category]],I:I,Table1[[#This Row],[Weapon]],J:J,Table1[[#This Row],[Gender]])</f>
        <v>3</v>
      </c>
      <c r="E95" s="21">
        <v>44346</v>
      </c>
      <c r="F95" s="22" t="s">
        <v>383</v>
      </c>
      <c r="G95" s="10" t="s">
        <v>389</v>
      </c>
      <c r="H95" s="18" t="s">
        <v>305</v>
      </c>
      <c r="I95" s="18" t="s">
        <v>313</v>
      </c>
      <c r="J95" s="15" t="str">
        <f>VLOOKUP(Table1[[#This Row],[LastName]]&amp;"."&amp;Table1[[#This Row],[FirstName]],Fencers!C:H,6,FALSE)</f>
        <v>Men</v>
      </c>
      <c r="K95" s="23" t="str">
        <f>VLOOKUP(Table1[[#This Row],[LastName]]&amp;"."&amp;Table1[[#This Row],[FirstName]],Fencers!C:G,4,FALSE)</f>
        <v>CSFC</v>
      </c>
      <c r="L95" s="27">
        <v>1</v>
      </c>
      <c r="M95" s="12">
        <f>COUNTIFS(A:A,Table1[[#This Row],[LastName]],B:B,Table1[[#This Row],[FirstName]],F:F,"S",H:H,Table1[[#This Row],[Category]],I:I,Table1[[#This Row],[Weapon]])</f>
        <v>1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26</v>
      </c>
      <c r="P95" s="16">
        <f>IF(OR(Table1[[#This Row],[Rank]]="Cancelled",Table1[[#This Row],[Rank]]&gt;64),1,VLOOKUP(Table1[[#This Row],[GenderCount]],'Ranking Values'!E:F,2,FALSE))</f>
        <v>0.6</v>
      </c>
      <c r="Q95" s="17">
        <f>Table1[[#This Row],[Ranking.Points]]*Table1[[#This Row],[Mulitplier]]*Table1[[#This Row],[NI.Mult]]</f>
        <v>15.6</v>
      </c>
    </row>
    <row r="96" spans="1:17" x14ac:dyDescent="0.3">
      <c r="A96" s="18" t="s">
        <v>23</v>
      </c>
      <c r="B96" s="18" t="s">
        <v>113</v>
      </c>
      <c r="C96" s="19">
        <v>3</v>
      </c>
      <c r="D96" s="12">
        <f>COUNTIFS(E:E,Table1[[#This Row],[EventDate]],G:G,Table1[[#This Row],[EventName]],H:H,Table1[[#This Row],[Category]],I:I,Table1[[#This Row],[Weapon]],J:J,Table1[[#This Row],[Gender]])</f>
        <v>3</v>
      </c>
      <c r="E96" s="21">
        <v>44346</v>
      </c>
      <c r="F96" s="22" t="s">
        <v>383</v>
      </c>
      <c r="G96" s="10" t="s">
        <v>389</v>
      </c>
      <c r="H96" s="18" t="s">
        <v>305</v>
      </c>
      <c r="I96" s="18" t="s">
        <v>313</v>
      </c>
      <c r="J96" s="15" t="str">
        <f>VLOOKUP(Table1[[#This Row],[LastName]]&amp;"."&amp;Table1[[#This Row],[FirstName]],Fencers!C:H,6,FALSE)</f>
        <v>Men</v>
      </c>
      <c r="K96" s="23" t="str">
        <f>VLOOKUP(Table1[[#This Row],[LastName]]&amp;"."&amp;Table1[[#This Row],[FirstName]],Fencers!C:G,4,FALSE)</f>
        <v>CSFC</v>
      </c>
      <c r="L96" s="27">
        <v>1</v>
      </c>
      <c r="M96" s="12">
        <f>COUNTIFS(A:A,Table1[[#This Row],[LastName]],B:B,Table1[[#This Row],[FirstName]],F:F,"S",H:H,Table1[[#This Row],[Category]],I:I,Table1[[#This Row],[Weapon]])</f>
        <v>2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20</v>
      </c>
      <c r="P96" s="16">
        <f>IF(OR(Table1[[#This Row],[Rank]]="Cancelled",Table1[[#This Row],[Rank]]&gt;64),1,VLOOKUP(Table1[[#This Row],[GenderCount]],'Ranking Values'!E:F,2,FALSE))</f>
        <v>0.6</v>
      </c>
      <c r="Q96" s="17">
        <f>Table1[[#This Row],[Ranking.Points]]*Table1[[#This Row],[Mulitplier]]*Table1[[#This Row],[NI.Mult]]</f>
        <v>12</v>
      </c>
    </row>
    <row r="97" spans="1:17" x14ac:dyDescent="0.3">
      <c r="A97" s="18" t="s">
        <v>68</v>
      </c>
      <c r="B97" s="18" t="s">
        <v>69</v>
      </c>
      <c r="C97" s="19">
        <v>1</v>
      </c>
      <c r="D97" s="12">
        <f>COUNTIFS(E:E,Table1[[#This Row],[EventDate]],G:G,Table1[[#This Row],[EventName]],H:H,Table1[[#This Row],[Category]],I:I,Table1[[#This Row],[Weapon]],J:J,Table1[[#This Row],[Gender]])</f>
        <v>2</v>
      </c>
      <c r="E97" s="21">
        <v>44346</v>
      </c>
      <c r="F97" s="22" t="s">
        <v>383</v>
      </c>
      <c r="G97" s="10" t="s">
        <v>389</v>
      </c>
      <c r="H97" s="18" t="s">
        <v>305</v>
      </c>
      <c r="I97" s="18" t="s">
        <v>313</v>
      </c>
      <c r="J97" s="15" t="str">
        <f>VLOOKUP(Table1[[#This Row],[LastName]]&amp;"."&amp;Table1[[#This Row],[FirstName]],Fencers!C:H,6,FALSE)</f>
        <v>Women</v>
      </c>
      <c r="K97" s="23" t="str">
        <f>VLOOKUP(Table1[[#This Row],[LastName]]&amp;"."&amp;Table1[[#This Row],[FirstName]],Fencers!C:G,4,FALSE)</f>
        <v>ASC</v>
      </c>
      <c r="L97" s="27">
        <v>1</v>
      </c>
      <c r="M97" s="12">
        <f>COUNTIFS(A:A,Table1[[#This Row],[LastName]],B:B,Table1[[#This Row],[FirstName]],F:F,"S",H:H,Table1[[#This Row],[Category]],I:I,Table1[[#This Row],[Weapon]])</f>
        <v>1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32</v>
      </c>
      <c r="P97" s="16">
        <f>IF(OR(Table1[[#This Row],[Rank]]="Cancelled",Table1[[#This Row],[Rank]]&gt;64),1,VLOOKUP(Table1[[#This Row],[GenderCount]],'Ranking Values'!E:F,2,FALSE))</f>
        <v>0.4</v>
      </c>
      <c r="Q97" s="17">
        <f>Table1[[#This Row],[Ranking.Points]]*Table1[[#This Row],[Mulitplier]]*Table1[[#This Row],[NI.Mult]]</f>
        <v>12.8</v>
      </c>
    </row>
    <row r="98" spans="1:17" x14ac:dyDescent="0.3">
      <c r="A98" s="18" t="s">
        <v>306</v>
      </c>
      <c r="B98" s="18" t="s">
        <v>307</v>
      </c>
      <c r="C98" s="19">
        <v>2</v>
      </c>
      <c r="D98" s="12">
        <f>COUNTIFS(E:E,Table1[[#This Row],[EventDate]],G:G,Table1[[#This Row],[EventName]],H:H,Table1[[#This Row],[Category]],I:I,Table1[[#This Row],[Weapon]],J:J,Table1[[#This Row],[Gender]])</f>
        <v>2</v>
      </c>
      <c r="E98" s="21">
        <v>44346</v>
      </c>
      <c r="F98" s="22" t="s">
        <v>383</v>
      </c>
      <c r="G98" s="10" t="s">
        <v>389</v>
      </c>
      <c r="H98" s="18" t="s">
        <v>305</v>
      </c>
      <c r="I98" s="18" t="s">
        <v>313</v>
      </c>
      <c r="J98" s="15" t="str">
        <f>VLOOKUP(Table1[[#This Row],[LastName]]&amp;"."&amp;Table1[[#This Row],[FirstName]],Fencers!C:H,6,FALSE)</f>
        <v>Women</v>
      </c>
      <c r="K98" s="23" t="str">
        <f>VLOOKUP(Table1[[#This Row],[LastName]]&amp;"."&amp;Table1[[#This Row],[FirstName]],Fencers!C:G,4,FALSE)</f>
        <v>AUFeC</v>
      </c>
      <c r="L98" s="27">
        <v>1</v>
      </c>
      <c r="M98" s="12">
        <f>COUNTIFS(A:A,Table1[[#This Row],[LastName]],B:B,Table1[[#This Row],[FirstName]],F:F,"S",H:H,Table1[[#This Row],[Category]],I:I,Table1[[#This Row],[Weapon]])</f>
        <v>2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26</v>
      </c>
      <c r="P98" s="16">
        <f>IF(OR(Table1[[#This Row],[Rank]]="Cancelled",Table1[[#This Row],[Rank]]&gt;64),1,VLOOKUP(Table1[[#This Row],[GenderCount]],'Ranking Values'!E:F,2,FALSE))</f>
        <v>0.4</v>
      </c>
      <c r="Q98" s="17">
        <f>Table1[[#This Row],[Ranking.Points]]*Table1[[#This Row],[Mulitplier]]*Table1[[#This Row],[NI.Mult]]</f>
        <v>10.4</v>
      </c>
    </row>
    <row r="99" spans="1:17" x14ac:dyDescent="0.3">
      <c r="A99" s="18" t="s">
        <v>61</v>
      </c>
      <c r="B99" s="18" t="s">
        <v>63</v>
      </c>
      <c r="C99" s="19">
        <v>1</v>
      </c>
      <c r="D99" s="12">
        <f>COUNTIFS(E:E,Table1[[#This Row],[EventDate]],G:G,Table1[[#This Row],[EventName]],H:H,Table1[[#This Row],[Category]],I:I,Table1[[#This Row],[Weapon]],J:J,Table1[[#This Row],[Gender]])</f>
        <v>4</v>
      </c>
      <c r="E99" s="21">
        <v>44346</v>
      </c>
      <c r="F99" s="22" t="s">
        <v>383</v>
      </c>
      <c r="G99" s="10" t="s">
        <v>283</v>
      </c>
      <c r="H99" s="18" t="s">
        <v>314</v>
      </c>
      <c r="I99" s="18" t="s">
        <v>287</v>
      </c>
      <c r="J99" s="15" t="str">
        <f>VLOOKUP(Table1[[#This Row],[LastName]]&amp;"."&amp;Table1[[#This Row],[FirstName]],Fencers!C:H,6,FALSE)</f>
        <v>Men</v>
      </c>
      <c r="K99" s="23" t="str">
        <f>VLOOKUP(Table1[[#This Row],[LastName]]&amp;"."&amp;Table1[[#This Row],[FirstName]],Fencers!C:G,4,FALSE)</f>
        <v>CSFC</v>
      </c>
      <c r="L99" s="27">
        <v>0</v>
      </c>
      <c r="M99" s="12">
        <f>COUNTIFS(A:A,Table1[[#This Row],[LastName]],B:B,Table1[[#This Row],[FirstName]],F:F,"S",H:H,Table1[[#This Row],[Category]],I:I,Table1[[#This Row],[Weapon]])</f>
        <v>6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28</v>
      </c>
      <c r="P99" s="16">
        <f>IF(OR(Table1[[#This Row],[Rank]]="Cancelled",Table1[[#This Row],[Rank]]&gt;64),1,VLOOKUP(Table1[[#This Row],[GenderCount]],'Ranking Values'!E:F,2,FALSE))</f>
        <v>0.8</v>
      </c>
      <c r="Q99" s="17">
        <f>Table1[[#This Row],[Ranking.Points]]*Table1[[#This Row],[Mulitplier]]*Table1[[#This Row],[NI.Mult]]</f>
        <v>22.400000000000002</v>
      </c>
    </row>
    <row r="100" spans="1:17" x14ac:dyDescent="0.3">
      <c r="A100" s="18" t="s">
        <v>57</v>
      </c>
      <c r="B100" s="18" t="s">
        <v>59</v>
      </c>
      <c r="C100" s="19">
        <v>2</v>
      </c>
      <c r="D100" s="12">
        <f>COUNTIFS(E:E,Table1[[#This Row],[EventDate]],G:G,Table1[[#This Row],[EventName]],H:H,Table1[[#This Row],[Category]],I:I,Table1[[#This Row],[Weapon]],J:J,Table1[[#This Row],[Gender]])</f>
        <v>4</v>
      </c>
      <c r="E100" s="21">
        <v>44346</v>
      </c>
      <c r="F100" s="22" t="s">
        <v>383</v>
      </c>
      <c r="G100" s="10" t="s">
        <v>283</v>
      </c>
      <c r="H100" s="18" t="s">
        <v>314</v>
      </c>
      <c r="I100" s="18" t="s">
        <v>287</v>
      </c>
      <c r="J100" s="15" t="str">
        <f>VLOOKUP(Table1[[#This Row],[LastName]]&amp;"."&amp;Table1[[#This Row],[FirstName]],Fencers!C:H,6,FALSE)</f>
        <v>Men</v>
      </c>
      <c r="K100" s="23" t="str">
        <f>VLOOKUP(Table1[[#This Row],[LastName]]&amp;"."&amp;Table1[[#This Row],[FirstName]],Fencers!C:G,4,FALSE)</f>
        <v>AHFC</v>
      </c>
      <c r="L100" s="27">
        <v>0</v>
      </c>
      <c r="M100" s="12">
        <f>COUNTIFS(A:A,Table1[[#This Row],[LastName]],B:B,Table1[[#This Row],[FirstName]],F:F,"S",H:H,Table1[[#This Row],[Category]],I:I,Table1[[#This Row],[Weapon]])</f>
        <v>1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23</v>
      </c>
      <c r="P100" s="16">
        <f>IF(OR(Table1[[#This Row],[Rank]]="Cancelled",Table1[[#This Row],[Rank]]&gt;64),1,VLOOKUP(Table1[[#This Row],[GenderCount]],'Ranking Values'!E:F,2,FALSE))</f>
        <v>0.8</v>
      </c>
      <c r="Q100" s="17">
        <f>Table1[[#This Row],[Ranking.Points]]*Table1[[#This Row],[Mulitplier]]*Table1[[#This Row],[NI.Mult]]</f>
        <v>18.400000000000002</v>
      </c>
    </row>
    <row r="101" spans="1:17" x14ac:dyDescent="0.3">
      <c r="A101" s="18" t="s">
        <v>126</v>
      </c>
      <c r="B101" s="18" t="s">
        <v>48</v>
      </c>
      <c r="C101" s="19">
        <v>3</v>
      </c>
      <c r="D101" s="12">
        <f>COUNTIFS(E:E,Table1[[#This Row],[EventDate]],G:G,Table1[[#This Row],[EventName]],H:H,Table1[[#This Row],[Category]],I:I,Table1[[#This Row],[Weapon]],J:J,Table1[[#This Row],[Gender]])</f>
        <v>4</v>
      </c>
      <c r="E101" s="21">
        <v>44346</v>
      </c>
      <c r="F101" s="22" t="s">
        <v>383</v>
      </c>
      <c r="G101" s="10" t="s">
        <v>283</v>
      </c>
      <c r="H101" s="18" t="s">
        <v>314</v>
      </c>
      <c r="I101" s="18" t="s">
        <v>287</v>
      </c>
      <c r="J101" s="15" t="str">
        <f>VLOOKUP(Table1[[#This Row],[LastName]]&amp;"."&amp;Table1[[#This Row],[FirstName]],Fencers!C:H,6,FALSE)</f>
        <v>Men</v>
      </c>
      <c r="K101" s="23" t="str">
        <f>VLOOKUP(Table1[[#This Row],[LastName]]&amp;"."&amp;Table1[[#This Row],[FirstName]],Fencers!C:G,4,FALSE)</f>
        <v>ASC</v>
      </c>
      <c r="L101" s="27">
        <v>0</v>
      </c>
      <c r="M101" s="12">
        <f>COUNTIFS(A:A,Table1[[#This Row],[LastName]],B:B,Table1[[#This Row],[FirstName]],F:F,"S",H:H,Table1[[#This Row],[Category]],I:I,Table1[[#This Row],[Weapon]])</f>
        <v>2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18</v>
      </c>
      <c r="P101" s="16">
        <f>IF(OR(Table1[[#This Row],[Rank]]="Cancelled",Table1[[#This Row],[Rank]]&gt;64),1,VLOOKUP(Table1[[#This Row],[GenderCount]],'Ranking Values'!E:F,2,FALSE))</f>
        <v>0.8</v>
      </c>
      <c r="Q101" s="17">
        <f>Table1[[#This Row],[Ranking.Points]]*Table1[[#This Row],[Mulitplier]]*Table1[[#This Row],[NI.Mult]]</f>
        <v>14.4</v>
      </c>
    </row>
    <row r="102" spans="1:17" x14ac:dyDescent="0.3">
      <c r="A102" s="18" t="s">
        <v>30</v>
      </c>
      <c r="B102" s="18" t="s">
        <v>45</v>
      </c>
      <c r="C102" s="19">
        <v>3</v>
      </c>
      <c r="D102" s="12">
        <f>COUNTIFS(E:E,Table1[[#This Row],[EventDate]],G:G,Table1[[#This Row],[EventName]],H:H,Table1[[#This Row],[Category]],I:I,Table1[[#This Row],[Weapon]],J:J,Table1[[#This Row],[Gender]])</f>
        <v>4</v>
      </c>
      <c r="E102" s="21">
        <v>44346</v>
      </c>
      <c r="F102" s="22" t="s">
        <v>383</v>
      </c>
      <c r="G102" s="10" t="s">
        <v>283</v>
      </c>
      <c r="H102" s="18" t="s">
        <v>314</v>
      </c>
      <c r="I102" s="18" t="s">
        <v>287</v>
      </c>
      <c r="J102" s="15" t="str">
        <f>VLOOKUP(Table1[[#This Row],[LastName]]&amp;"."&amp;Table1[[#This Row],[FirstName]],Fencers!C:H,6,FALSE)</f>
        <v>Men</v>
      </c>
      <c r="K102" s="23" t="str">
        <f>VLOOKUP(Table1[[#This Row],[LastName]]&amp;"."&amp;Table1[[#This Row],[FirstName]],Fencers!C:G,4,FALSE)</f>
        <v>AHFC</v>
      </c>
      <c r="L102" s="27">
        <v>0</v>
      </c>
      <c r="M102" s="12">
        <f>COUNTIFS(A:A,Table1[[#This Row],[LastName]],B:B,Table1[[#This Row],[FirstName]],F:F,"S",H:H,Table1[[#This Row],[Category]],I:I,Table1[[#This Row],[Weapon]])</f>
        <v>6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18</v>
      </c>
      <c r="P102" s="16">
        <f>IF(OR(Table1[[#This Row],[Rank]]="Cancelled",Table1[[#This Row],[Rank]]&gt;64),1,VLOOKUP(Table1[[#This Row],[GenderCount]],'Ranking Values'!E:F,2,FALSE))</f>
        <v>0.8</v>
      </c>
      <c r="Q102" s="17">
        <f>Table1[[#This Row],[Ranking.Points]]*Table1[[#This Row],[Mulitplier]]*Table1[[#This Row],[NI.Mult]]</f>
        <v>14.4</v>
      </c>
    </row>
    <row r="103" spans="1:17" x14ac:dyDescent="0.3">
      <c r="A103" s="18" t="s">
        <v>108</v>
      </c>
      <c r="B103" s="18" t="s">
        <v>115</v>
      </c>
      <c r="C103" s="19">
        <v>5</v>
      </c>
      <c r="D103" s="12">
        <f>COUNTIFS(E:E,Table1[[#This Row],[EventDate]],G:G,Table1[[#This Row],[EventName]],H:H,Table1[[#This Row],[Category]],I:I,Table1[[#This Row],[Weapon]],J:J,Table1[[#This Row],[Gender]])</f>
        <v>1</v>
      </c>
      <c r="E103" s="21">
        <v>44346</v>
      </c>
      <c r="F103" s="22" t="s">
        <v>383</v>
      </c>
      <c r="G103" s="10" t="s">
        <v>283</v>
      </c>
      <c r="H103" s="18" t="s">
        <v>314</v>
      </c>
      <c r="I103" s="18" t="s">
        <v>287</v>
      </c>
      <c r="J103" s="15" t="str">
        <f>VLOOKUP(Table1[[#This Row],[LastName]]&amp;"."&amp;Table1[[#This Row],[FirstName]],Fencers!C:H,6,FALSE)</f>
        <v>Women</v>
      </c>
      <c r="K103" s="23" t="str">
        <f>VLOOKUP(Table1[[#This Row],[LastName]]&amp;"."&amp;Table1[[#This Row],[FirstName]],Fencers!C:G,4,FALSE)</f>
        <v>ASC</v>
      </c>
      <c r="L103" s="27">
        <v>0</v>
      </c>
      <c r="M103" s="12">
        <f>COUNTIFS(A:A,Table1[[#This Row],[LastName]],B:B,Table1[[#This Row],[FirstName]],F:F,"S",H:H,Table1[[#This Row],[Category]],I:I,Table1[[#This Row],[Weapon]])</f>
        <v>5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12</v>
      </c>
      <c r="P103" s="16">
        <f>IF(OR(Table1[[#This Row],[Rank]]="Cancelled",Table1[[#This Row],[Rank]]&gt;64),1,VLOOKUP(Table1[[#This Row],[GenderCount]],'Ranking Values'!E:F,2,FALSE))</f>
        <v>0.2</v>
      </c>
      <c r="Q103" s="17">
        <f>Table1[[#This Row],[Ranking.Points]]*Table1[[#This Row],[Mulitplier]]*Table1[[#This Row],[NI.Mult]]</f>
        <v>2.4000000000000004</v>
      </c>
    </row>
    <row r="104" spans="1:17" x14ac:dyDescent="0.3">
      <c r="A104" s="18" t="s">
        <v>303</v>
      </c>
      <c r="B104" s="18" t="s">
        <v>304</v>
      </c>
      <c r="C104" s="19">
        <v>3</v>
      </c>
      <c r="D104" s="12">
        <v>20</v>
      </c>
      <c r="E104" s="21">
        <v>44359</v>
      </c>
      <c r="F104" s="22" t="s">
        <v>384</v>
      </c>
      <c r="G104" s="10" t="s">
        <v>393</v>
      </c>
      <c r="H104" s="18" t="s">
        <v>305</v>
      </c>
      <c r="I104" s="18" t="s">
        <v>287</v>
      </c>
      <c r="J104" s="15" t="str">
        <f>VLOOKUP(Table1[[#This Row],[LastName]]&amp;"."&amp;Table1[[#This Row],[FirstName]],Fencers!C:H,6,FALSE)</f>
        <v>Women</v>
      </c>
      <c r="K104" s="23" t="str">
        <f>VLOOKUP(Table1[[#This Row],[LastName]]&amp;"."&amp;Table1[[#This Row],[FirstName]],Fencers!C:G,4,FALSE)</f>
        <v>ASC</v>
      </c>
      <c r="L104" s="27">
        <v>1</v>
      </c>
      <c r="M104" s="12">
        <f>COUNTIFS(A:A,Table1[[#This Row],[LastName]],B:B,Table1[[#This Row],[FirstName]],F:F,"S",H:H,Table1[[#This Row],[Category]],I:I,Table1[[#This Row],[Weapon]])</f>
        <v>1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04" s="16">
        <f>IF(Table1[[#This Row],[Rank]]="Cancelled",1,IF(Table1[[#This Row],[Rank]]&gt;64,0,IF(L104=0,VLOOKUP(C104,'Ranking Values'!A:C,2,FALSE),VLOOKUP(C104,'Ranking Values'!A:C,3,FALSE))))</f>
        <v>20</v>
      </c>
      <c r="P104" s="16">
        <f>IF(OR(Table1[[#This Row],[Rank]]="Cancelled",Table1[[#This Row],[Rank]]&gt;64),1,VLOOKUP(Table1[[#This Row],[GenderCount]],'Ranking Values'!E:F,2,FALSE))</f>
        <v>1.2</v>
      </c>
      <c r="Q104" s="17">
        <f>Table1[[#This Row],[Ranking.Points]]*Table1[[#This Row],[Mulitplier]]*Table1[[#This Row],[NI.Mult]]</f>
        <v>0</v>
      </c>
    </row>
    <row r="105" spans="1:17" x14ac:dyDescent="0.3">
      <c r="A105" s="18" t="s">
        <v>61</v>
      </c>
      <c r="B105" s="18" t="s">
        <v>64</v>
      </c>
      <c r="C105" s="19">
        <v>12</v>
      </c>
      <c r="D105" s="12">
        <v>20</v>
      </c>
      <c r="E105" s="21">
        <v>44359</v>
      </c>
      <c r="F105" s="22" t="s">
        <v>384</v>
      </c>
      <c r="G105" s="10" t="s">
        <v>393</v>
      </c>
      <c r="H105" s="18" t="s">
        <v>305</v>
      </c>
      <c r="I105" s="18" t="s">
        <v>287</v>
      </c>
      <c r="J105" s="15" t="str">
        <f>VLOOKUP(Table1[[#This Row],[LastName]]&amp;"."&amp;Table1[[#This Row],[FirstName]],Fencers!C:H,6,FALSE)</f>
        <v>Women</v>
      </c>
      <c r="K105" s="23" t="str">
        <f>VLOOKUP(Table1[[#This Row],[LastName]]&amp;"."&amp;Table1[[#This Row],[FirstName]],Fencers!C:G,4,FALSE)</f>
        <v>CSFC</v>
      </c>
      <c r="L105" s="27">
        <v>1</v>
      </c>
      <c r="M105" s="12">
        <f>COUNTIFS(A:A,Table1[[#This Row],[LastName]],B:B,Table1[[#This Row],[FirstName]],F:F,"S",H:H,Table1[[#This Row],[Category]],I:I,Table1[[#This Row],[Weapon]])</f>
        <v>4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8</v>
      </c>
      <c r="P105" s="16">
        <f>IF(OR(Table1[[#This Row],[Rank]]="Cancelled",Table1[[#This Row],[Rank]]&gt;64),1,VLOOKUP(Table1[[#This Row],[GenderCount]],'Ranking Values'!E:F,2,FALSE))</f>
        <v>1.2</v>
      </c>
      <c r="Q105" s="17">
        <f>Table1[[#This Row],[Ranking.Points]]*Table1[[#This Row],[Mulitplier]]*Table1[[#This Row],[NI.Mult]]</f>
        <v>9.6</v>
      </c>
    </row>
    <row r="106" spans="1:17" x14ac:dyDescent="0.3">
      <c r="A106" s="18" t="s">
        <v>57</v>
      </c>
      <c r="B106" s="18" t="s">
        <v>58</v>
      </c>
      <c r="C106" s="19">
        <v>15</v>
      </c>
      <c r="D106" s="12">
        <v>20</v>
      </c>
      <c r="E106" s="21">
        <v>44359</v>
      </c>
      <c r="F106" s="22" t="s">
        <v>384</v>
      </c>
      <c r="G106" s="10" t="s">
        <v>393</v>
      </c>
      <c r="H106" s="18" t="s">
        <v>305</v>
      </c>
      <c r="I106" s="18" t="s">
        <v>287</v>
      </c>
      <c r="J106" s="15" t="str">
        <f>VLOOKUP(Table1[[#This Row],[LastName]]&amp;"."&amp;Table1[[#This Row],[FirstName]],Fencers!C:H,6,FALSE)</f>
        <v>Women</v>
      </c>
      <c r="K106" s="23" t="str">
        <f>VLOOKUP(Table1[[#This Row],[LastName]]&amp;"."&amp;Table1[[#This Row],[FirstName]],Fencers!C:G,4,FALSE)</f>
        <v>AHFC</v>
      </c>
      <c r="L106" s="27">
        <v>1</v>
      </c>
      <c r="M106" s="12">
        <f>COUNTIFS(A:A,Table1[[#This Row],[LastName]],B:B,Table1[[#This Row],[FirstName]],F:F,"S",H:H,Table1[[#This Row],[Category]],I:I,Table1[[#This Row],[Weapon]])</f>
        <v>1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06" s="16">
        <f>IF(Table1[[#This Row],[Rank]]="Cancelled",1,IF(Table1[[#This Row],[Rank]]&gt;64,0,IF(L106=0,VLOOKUP(C106,'Ranking Values'!A:C,2,FALSE),VLOOKUP(C106,'Ranking Values'!A:C,3,FALSE))))</f>
        <v>8</v>
      </c>
      <c r="P106" s="16">
        <f>IF(OR(Table1[[#This Row],[Rank]]="Cancelled",Table1[[#This Row],[Rank]]&gt;64),1,VLOOKUP(Table1[[#This Row],[GenderCount]],'Ranking Values'!E:F,2,FALSE))</f>
        <v>1.2</v>
      </c>
      <c r="Q106" s="17">
        <f>Table1[[#This Row],[Ranking.Points]]*Table1[[#This Row],[Mulitplier]]*Table1[[#This Row],[NI.Mult]]</f>
        <v>0</v>
      </c>
    </row>
    <row r="107" spans="1:17" x14ac:dyDescent="0.3">
      <c r="A107" s="18" t="s">
        <v>108</v>
      </c>
      <c r="B107" s="18" t="s">
        <v>115</v>
      </c>
      <c r="C107" s="19">
        <v>20</v>
      </c>
      <c r="D107" s="12">
        <v>20</v>
      </c>
      <c r="E107" s="21">
        <v>44359</v>
      </c>
      <c r="F107" s="22" t="s">
        <v>384</v>
      </c>
      <c r="G107" s="10" t="s">
        <v>393</v>
      </c>
      <c r="H107" s="18" t="s">
        <v>305</v>
      </c>
      <c r="I107" s="18" t="s">
        <v>287</v>
      </c>
      <c r="J107" s="15" t="str">
        <f>VLOOKUP(Table1[[#This Row],[LastName]]&amp;"."&amp;Table1[[#This Row],[FirstName]],Fencers!C:H,6,FALSE)</f>
        <v>Women</v>
      </c>
      <c r="K107" s="23" t="str">
        <f>VLOOKUP(Table1[[#This Row],[LastName]]&amp;"."&amp;Table1[[#This Row],[FirstName]],Fencers!C:G,4,FALSE)</f>
        <v>ASC</v>
      </c>
      <c r="L107" s="27">
        <v>1</v>
      </c>
      <c r="M107" s="12">
        <f>COUNTIFS(A:A,Table1[[#This Row],[LastName]],B:B,Table1[[#This Row],[FirstName]],F:F,"S",H:H,Table1[[#This Row],[Category]],I:I,Table1[[#This Row],[Weapon]])</f>
        <v>5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4</v>
      </c>
      <c r="P107" s="16">
        <f>IF(OR(Table1[[#This Row],[Rank]]="Cancelled",Table1[[#This Row],[Rank]]&gt;64),1,VLOOKUP(Table1[[#This Row],[GenderCount]],'Ranking Values'!E:F,2,FALSE))</f>
        <v>1.2</v>
      </c>
      <c r="Q107" s="17">
        <f>Table1[[#This Row],[Ranking.Points]]*Table1[[#This Row],[Mulitplier]]*Table1[[#This Row],[NI.Mult]]</f>
        <v>4.8</v>
      </c>
    </row>
    <row r="108" spans="1:17" x14ac:dyDescent="0.3">
      <c r="A108" s="18" t="s">
        <v>61</v>
      </c>
      <c r="B108" s="18" t="s">
        <v>62</v>
      </c>
      <c r="C108" s="19">
        <v>7</v>
      </c>
      <c r="D108" s="12">
        <v>25</v>
      </c>
      <c r="E108" s="21">
        <v>44359</v>
      </c>
      <c r="F108" s="22" t="s">
        <v>384</v>
      </c>
      <c r="G108" s="10" t="s">
        <v>393</v>
      </c>
      <c r="H108" s="18" t="s">
        <v>305</v>
      </c>
      <c r="I108" s="18" t="s">
        <v>285</v>
      </c>
      <c r="J108" s="15" t="str">
        <f>VLOOKUP(Table1[[#This Row],[LastName]]&amp;"."&amp;Table1[[#This Row],[FirstName]],Fencers!C:H,6,FALSE)</f>
        <v>Men</v>
      </c>
      <c r="K108" s="23" t="str">
        <f>VLOOKUP(Table1[[#This Row],[LastName]]&amp;"."&amp;Table1[[#This Row],[FirstName]],Fencers!C:G,4,FALSE)</f>
        <v>CSFC</v>
      </c>
      <c r="L108" s="27">
        <v>1</v>
      </c>
      <c r="M108" s="12">
        <f>COUNTIFS(A:A,Table1[[#This Row],[LastName]],B:B,Table1[[#This Row],[FirstName]],F:F,"S",H:H,Table1[[#This Row],[Category]],I:I,Table1[[#This Row],[Weapon]])</f>
        <v>3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14</v>
      </c>
      <c r="P108" s="16">
        <f>IF(OR(Table1[[#This Row],[Rank]]="Cancelled",Table1[[#This Row],[Rank]]&gt;64),1,VLOOKUP(Table1[[#This Row],[GenderCount]],'Ranking Values'!E:F,2,FALSE))</f>
        <v>1.2</v>
      </c>
      <c r="Q108" s="17">
        <f>Table1[[#This Row],[Ranking.Points]]*Table1[[#This Row],[Mulitplier]]*Table1[[#This Row],[NI.Mult]]</f>
        <v>16.8</v>
      </c>
    </row>
    <row r="109" spans="1:17" x14ac:dyDescent="0.3">
      <c r="A109" s="18" t="s">
        <v>361</v>
      </c>
      <c r="B109" s="18" t="s">
        <v>362</v>
      </c>
      <c r="C109" s="19">
        <v>11</v>
      </c>
      <c r="D109" s="12">
        <v>25</v>
      </c>
      <c r="E109" s="21">
        <v>44359</v>
      </c>
      <c r="F109" s="22" t="s">
        <v>384</v>
      </c>
      <c r="G109" s="10" t="s">
        <v>393</v>
      </c>
      <c r="H109" s="18" t="s">
        <v>305</v>
      </c>
      <c r="I109" s="18" t="s">
        <v>285</v>
      </c>
      <c r="J109" s="15" t="str">
        <f>VLOOKUP(Table1[[#This Row],[LastName]]&amp;"."&amp;Table1[[#This Row],[FirstName]],Fencers!C:H,6,FALSE)</f>
        <v>Men</v>
      </c>
      <c r="K109" s="23" t="str">
        <f>VLOOKUP(Table1[[#This Row],[LastName]]&amp;"."&amp;Table1[[#This Row],[FirstName]],Fencers!C:G,4,FALSE)</f>
        <v>ASC</v>
      </c>
      <c r="L109" s="27">
        <v>1</v>
      </c>
      <c r="M109" s="12">
        <f>COUNTIFS(A:A,Table1[[#This Row],[LastName]],B:B,Table1[[#This Row],[FirstName]],F:F,"S",H:H,Table1[[#This Row],[Category]],I:I,Table1[[#This Row],[Weapon]])</f>
        <v>2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09" s="16">
        <f>IF(Table1[[#This Row],[Rank]]="Cancelled",1,IF(Table1[[#This Row],[Rank]]&gt;64,0,IF(L109=0,VLOOKUP(C109,'Ranking Values'!A:C,2,FALSE),VLOOKUP(C109,'Ranking Values'!A:C,3,FALSE))))</f>
        <v>8</v>
      </c>
      <c r="P109" s="16">
        <f>IF(OR(Table1[[#This Row],[Rank]]="Cancelled",Table1[[#This Row],[Rank]]&gt;64),1,VLOOKUP(Table1[[#This Row],[GenderCount]],'Ranking Values'!E:F,2,FALSE))</f>
        <v>1.2</v>
      </c>
      <c r="Q109" s="17">
        <f>Table1[[#This Row],[Ranking.Points]]*Table1[[#This Row],[Mulitplier]]*Table1[[#This Row],[NI.Mult]]</f>
        <v>0</v>
      </c>
    </row>
    <row r="110" spans="1:17" x14ac:dyDescent="0.3">
      <c r="A110" s="18" t="s">
        <v>225</v>
      </c>
      <c r="B110" s="18" t="s">
        <v>138</v>
      </c>
      <c r="C110" s="19">
        <v>23</v>
      </c>
      <c r="D110" s="12">
        <v>25</v>
      </c>
      <c r="E110" s="21">
        <v>44359</v>
      </c>
      <c r="F110" s="22" t="s">
        <v>384</v>
      </c>
      <c r="G110" s="10" t="s">
        <v>393</v>
      </c>
      <c r="H110" s="18" t="s">
        <v>305</v>
      </c>
      <c r="I110" s="18" t="s">
        <v>285</v>
      </c>
      <c r="J110" s="15" t="str">
        <f>VLOOKUP(Table1[[#This Row],[LastName]]&amp;"."&amp;Table1[[#This Row],[FirstName]],Fencers!C:H,6,FALSE)</f>
        <v>Men</v>
      </c>
      <c r="K110" s="23" t="str">
        <f>VLOOKUP(Table1[[#This Row],[LastName]]&amp;"."&amp;Table1[[#This Row],[FirstName]],Fencers!C:G,4,FALSE)</f>
        <v>ASC</v>
      </c>
      <c r="L110" s="27">
        <v>1</v>
      </c>
      <c r="M110" s="12">
        <f>COUNTIFS(A:A,Table1[[#This Row],[LastName]],B:B,Table1[[#This Row],[FirstName]],F:F,"S",H:H,Table1[[#This Row],[Category]],I:I,Table1[[#This Row],[Weapon]])</f>
        <v>0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0" s="16">
        <f>IF(Table1[[#This Row],[Rank]]="Cancelled",1,IF(Table1[[#This Row],[Rank]]&gt;64,0,IF(L110=0,VLOOKUP(C110,'Ranking Values'!A:C,2,FALSE),VLOOKUP(C110,'Ranking Values'!A:C,3,FALSE))))</f>
        <v>4</v>
      </c>
      <c r="P110" s="16">
        <f>IF(OR(Table1[[#This Row],[Rank]]="Cancelled",Table1[[#This Row],[Rank]]&gt;64),1,VLOOKUP(Table1[[#This Row],[GenderCount]],'Ranking Values'!E:F,2,FALSE))</f>
        <v>1.2</v>
      </c>
      <c r="Q110" s="17">
        <f>Table1[[#This Row],[Ranking.Points]]*Table1[[#This Row],[Mulitplier]]*Table1[[#This Row],[NI.Mult]]</f>
        <v>0</v>
      </c>
    </row>
    <row r="111" spans="1:17" x14ac:dyDescent="0.3">
      <c r="A111" s="18" t="s">
        <v>90</v>
      </c>
      <c r="B111" s="18" t="s">
        <v>91</v>
      </c>
      <c r="C111" s="19">
        <v>24</v>
      </c>
      <c r="D111" s="12">
        <v>25</v>
      </c>
      <c r="E111" s="21">
        <v>44359</v>
      </c>
      <c r="F111" s="22" t="s">
        <v>384</v>
      </c>
      <c r="G111" s="10" t="s">
        <v>393</v>
      </c>
      <c r="H111" s="18" t="s">
        <v>305</v>
      </c>
      <c r="I111" s="18" t="s">
        <v>285</v>
      </c>
      <c r="J111" s="15" t="str">
        <f>VLOOKUP(Table1[[#This Row],[LastName]]&amp;"."&amp;Table1[[#This Row],[FirstName]],Fencers!C:H,6,FALSE)</f>
        <v>Men</v>
      </c>
      <c r="K111" s="23" t="str">
        <f>VLOOKUP(Table1[[#This Row],[LastName]]&amp;"."&amp;Table1[[#This Row],[FirstName]],Fencers!C:G,4,FALSE)</f>
        <v>TPFC</v>
      </c>
      <c r="L111" s="27">
        <v>1</v>
      </c>
      <c r="M111" s="12">
        <f>COUNTIFS(A:A,Table1[[#This Row],[LastName]],B:B,Table1[[#This Row],[FirstName]],F:F,"S",H:H,Table1[[#This Row],[Category]],I:I,Table1[[#This Row],[Weapon]])</f>
        <v>1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1" s="16">
        <f>IF(Table1[[#This Row],[Rank]]="Cancelled",1,IF(Table1[[#This Row],[Rank]]&gt;64,0,IF(L111=0,VLOOKUP(C111,'Ranking Values'!A:C,2,FALSE),VLOOKUP(C111,'Ranking Values'!A:C,3,FALSE))))</f>
        <v>4</v>
      </c>
      <c r="P111" s="16">
        <f>IF(OR(Table1[[#This Row],[Rank]]="Cancelled",Table1[[#This Row],[Rank]]&gt;64),1,VLOOKUP(Table1[[#This Row],[GenderCount]],'Ranking Values'!E:F,2,FALSE))</f>
        <v>1.2</v>
      </c>
      <c r="Q111" s="17">
        <f>Table1[[#This Row],[Ranking.Points]]*Table1[[#This Row],[Mulitplier]]*Table1[[#This Row],[NI.Mult]]</f>
        <v>0</v>
      </c>
    </row>
    <row r="112" spans="1:17" x14ac:dyDescent="0.3">
      <c r="A112" s="18" t="s">
        <v>61</v>
      </c>
      <c r="B112" s="18" t="s">
        <v>63</v>
      </c>
      <c r="C112" s="19">
        <v>2</v>
      </c>
      <c r="D112" s="12">
        <v>16</v>
      </c>
      <c r="E112" s="21">
        <v>44359</v>
      </c>
      <c r="F112" s="22" t="s">
        <v>384</v>
      </c>
      <c r="G112" s="10" t="s">
        <v>393</v>
      </c>
      <c r="H112" s="18" t="s">
        <v>314</v>
      </c>
      <c r="I112" s="18" t="s">
        <v>287</v>
      </c>
      <c r="J112" s="15" t="str">
        <f>VLOOKUP(Table1[[#This Row],[LastName]]&amp;"."&amp;Table1[[#This Row],[FirstName]],Fencers!C:H,6,FALSE)</f>
        <v>Men</v>
      </c>
      <c r="K112" s="23" t="str">
        <f>VLOOKUP(Table1[[#This Row],[LastName]]&amp;"."&amp;Table1[[#This Row],[FirstName]],Fencers!C:G,4,FALSE)</f>
        <v>CSFC</v>
      </c>
      <c r="L112" s="27">
        <v>1</v>
      </c>
      <c r="M112" s="12">
        <f>COUNTIFS(A:A,Table1[[#This Row],[LastName]],B:B,Table1[[#This Row],[FirstName]],F:F,"S",H:H,Table1[[#This Row],[Category]],I:I,Table1[[#This Row],[Weapon]])</f>
        <v>6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26</v>
      </c>
      <c r="P112" s="16">
        <f>IF(OR(Table1[[#This Row],[Rank]]="Cancelled",Table1[[#This Row],[Rank]]&gt;64),1,VLOOKUP(Table1[[#This Row],[GenderCount]],'Ranking Values'!E:F,2,FALSE))</f>
        <v>1</v>
      </c>
      <c r="Q112" s="17">
        <f>Table1[[#This Row],[Ranking.Points]]*Table1[[#This Row],[Mulitplier]]*Table1[[#This Row],[NI.Mult]]</f>
        <v>26</v>
      </c>
    </row>
    <row r="113" spans="1:17" x14ac:dyDescent="0.3">
      <c r="A113" s="18" t="s">
        <v>329</v>
      </c>
      <c r="B113" s="18" t="s">
        <v>318</v>
      </c>
      <c r="C113" s="19">
        <v>3</v>
      </c>
      <c r="D113" s="12">
        <v>16</v>
      </c>
      <c r="E113" s="21">
        <v>44359</v>
      </c>
      <c r="F113" s="22" t="s">
        <v>384</v>
      </c>
      <c r="G113" s="10" t="s">
        <v>393</v>
      </c>
      <c r="H113" s="18" t="s">
        <v>314</v>
      </c>
      <c r="I113" s="18" t="s">
        <v>287</v>
      </c>
      <c r="J113" s="15" t="str">
        <f>VLOOKUP(Table1[[#This Row],[LastName]]&amp;"."&amp;Table1[[#This Row],[FirstName]],Fencers!C:H,6,FALSE)</f>
        <v>Men</v>
      </c>
      <c r="K113" s="23" t="str">
        <f>VLOOKUP(Table1[[#This Row],[LastName]]&amp;"."&amp;Table1[[#This Row],[FirstName]],Fencers!C:G,4,FALSE)</f>
        <v>ASC</v>
      </c>
      <c r="L113" s="27">
        <v>1</v>
      </c>
      <c r="M113" s="12">
        <f>COUNTIFS(A:A,Table1[[#This Row],[LastName]],B:B,Table1[[#This Row],[FirstName]],F:F,"S",H:H,Table1[[#This Row],[Category]],I:I,Table1[[#This Row],[Weapon]])</f>
        <v>1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3" s="16">
        <f>IF(Table1[[#This Row],[Rank]]="Cancelled",1,IF(Table1[[#This Row],[Rank]]&gt;64,0,IF(L113=0,VLOOKUP(C113,'Ranking Values'!A:C,2,FALSE),VLOOKUP(C113,'Ranking Values'!A:C,3,FALSE))))</f>
        <v>20</v>
      </c>
      <c r="P113" s="16">
        <f>IF(OR(Table1[[#This Row],[Rank]]="Cancelled",Table1[[#This Row],[Rank]]&gt;64),1,VLOOKUP(Table1[[#This Row],[GenderCount]],'Ranking Values'!E:F,2,FALSE))</f>
        <v>1</v>
      </c>
      <c r="Q113" s="17">
        <f>Table1[[#This Row],[Ranking.Points]]*Table1[[#This Row],[Mulitplier]]*Table1[[#This Row],[NI.Mult]]</f>
        <v>0</v>
      </c>
    </row>
    <row r="114" spans="1:17" x14ac:dyDescent="0.3">
      <c r="A114" s="18" t="s">
        <v>30</v>
      </c>
      <c r="B114" s="18" t="s">
        <v>45</v>
      </c>
      <c r="C114" s="19">
        <v>7</v>
      </c>
      <c r="D114" s="12">
        <v>16</v>
      </c>
      <c r="E114" s="21">
        <v>44359</v>
      </c>
      <c r="F114" s="22" t="s">
        <v>384</v>
      </c>
      <c r="G114" s="10" t="s">
        <v>393</v>
      </c>
      <c r="H114" s="18" t="s">
        <v>314</v>
      </c>
      <c r="I114" s="18" t="s">
        <v>287</v>
      </c>
      <c r="J114" s="15" t="str">
        <f>VLOOKUP(Table1[[#This Row],[LastName]]&amp;"."&amp;Table1[[#This Row],[FirstName]],Fencers!C:H,6,FALSE)</f>
        <v>Men</v>
      </c>
      <c r="K114" s="23" t="str">
        <f>VLOOKUP(Table1[[#This Row],[LastName]]&amp;"."&amp;Table1[[#This Row],[FirstName]],Fencers!C:G,4,FALSE)</f>
        <v>AHFC</v>
      </c>
      <c r="L114" s="27">
        <v>1</v>
      </c>
      <c r="M114" s="12">
        <f>COUNTIFS(A:A,Table1[[#This Row],[LastName]],B:B,Table1[[#This Row],[FirstName]],F:F,"S",H:H,Table1[[#This Row],[Category]],I:I,Table1[[#This Row],[Weapon]])</f>
        <v>6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6">
        <f>IF(Table1[[#This Row],[Rank]]="Cancelled",1,IF(Table1[[#This Row],[Rank]]&gt;64,0,IF(L114=0,VLOOKUP(C114,'Ranking Values'!A:C,2,FALSE),VLOOKUP(C114,'Ranking Values'!A:C,3,FALSE))))</f>
        <v>14</v>
      </c>
      <c r="P114" s="16">
        <f>IF(OR(Table1[[#This Row],[Rank]]="Cancelled",Table1[[#This Row],[Rank]]&gt;64),1,VLOOKUP(Table1[[#This Row],[GenderCount]],'Ranking Values'!E:F,2,FALSE))</f>
        <v>1</v>
      </c>
      <c r="Q114" s="17">
        <f>Table1[[#This Row],[Ranking.Points]]*Table1[[#This Row],[Mulitplier]]*Table1[[#This Row],[NI.Mult]]</f>
        <v>14</v>
      </c>
    </row>
    <row r="115" spans="1:17" x14ac:dyDescent="0.3">
      <c r="A115" s="18" t="s">
        <v>152</v>
      </c>
      <c r="B115" s="18" t="s">
        <v>156</v>
      </c>
      <c r="C115" s="19">
        <v>16</v>
      </c>
      <c r="D115" s="12">
        <v>16</v>
      </c>
      <c r="E115" s="21">
        <v>44359</v>
      </c>
      <c r="F115" s="22" t="s">
        <v>384</v>
      </c>
      <c r="G115" s="10" t="s">
        <v>393</v>
      </c>
      <c r="H115" s="18" t="s">
        <v>314</v>
      </c>
      <c r="I115" s="18" t="s">
        <v>287</v>
      </c>
      <c r="J115" s="15" t="str">
        <f>VLOOKUP(Table1[[#This Row],[LastName]]&amp;"."&amp;Table1[[#This Row],[FirstName]],Fencers!C:H,6,FALSE)</f>
        <v>Men</v>
      </c>
      <c r="K115" s="23" t="str">
        <f>VLOOKUP(Table1[[#This Row],[LastName]]&amp;"."&amp;Table1[[#This Row],[FirstName]],Fencers!C:G,4,FALSE)</f>
        <v>TPFC</v>
      </c>
      <c r="L115" s="27">
        <v>1</v>
      </c>
      <c r="M115" s="12">
        <f>COUNTIFS(A:A,Table1[[#This Row],[LastName]],B:B,Table1[[#This Row],[FirstName]],F:F,"S",H:H,Table1[[#This Row],[Category]],I:I,Table1[[#This Row],[Weapon]])</f>
        <v>0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5" s="16">
        <f>IF(Table1[[#This Row],[Rank]]="Cancelled",1,IF(Table1[[#This Row],[Rank]]&gt;64,0,IF(L115=0,VLOOKUP(C115,'Ranking Values'!A:C,2,FALSE),VLOOKUP(C115,'Ranking Values'!A:C,3,FALSE))))</f>
        <v>8</v>
      </c>
      <c r="P115" s="16">
        <f>IF(OR(Table1[[#This Row],[Rank]]="Cancelled",Table1[[#This Row],[Rank]]&gt;64),1,VLOOKUP(Table1[[#This Row],[GenderCount]],'Ranking Values'!E:F,2,FALSE))</f>
        <v>1</v>
      </c>
      <c r="Q115" s="17">
        <f>Table1[[#This Row],[Ranking.Points]]*Table1[[#This Row],[Mulitplier]]*Table1[[#This Row],[NI.Mult]]</f>
        <v>0</v>
      </c>
    </row>
    <row r="116" spans="1:17" x14ac:dyDescent="0.3">
      <c r="A116" s="18" t="s">
        <v>61</v>
      </c>
      <c r="B116" s="18" t="s">
        <v>64</v>
      </c>
      <c r="C116" s="19">
        <v>2</v>
      </c>
      <c r="D116" s="12">
        <v>13</v>
      </c>
      <c r="E116" s="21">
        <v>44359</v>
      </c>
      <c r="F116" s="22" t="s">
        <v>384</v>
      </c>
      <c r="G116" s="10" t="s">
        <v>393</v>
      </c>
      <c r="H116" s="18" t="s">
        <v>314</v>
      </c>
      <c r="I116" s="18" t="s">
        <v>287</v>
      </c>
      <c r="J116" s="15" t="str">
        <f>VLOOKUP(Table1[[#This Row],[LastName]]&amp;"."&amp;Table1[[#This Row],[FirstName]],Fencers!C:H,6,FALSE)</f>
        <v>Women</v>
      </c>
      <c r="K116" s="23" t="str">
        <f>VLOOKUP(Table1[[#This Row],[LastName]]&amp;"."&amp;Table1[[#This Row],[FirstName]],Fencers!C:G,4,FALSE)</f>
        <v>CSFC</v>
      </c>
      <c r="L116" s="27">
        <v>1</v>
      </c>
      <c r="M116" s="12">
        <f>COUNTIFS(A:A,Table1[[#This Row],[LastName]],B:B,Table1[[#This Row],[FirstName]],F:F,"S",H:H,Table1[[#This Row],[Category]],I:I,Table1[[#This Row],[Weapon]])</f>
        <v>5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6">
        <f>IF(Table1[[#This Row],[Rank]]="Cancelled",1,IF(Table1[[#This Row],[Rank]]&gt;64,0,IF(L116=0,VLOOKUP(C116,'Ranking Values'!A:C,2,FALSE),VLOOKUP(C116,'Ranking Values'!A:C,3,FALSE))))</f>
        <v>26</v>
      </c>
      <c r="P116" s="16">
        <f>IF(OR(Table1[[#This Row],[Rank]]="Cancelled",Table1[[#This Row],[Rank]]&gt;64),1,VLOOKUP(Table1[[#This Row],[GenderCount]],'Ranking Values'!E:F,2,FALSE))</f>
        <v>1</v>
      </c>
      <c r="Q116" s="17">
        <f>Table1[[#This Row],[Ranking.Points]]*Table1[[#This Row],[Mulitplier]]*Table1[[#This Row],[NI.Mult]]</f>
        <v>26</v>
      </c>
    </row>
    <row r="117" spans="1:17" x14ac:dyDescent="0.3">
      <c r="A117" s="18" t="s">
        <v>57</v>
      </c>
      <c r="B117" s="18" t="s">
        <v>58</v>
      </c>
      <c r="C117" s="19">
        <v>3</v>
      </c>
      <c r="D117" s="12">
        <v>13</v>
      </c>
      <c r="E117" s="21">
        <v>44359</v>
      </c>
      <c r="F117" s="22" t="s">
        <v>384</v>
      </c>
      <c r="G117" s="10" t="s">
        <v>393</v>
      </c>
      <c r="H117" s="18" t="s">
        <v>314</v>
      </c>
      <c r="I117" s="18" t="s">
        <v>287</v>
      </c>
      <c r="J117" s="15" t="str">
        <f>VLOOKUP(Table1[[#This Row],[LastName]]&amp;"."&amp;Table1[[#This Row],[FirstName]],Fencers!C:H,6,FALSE)</f>
        <v>Women</v>
      </c>
      <c r="K117" s="23" t="str">
        <f>VLOOKUP(Table1[[#This Row],[LastName]]&amp;"."&amp;Table1[[#This Row],[FirstName]],Fencers!C:G,4,FALSE)</f>
        <v>AHFC</v>
      </c>
      <c r="L117" s="27">
        <v>1</v>
      </c>
      <c r="M117" s="12">
        <f>COUNTIFS(A:A,Table1[[#This Row],[LastName]],B:B,Table1[[#This Row],[FirstName]],F:F,"S",H:H,Table1[[#This Row],[Category]],I:I,Table1[[#This Row],[Weapon]])</f>
        <v>1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7" s="16">
        <f>IF(Table1[[#This Row],[Rank]]="Cancelled",1,IF(Table1[[#This Row],[Rank]]&gt;64,0,IF(L117=0,VLOOKUP(C117,'Ranking Values'!A:C,2,FALSE),VLOOKUP(C117,'Ranking Values'!A:C,3,FALSE))))</f>
        <v>20</v>
      </c>
      <c r="P117" s="16">
        <f>IF(OR(Table1[[#This Row],[Rank]]="Cancelled",Table1[[#This Row],[Rank]]&gt;64),1,VLOOKUP(Table1[[#This Row],[GenderCount]],'Ranking Values'!E:F,2,FALSE))</f>
        <v>1</v>
      </c>
      <c r="Q117" s="17">
        <f>Table1[[#This Row],[Ranking.Points]]*Table1[[#This Row],[Mulitplier]]*Table1[[#This Row],[NI.Mult]]</f>
        <v>0</v>
      </c>
    </row>
    <row r="118" spans="1:17" x14ac:dyDescent="0.3">
      <c r="A118" s="18" t="s">
        <v>29</v>
      </c>
      <c r="B118" s="18" t="s">
        <v>44</v>
      </c>
      <c r="C118" s="19">
        <v>3</v>
      </c>
      <c r="D118" s="12">
        <v>13</v>
      </c>
      <c r="E118" s="21">
        <v>44359</v>
      </c>
      <c r="F118" s="22" t="s">
        <v>384</v>
      </c>
      <c r="G118" s="10" t="s">
        <v>393</v>
      </c>
      <c r="H118" s="18" t="s">
        <v>314</v>
      </c>
      <c r="I118" s="18" t="s">
        <v>287</v>
      </c>
      <c r="J118" s="15" t="str">
        <f>VLOOKUP(Table1[[#This Row],[LastName]]&amp;"."&amp;Table1[[#This Row],[FirstName]],Fencers!C:H,6,FALSE)</f>
        <v>Women</v>
      </c>
      <c r="K118" s="23" t="str">
        <f>VLOOKUP(Table1[[#This Row],[LastName]]&amp;"."&amp;Table1[[#This Row],[FirstName]],Fencers!C:G,4,FALSE)</f>
        <v>ASC</v>
      </c>
      <c r="L118" s="27">
        <v>1</v>
      </c>
      <c r="M118" s="12">
        <f>COUNTIFS(A:A,Table1[[#This Row],[LastName]],B:B,Table1[[#This Row],[FirstName]],F:F,"S",H:H,Table1[[#This Row],[Category]],I:I,Table1[[#This Row],[Weapon]])</f>
        <v>3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20</v>
      </c>
      <c r="P118" s="16">
        <f>IF(OR(Table1[[#This Row],[Rank]]="Cancelled",Table1[[#This Row],[Rank]]&gt;64),1,VLOOKUP(Table1[[#This Row],[GenderCount]],'Ranking Values'!E:F,2,FALSE))</f>
        <v>1</v>
      </c>
      <c r="Q118" s="17">
        <f>Table1[[#This Row],[Ranking.Points]]*Table1[[#This Row],[Mulitplier]]*Table1[[#This Row],[NI.Mult]]</f>
        <v>20</v>
      </c>
    </row>
    <row r="119" spans="1:17" x14ac:dyDescent="0.3">
      <c r="A119" s="18" t="s">
        <v>394</v>
      </c>
      <c r="B119" s="18" t="s">
        <v>304</v>
      </c>
      <c r="C119" s="19">
        <v>6</v>
      </c>
      <c r="D119" s="12">
        <v>13</v>
      </c>
      <c r="E119" s="21">
        <v>44359</v>
      </c>
      <c r="F119" s="22" t="s">
        <v>384</v>
      </c>
      <c r="G119" s="10" t="s">
        <v>393</v>
      </c>
      <c r="H119" s="18" t="s">
        <v>314</v>
      </c>
      <c r="I119" s="18" t="s">
        <v>287</v>
      </c>
      <c r="J119" s="15" t="str">
        <f>VLOOKUP(Table1[[#This Row],[LastName]]&amp;"."&amp;Table1[[#This Row],[FirstName]],Fencers!C:H,6,FALSE)</f>
        <v>Women</v>
      </c>
      <c r="K119" s="23" t="str">
        <f>VLOOKUP(Table1[[#This Row],[LastName]]&amp;"."&amp;Table1[[#This Row],[FirstName]],Fencers!C:G,4,FALSE)</f>
        <v>ASC</v>
      </c>
      <c r="L119" s="27">
        <v>1</v>
      </c>
      <c r="M119" s="12">
        <f>COUNTIFS(A:A,Table1[[#This Row],[LastName]],B:B,Table1[[#This Row],[FirstName]],F:F,"S",H:H,Table1[[#This Row],[Category]],I:I,Table1[[#This Row],[Weapon]])</f>
        <v>1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19" s="16">
        <f>IF(Table1[[#This Row],[Rank]]="Cancelled",1,IF(Table1[[#This Row],[Rank]]&gt;64,0,IF(L119=0,VLOOKUP(C119,'Ranking Values'!A:C,2,FALSE),VLOOKUP(C119,'Ranking Values'!A:C,3,FALSE))))</f>
        <v>14</v>
      </c>
      <c r="P119" s="16">
        <f>IF(OR(Table1[[#This Row],[Rank]]="Cancelled",Table1[[#This Row],[Rank]]&gt;64),1,VLOOKUP(Table1[[#This Row],[GenderCount]],'Ranking Values'!E:F,2,FALSE))</f>
        <v>1</v>
      </c>
      <c r="Q119" s="17">
        <f>Table1[[#This Row],[Ranking.Points]]*Table1[[#This Row],[Mulitplier]]*Table1[[#This Row],[NI.Mult]]</f>
        <v>0</v>
      </c>
    </row>
    <row r="120" spans="1:17" x14ac:dyDescent="0.3">
      <c r="A120" s="18" t="s">
        <v>108</v>
      </c>
      <c r="B120" s="18" t="s">
        <v>115</v>
      </c>
      <c r="C120" s="19">
        <v>13</v>
      </c>
      <c r="D120" s="12">
        <v>13</v>
      </c>
      <c r="E120" s="21">
        <v>44359</v>
      </c>
      <c r="F120" s="22" t="s">
        <v>384</v>
      </c>
      <c r="G120" s="10" t="s">
        <v>393</v>
      </c>
      <c r="H120" s="18" t="s">
        <v>314</v>
      </c>
      <c r="I120" s="18" t="s">
        <v>287</v>
      </c>
      <c r="J120" s="15" t="str">
        <f>VLOOKUP(Table1[[#This Row],[LastName]]&amp;"."&amp;Table1[[#This Row],[FirstName]],Fencers!C:H,6,FALSE)</f>
        <v>Women</v>
      </c>
      <c r="K120" s="23" t="str">
        <f>VLOOKUP(Table1[[#This Row],[LastName]]&amp;"."&amp;Table1[[#This Row],[FirstName]],Fencers!C:G,4,FALSE)</f>
        <v>ASC</v>
      </c>
      <c r="L120" s="27">
        <v>1</v>
      </c>
      <c r="M120" s="12">
        <f>COUNTIFS(A:A,Table1[[#This Row],[LastName]],B:B,Table1[[#This Row],[FirstName]],F:F,"S",H:H,Table1[[#This Row],[Category]],I:I,Table1[[#This Row],[Weapon]])</f>
        <v>5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6">
        <f>IF(Table1[[#This Row],[Rank]]="Cancelled",1,IF(Table1[[#This Row],[Rank]]&gt;64,0,IF(L120=0,VLOOKUP(C120,'Ranking Values'!A:C,2,FALSE),VLOOKUP(C120,'Ranking Values'!A:C,3,FALSE))))</f>
        <v>8</v>
      </c>
      <c r="P120" s="16">
        <f>IF(OR(Table1[[#This Row],[Rank]]="Cancelled",Table1[[#This Row],[Rank]]&gt;64),1,VLOOKUP(Table1[[#This Row],[GenderCount]],'Ranking Values'!E:F,2,FALSE))</f>
        <v>1</v>
      </c>
      <c r="Q120" s="17">
        <f>Table1[[#This Row],[Ranking.Points]]*Table1[[#This Row],[Mulitplier]]*Table1[[#This Row],[NI.Mult]]</f>
        <v>8</v>
      </c>
    </row>
    <row r="121" spans="1:17" x14ac:dyDescent="0.3">
      <c r="A121" s="18" t="s">
        <v>329</v>
      </c>
      <c r="B121" s="18" t="s">
        <v>318</v>
      </c>
      <c r="C121" s="19">
        <v>5</v>
      </c>
      <c r="D121" s="12">
        <v>29</v>
      </c>
      <c r="E121" s="21">
        <v>44360</v>
      </c>
      <c r="F121" s="22" t="s">
        <v>384</v>
      </c>
      <c r="G121" s="10" t="s">
        <v>393</v>
      </c>
      <c r="H121" s="18" t="s">
        <v>305</v>
      </c>
      <c r="I121" s="18" t="s">
        <v>287</v>
      </c>
      <c r="J121" s="15" t="str">
        <f>VLOOKUP(Table1[[#This Row],[LastName]]&amp;"."&amp;Table1[[#This Row],[FirstName]],Fencers!C:H,6,FALSE)</f>
        <v>Men</v>
      </c>
      <c r="K121" s="23" t="str">
        <f>VLOOKUP(Table1[[#This Row],[LastName]]&amp;"."&amp;Table1[[#This Row],[FirstName]],Fencers!C:G,4,FALSE)</f>
        <v>ASC</v>
      </c>
      <c r="L121" s="27">
        <v>1</v>
      </c>
      <c r="M121" s="12">
        <f>COUNTIFS(A:A,Table1[[#This Row],[LastName]],B:B,Table1[[#This Row],[FirstName]],F:F,"S",H:H,Table1[[#This Row],[Category]],I:I,Table1[[#This Row],[Weapon]])</f>
        <v>1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1" s="16">
        <f>IF(Table1[[#This Row],[Rank]]="Cancelled",1,IF(Table1[[#This Row],[Rank]]&gt;64,0,IF(L121=0,VLOOKUP(C121,'Ranking Values'!A:C,2,FALSE),VLOOKUP(C121,'Ranking Values'!A:C,3,FALSE))))</f>
        <v>14</v>
      </c>
      <c r="P121" s="16">
        <f>IF(OR(Table1[[#This Row],[Rank]]="Cancelled",Table1[[#This Row],[Rank]]&gt;64),1,VLOOKUP(Table1[[#This Row],[GenderCount]],'Ranking Values'!E:F,2,FALSE))</f>
        <v>1.2</v>
      </c>
      <c r="Q121" s="17">
        <f>Table1[[#This Row],[Ranking.Points]]*Table1[[#This Row],[Mulitplier]]*Table1[[#This Row],[NI.Mult]]</f>
        <v>0</v>
      </c>
    </row>
    <row r="122" spans="1:17" x14ac:dyDescent="0.3">
      <c r="A122" s="18" t="s">
        <v>120</v>
      </c>
      <c r="B122" s="18" t="s">
        <v>133</v>
      </c>
      <c r="C122" s="19">
        <v>9</v>
      </c>
      <c r="D122" s="12">
        <v>29</v>
      </c>
      <c r="E122" s="21">
        <v>44360</v>
      </c>
      <c r="F122" s="22" t="s">
        <v>384</v>
      </c>
      <c r="G122" s="10" t="s">
        <v>393</v>
      </c>
      <c r="H122" s="18" t="s">
        <v>305</v>
      </c>
      <c r="I122" s="18" t="s">
        <v>287</v>
      </c>
      <c r="J122" s="15" t="str">
        <f>VLOOKUP(Table1[[#This Row],[LastName]]&amp;"."&amp;Table1[[#This Row],[FirstName]],Fencers!C:H,6,FALSE)</f>
        <v>Men</v>
      </c>
      <c r="K122" s="23" t="str">
        <f>VLOOKUP(Table1[[#This Row],[LastName]]&amp;"."&amp;Table1[[#This Row],[FirstName]],Fencers!C:G,4,FALSE)</f>
        <v>ASC</v>
      </c>
      <c r="L122" s="27">
        <v>1</v>
      </c>
      <c r="M122" s="12">
        <f>COUNTIFS(A:A,Table1[[#This Row],[LastName]],B:B,Table1[[#This Row],[FirstName]],F:F,"S",H:H,Table1[[#This Row],[Category]],I:I,Table1[[#This Row],[Weapon]])</f>
        <v>5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8</v>
      </c>
      <c r="P122" s="16">
        <f>IF(OR(Table1[[#This Row],[Rank]]="Cancelled",Table1[[#This Row],[Rank]]&gt;64),1,VLOOKUP(Table1[[#This Row],[GenderCount]],'Ranking Values'!E:F,2,FALSE))</f>
        <v>1.2</v>
      </c>
      <c r="Q122" s="17">
        <f>Table1[[#This Row],[Ranking.Points]]*Table1[[#This Row],[Mulitplier]]*Table1[[#This Row],[NI.Mult]]</f>
        <v>9.6</v>
      </c>
    </row>
    <row r="123" spans="1:17" x14ac:dyDescent="0.3">
      <c r="A123" s="18" t="s">
        <v>19</v>
      </c>
      <c r="B123" s="18" t="s">
        <v>32</v>
      </c>
      <c r="C123" s="19">
        <v>11</v>
      </c>
      <c r="D123" s="12">
        <v>29</v>
      </c>
      <c r="E123" s="21">
        <v>44360</v>
      </c>
      <c r="F123" s="22" t="s">
        <v>384</v>
      </c>
      <c r="G123" s="10" t="s">
        <v>393</v>
      </c>
      <c r="H123" s="18" t="s">
        <v>305</v>
      </c>
      <c r="I123" s="18" t="s">
        <v>287</v>
      </c>
      <c r="J123" s="15" t="str">
        <f>VLOOKUP(Table1[[#This Row],[LastName]]&amp;"."&amp;Table1[[#This Row],[FirstName]],Fencers!C:H,6,FALSE)</f>
        <v>Men</v>
      </c>
      <c r="K123" s="23" t="str">
        <f>VLOOKUP(Table1[[#This Row],[LastName]]&amp;"."&amp;Table1[[#This Row],[FirstName]],Fencers!C:G,4,FALSE)</f>
        <v>ASC</v>
      </c>
      <c r="L123" s="27">
        <v>1</v>
      </c>
      <c r="M123" s="12">
        <f>COUNTIFS(A:A,Table1[[#This Row],[LastName]],B:B,Table1[[#This Row],[FirstName]],F:F,"S",H:H,Table1[[#This Row],[Category]],I:I,Table1[[#This Row],[Weapon]])</f>
        <v>5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6">
        <f>IF(Table1[[#This Row],[Rank]]="Cancelled",1,IF(Table1[[#This Row],[Rank]]&gt;64,0,IF(L123=0,VLOOKUP(C123,'Ranking Values'!A:C,2,FALSE),VLOOKUP(C123,'Ranking Values'!A:C,3,FALSE))))</f>
        <v>8</v>
      </c>
      <c r="P123" s="16">
        <f>IF(OR(Table1[[#This Row],[Rank]]="Cancelled",Table1[[#This Row],[Rank]]&gt;64),1,VLOOKUP(Table1[[#This Row],[GenderCount]],'Ranking Values'!E:F,2,FALSE))</f>
        <v>1.2</v>
      </c>
      <c r="Q123" s="17">
        <f>Table1[[#This Row],[Ranking.Points]]*Table1[[#This Row],[Mulitplier]]*Table1[[#This Row],[NI.Mult]]</f>
        <v>9.6</v>
      </c>
    </row>
    <row r="124" spans="1:17" x14ac:dyDescent="0.3">
      <c r="A124" s="18" t="s">
        <v>30</v>
      </c>
      <c r="B124" s="18" t="s">
        <v>45</v>
      </c>
      <c r="C124" s="19">
        <v>21</v>
      </c>
      <c r="D124" s="12">
        <v>29</v>
      </c>
      <c r="E124" s="21">
        <v>44360</v>
      </c>
      <c r="F124" s="22" t="s">
        <v>384</v>
      </c>
      <c r="G124" s="10" t="s">
        <v>393</v>
      </c>
      <c r="H124" s="18" t="s">
        <v>305</v>
      </c>
      <c r="I124" s="18" t="s">
        <v>287</v>
      </c>
      <c r="J124" s="15" t="str">
        <f>VLOOKUP(Table1[[#This Row],[LastName]]&amp;"."&amp;Table1[[#This Row],[FirstName]],Fencers!C:H,6,FALSE)</f>
        <v>Men</v>
      </c>
      <c r="K124" s="23" t="str">
        <f>VLOOKUP(Table1[[#This Row],[LastName]]&amp;"."&amp;Table1[[#This Row],[FirstName]],Fencers!C:G,4,FALSE)</f>
        <v>AHFC</v>
      </c>
      <c r="L124" s="27">
        <v>1</v>
      </c>
      <c r="M124" s="12">
        <f>COUNTIFS(A:A,Table1[[#This Row],[LastName]],B:B,Table1[[#This Row],[FirstName]],F:F,"S",H:H,Table1[[#This Row],[Category]],I:I,Table1[[#This Row],[Weapon]])</f>
        <v>6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4</v>
      </c>
      <c r="P124" s="16">
        <f>IF(OR(Table1[[#This Row],[Rank]]="Cancelled",Table1[[#This Row],[Rank]]&gt;64),1,VLOOKUP(Table1[[#This Row],[GenderCount]],'Ranking Values'!E:F,2,FALSE))</f>
        <v>1.2</v>
      </c>
      <c r="Q124" s="17">
        <f>Table1[[#This Row],[Ranking.Points]]*Table1[[#This Row],[Mulitplier]]*Table1[[#This Row],[NI.Mult]]</f>
        <v>4.8</v>
      </c>
    </row>
    <row r="125" spans="1:17" x14ac:dyDescent="0.3">
      <c r="A125" s="18" t="s">
        <v>70</v>
      </c>
      <c r="B125" s="18" t="s">
        <v>71</v>
      </c>
      <c r="C125" s="19">
        <v>23</v>
      </c>
      <c r="D125" s="12">
        <v>29</v>
      </c>
      <c r="E125" s="21">
        <v>44360</v>
      </c>
      <c r="F125" s="22" t="s">
        <v>384</v>
      </c>
      <c r="G125" s="10" t="s">
        <v>393</v>
      </c>
      <c r="H125" s="18" t="s">
        <v>305</v>
      </c>
      <c r="I125" s="18" t="s">
        <v>287</v>
      </c>
      <c r="J125" s="15" t="str">
        <f>VLOOKUP(Table1[[#This Row],[LastName]]&amp;"."&amp;Table1[[#This Row],[FirstName]],Fencers!C:H,6,FALSE)</f>
        <v>Men</v>
      </c>
      <c r="K125" s="23" t="str">
        <f>VLOOKUP(Table1[[#This Row],[LastName]]&amp;"."&amp;Table1[[#This Row],[FirstName]],Fencers!C:G,4,FALSE)</f>
        <v>AHFC</v>
      </c>
      <c r="L125" s="27">
        <v>1</v>
      </c>
      <c r="M125" s="12">
        <f>COUNTIFS(A:A,Table1[[#This Row],[LastName]],B:B,Table1[[#This Row],[FirstName]],F:F,"S",H:H,Table1[[#This Row],[Category]],I:I,Table1[[#This Row],[Weapon]])</f>
        <v>4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6">
        <f>IF(Table1[[#This Row],[Rank]]="Cancelled",1,IF(Table1[[#This Row],[Rank]]&gt;64,0,IF(L125=0,VLOOKUP(C125,'Ranking Values'!A:C,2,FALSE),VLOOKUP(C125,'Ranking Values'!A:C,3,FALSE))))</f>
        <v>4</v>
      </c>
      <c r="P125" s="16">
        <f>IF(OR(Table1[[#This Row],[Rank]]="Cancelled",Table1[[#This Row],[Rank]]&gt;64),1,VLOOKUP(Table1[[#This Row],[GenderCount]],'Ranking Values'!E:F,2,FALSE))</f>
        <v>1.2</v>
      </c>
      <c r="Q125" s="17">
        <f>Table1[[#This Row],[Ranking.Points]]*Table1[[#This Row],[Mulitplier]]*Table1[[#This Row],[NI.Mult]]</f>
        <v>4.8</v>
      </c>
    </row>
    <row r="126" spans="1:17" x14ac:dyDescent="0.3">
      <c r="A126" s="18" t="s">
        <v>61</v>
      </c>
      <c r="B126" s="18" t="s">
        <v>63</v>
      </c>
      <c r="C126" s="19">
        <v>28</v>
      </c>
      <c r="D126" s="12">
        <v>29</v>
      </c>
      <c r="E126" s="21">
        <v>44360</v>
      </c>
      <c r="F126" s="22" t="s">
        <v>384</v>
      </c>
      <c r="G126" s="10" t="s">
        <v>393</v>
      </c>
      <c r="H126" s="18" t="s">
        <v>305</v>
      </c>
      <c r="I126" s="18" t="s">
        <v>287</v>
      </c>
      <c r="J126" s="15" t="str">
        <f>VLOOKUP(Table1[[#This Row],[LastName]]&amp;"."&amp;Table1[[#This Row],[FirstName]],Fencers!C:H,6,FALSE)</f>
        <v>Men</v>
      </c>
      <c r="K126" s="23" t="str">
        <f>VLOOKUP(Table1[[#This Row],[LastName]]&amp;"."&amp;Table1[[#This Row],[FirstName]],Fencers!C:G,4,FALSE)</f>
        <v>CSFC</v>
      </c>
      <c r="L126" s="27">
        <v>1</v>
      </c>
      <c r="M126" s="12">
        <f>COUNTIFS(A:A,Table1[[#This Row],[LastName]],B:B,Table1[[#This Row],[FirstName]],F:F,"S",H:H,Table1[[#This Row],[Category]],I:I,Table1[[#This Row],[Weapon]])</f>
        <v>5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4</v>
      </c>
      <c r="P126" s="16">
        <f>IF(OR(Table1[[#This Row],[Rank]]="Cancelled",Table1[[#This Row],[Rank]]&gt;64),1,VLOOKUP(Table1[[#This Row],[GenderCount]],'Ranking Values'!E:F,2,FALSE))</f>
        <v>1.2</v>
      </c>
      <c r="Q126" s="17">
        <f>Table1[[#This Row],[Ranking.Points]]*Table1[[#This Row],[Mulitplier]]*Table1[[#This Row],[NI.Mult]]</f>
        <v>4.8</v>
      </c>
    </row>
    <row r="127" spans="1:17" x14ac:dyDescent="0.3">
      <c r="A127" s="18" t="s">
        <v>78</v>
      </c>
      <c r="B127" s="18" t="s">
        <v>48</v>
      </c>
      <c r="C127" s="19">
        <v>29</v>
      </c>
      <c r="D127" s="12">
        <v>29</v>
      </c>
      <c r="E127" s="21">
        <v>44360</v>
      </c>
      <c r="F127" s="22" t="s">
        <v>384</v>
      </c>
      <c r="G127" s="10" t="s">
        <v>393</v>
      </c>
      <c r="H127" s="18" t="s">
        <v>305</v>
      </c>
      <c r="I127" s="18" t="s">
        <v>287</v>
      </c>
      <c r="J127" s="15" t="str">
        <f>VLOOKUP(Table1[[#This Row],[LastName]]&amp;"."&amp;Table1[[#This Row],[FirstName]],Fencers!C:H,6,FALSE)</f>
        <v>Men</v>
      </c>
      <c r="K127" s="23" t="str">
        <f>VLOOKUP(Table1[[#This Row],[LastName]]&amp;"."&amp;Table1[[#This Row],[FirstName]],Fencers!C:G,4,FALSE)</f>
        <v>ASC</v>
      </c>
      <c r="L127" s="27">
        <v>1</v>
      </c>
      <c r="M127" s="12">
        <f>COUNTIFS(A:A,Table1[[#This Row],[LastName]],B:B,Table1[[#This Row],[FirstName]],F:F,"S",H:H,Table1[[#This Row],[Category]],I:I,Table1[[#This Row],[Weapon]])</f>
        <v>2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7" s="16">
        <f>IF(Table1[[#This Row],[Rank]]="Cancelled",1,IF(Table1[[#This Row],[Rank]]&gt;64,0,IF(L127=0,VLOOKUP(C127,'Ranking Values'!A:C,2,FALSE),VLOOKUP(C127,'Ranking Values'!A:C,3,FALSE))))</f>
        <v>4</v>
      </c>
      <c r="P127" s="16">
        <f>IF(OR(Table1[[#This Row],[Rank]]="Cancelled",Table1[[#This Row],[Rank]]&gt;64),1,VLOOKUP(Table1[[#This Row],[GenderCount]],'Ranking Values'!E:F,2,FALSE))</f>
        <v>1.2</v>
      </c>
      <c r="Q127" s="17">
        <f>Table1[[#This Row],[Ranking.Points]]*Table1[[#This Row],[Mulitplier]]*Table1[[#This Row],[NI.Mult]]</f>
        <v>0</v>
      </c>
    </row>
    <row r="128" spans="1:17" x14ac:dyDescent="0.3">
      <c r="A128" s="18" t="s">
        <v>68</v>
      </c>
      <c r="B128" s="18" t="s">
        <v>69</v>
      </c>
      <c r="C128" s="19">
        <v>5</v>
      </c>
      <c r="D128" s="12">
        <v>8</v>
      </c>
      <c r="E128" s="21">
        <v>44360</v>
      </c>
      <c r="F128" s="22" t="s">
        <v>384</v>
      </c>
      <c r="G128" s="10" t="s">
        <v>393</v>
      </c>
      <c r="H128" s="18" t="s">
        <v>305</v>
      </c>
      <c r="I128" s="18" t="s">
        <v>313</v>
      </c>
      <c r="J128" s="15" t="str">
        <f>VLOOKUP(Table1[[#This Row],[LastName]]&amp;"."&amp;Table1[[#This Row],[FirstName]],Fencers!C:H,6,FALSE)</f>
        <v>Women</v>
      </c>
      <c r="K128" s="23" t="str">
        <f>VLOOKUP(Table1[[#This Row],[LastName]]&amp;"."&amp;Table1[[#This Row],[FirstName]],Fencers!C:G,4,FALSE)</f>
        <v>ASC</v>
      </c>
      <c r="L128" s="27">
        <v>1</v>
      </c>
      <c r="M128" s="12">
        <f>COUNTIFS(A:A,Table1[[#This Row],[LastName]],B:B,Table1[[#This Row],[FirstName]],F:F,"S",H:H,Table1[[#This Row],[Category]],I:I,Table1[[#This Row],[Weapon]])</f>
        <v>1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8" s="16">
        <f>IF(Table1[[#This Row],[Rank]]="Cancelled",1,IF(Table1[[#This Row],[Rank]]&gt;64,0,IF(L128=0,VLOOKUP(C128,'Ranking Values'!A:C,2,FALSE),VLOOKUP(C128,'Ranking Values'!A:C,3,FALSE))))</f>
        <v>14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0</v>
      </c>
    </row>
    <row r="129" spans="1:17" x14ac:dyDescent="0.3">
      <c r="A129" s="18" t="s">
        <v>146</v>
      </c>
      <c r="B129" s="18" t="s">
        <v>140</v>
      </c>
      <c r="C129" s="19">
        <v>2</v>
      </c>
      <c r="D129" s="12">
        <v>8</v>
      </c>
      <c r="E129" s="21">
        <v>44360</v>
      </c>
      <c r="F129" s="22" t="s">
        <v>384</v>
      </c>
      <c r="G129" s="10" t="s">
        <v>393</v>
      </c>
      <c r="H129" s="18" t="s">
        <v>314</v>
      </c>
      <c r="I129" s="18" t="s">
        <v>285</v>
      </c>
      <c r="J129" s="15" t="str">
        <f>VLOOKUP(Table1[[#This Row],[LastName]]&amp;"."&amp;Table1[[#This Row],[FirstName]],Fencers!C:H,6,FALSE)</f>
        <v>Men</v>
      </c>
      <c r="K129" s="23" t="str">
        <f>VLOOKUP(Table1[[#This Row],[LastName]]&amp;"."&amp;Table1[[#This Row],[FirstName]],Fencers!C:G,4,FALSE)</f>
        <v>AUFeC</v>
      </c>
      <c r="L129" s="27">
        <v>1</v>
      </c>
      <c r="M129" s="12">
        <f>COUNTIFS(A:A,Table1[[#This Row],[LastName]],B:B,Table1[[#This Row],[FirstName]],F:F,"S",H:H,Table1[[#This Row],[Category]],I:I,Table1[[#This Row],[Weapon]])</f>
        <v>0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9" s="16">
        <f>IF(Table1[[#This Row],[Rank]]="Cancelled",1,IF(Table1[[#This Row],[Rank]]&gt;64,0,IF(L129=0,VLOOKUP(C129,'Ranking Values'!A:C,2,FALSE),VLOOKUP(C129,'Ranking Values'!A:C,3,FALSE))))</f>
        <v>26</v>
      </c>
      <c r="P129" s="16">
        <f>IF(OR(Table1[[#This Row],[Rank]]="Cancelled",Table1[[#This Row],[Rank]]&gt;64),1,VLOOKUP(Table1[[#This Row],[GenderCount]],'Ranking Values'!E:F,2,FALSE))</f>
        <v>1</v>
      </c>
      <c r="Q129" s="17">
        <f>Table1[[#This Row],[Ranking.Points]]*Table1[[#This Row],[Mulitplier]]*Table1[[#This Row],[NI.Mult]]</f>
        <v>0</v>
      </c>
    </row>
    <row r="130" spans="1:17" x14ac:dyDescent="0.3">
      <c r="A130" s="18" t="s">
        <v>90</v>
      </c>
      <c r="B130" s="18" t="s">
        <v>91</v>
      </c>
      <c r="C130" s="19">
        <v>7</v>
      </c>
      <c r="D130" s="12">
        <v>8</v>
      </c>
      <c r="E130" s="21">
        <v>44360</v>
      </c>
      <c r="F130" s="22" t="s">
        <v>384</v>
      </c>
      <c r="G130" s="10" t="s">
        <v>393</v>
      </c>
      <c r="H130" s="18" t="s">
        <v>314</v>
      </c>
      <c r="I130" s="18" t="s">
        <v>285</v>
      </c>
      <c r="J130" s="15" t="str">
        <f>VLOOKUP(Table1[[#This Row],[LastName]]&amp;"."&amp;Table1[[#This Row],[FirstName]],Fencers!C:H,6,FALSE)</f>
        <v>Men</v>
      </c>
      <c r="K130" s="23" t="str">
        <f>VLOOKUP(Table1[[#This Row],[LastName]]&amp;"."&amp;Table1[[#This Row],[FirstName]],Fencers!C:G,4,FALSE)</f>
        <v>TPFC</v>
      </c>
      <c r="L130" s="27">
        <v>1</v>
      </c>
      <c r="M130" s="12">
        <f>COUNTIFS(A:A,Table1[[#This Row],[LastName]],B:B,Table1[[#This Row],[FirstName]],F:F,"S",H:H,Table1[[#This Row],[Category]],I:I,Table1[[#This Row],[Weapon]])</f>
        <v>1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0" s="16">
        <f>IF(Table1[[#This Row],[Rank]]="Cancelled",1,IF(Table1[[#This Row],[Rank]]&gt;64,0,IF(L130=0,VLOOKUP(C130,'Ranking Values'!A:C,2,FALSE),VLOOKUP(C130,'Ranking Values'!A:C,3,FALSE))))</f>
        <v>14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0</v>
      </c>
    </row>
    <row r="131" spans="1:17" x14ac:dyDescent="0.3">
      <c r="A131" s="18" t="s">
        <v>330</v>
      </c>
      <c r="B131" s="18" t="s">
        <v>331</v>
      </c>
      <c r="C131" s="19">
        <v>3</v>
      </c>
      <c r="D131" s="12">
        <v>9</v>
      </c>
      <c r="E131" s="21">
        <v>44360</v>
      </c>
      <c r="F131" s="22" t="s">
        <v>384</v>
      </c>
      <c r="G131" s="10" t="s">
        <v>393</v>
      </c>
      <c r="H131" s="18" t="s">
        <v>314</v>
      </c>
      <c r="I131" s="18" t="s">
        <v>285</v>
      </c>
      <c r="J131" s="15" t="str">
        <f>VLOOKUP(Table1[[#This Row],[LastName]]&amp;"."&amp;Table1[[#This Row],[FirstName]],Fencers!C:H,6,FALSE)</f>
        <v>Women</v>
      </c>
      <c r="K131" s="23" t="str">
        <f>VLOOKUP(Table1[[#This Row],[LastName]]&amp;"."&amp;Table1[[#This Row],[FirstName]],Fencers!C:G,4,FALSE)</f>
        <v>AUFeC</v>
      </c>
      <c r="L131" s="27">
        <v>1</v>
      </c>
      <c r="M131" s="12">
        <f>COUNTIFS(A:A,Table1[[#This Row],[LastName]],B:B,Table1[[#This Row],[FirstName]],F:F,"S",H:H,Table1[[#This Row],[Category]],I:I,Table1[[#This Row],[Weapon]])</f>
        <v>1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1" s="16">
        <f>IF(Table1[[#This Row],[Rank]]="Cancelled",1,IF(Table1[[#This Row],[Rank]]&gt;64,0,IF(L131=0,VLOOKUP(C131,'Ranking Values'!A:C,2,FALSE),VLOOKUP(C131,'Ranking Values'!A:C,3,FALSE))))</f>
        <v>20</v>
      </c>
      <c r="P131" s="16">
        <f>IF(OR(Table1[[#This Row],[Rank]]="Cancelled",Table1[[#This Row],[Rank]]&gt;64),1,VLOOKUP(Table1[[#This Row],[GenderCount]],'Ranking Values'!E:F,2,FALSE))</f>
        <v>1</v>
      </c>
      <c r="Q131" s="17">
        <f>Table1[[#This Row],[Ranking.Points]]*Table1[[#This Row],[Mulitplier]]*Table1[[#This Row],[NI.Mult]]</f>
        <v>0</v>
      </c>
    </row>
    <row r="132" spans="1:17" x14ac:dyDescent="0.3">
      <c r="A132" s="18" t="s">
        <v>394</v>
      </c>
      <c r="B132" s="18" t="s">
        <v>304</v>
      </c>
      <c r="C132" s="19">
        <v>6</v>
      </c>
      <c r="D132" s="12">
        <v>9</v>
      </c>
      <c r="E132" s="21">
        <v>44360</v>
      </c>
      <c r="F132" s="22" t="s">
        <v>384</v>
      </c>
      <c r="G132" s="10" t="s">
        <v>393</v>
      </c>
      <c r="H132" s="18" t="s">
        <v>314</v>
      </c>
      <c r="I132" s="18" t="s">
        <v>285</v>
      </c>
      <c r="J132" s="15" t="str">
        <f>VLOOKUP(Table1[[#This Row],[LastName]]&amp;"."&amp;Table1[[#This Row],[FirstName]],Fencers!C:H,6,FALSE)</f>
        <v>Women</v>
      </c>
      <c r="K132" s="23" t="str">
        <f>VLOOKUP(Table1[[#This Row],[LastName]]&amp;"."&amp;Table1[[#This Row],[FirstName]],Fencers!C:G,4,FALSE)</f>
        <v>ASC</v>
      </c>
      <c r="L132" s="27">
        <v>1</v>
      </c>
      <c r="M132" s="12">
        <f>COUNTIFS(A:A,Table1[[#This Row],[LastName]],B:B,Table1[[#This Row],[FirstName]],F:F,"S",H:H,Table1[[#This Row],[Category]],I:I,Table1[[#This Row],[Weapon]])</f>
        <v>1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2" s="16">
        <f>IF(Table1[[#This Row],[Rank]]="Cancelled",1,IF(Table1[[#This Row],[Rank]]&gt;64,0,IF(L132=0,VLOOKUP(C132,'Ranking Values'!A:C,2,FALSE),VLOOKUP(C132,'Ranking Values'!A:C,3,FALSE))))</f>
        <v>14</v>
      </c>
      <c r="P132" s="16">
        <f>IF(OR(Table1[[#This Row],[Rank]]="Cancelled",Table1[[#This Row],[Rank]]&gt;64),1,VLOOKUP(Table1[[#This Row],[GenderCount]],'Ranking Values'!E:F,2,FALSE))</f>
        <v>1</v>
      </c>
      <c r="Q132" s="17">
        <f>Table1[[#This Row],[Ranking.Points]]*Table1[[#This Row],[Mulitplier]]*Table1[[#This Row],[NI.Mult]]</f>
        <v>0</v>
      </c>
    </row>
    <row r="133" spans="1:17" x14ac:dyDescent="0.3">
      <c r="A133" s="18" t="s">
        <v>29</v>
      </c>
      <c r="B133" s="18" t="s">
        <v>44</v>
      </c>
      <c r="C133" s="19">
        <v>8</v>
      </c>
      <c r="D133" s="12">
        <v>9</v>
      </c>
      <c r="E133" s="21">
        <v>44360</v>
      </c>
      <c r="F133" s="22" t="s">
        <v>384</v>
      </c>
      <c r="G133" s="10" t="s">
        <v>393</v>
      </c>
      <c r="H133" s="18" t="s">
        <v>314</v>
      </c>
      <c r="I133" s="18" t="s">
        <v>285</v>
      </c>
      <c r="J133" s="15" t="str">
        <f>VLOOKUP(Table1[[#This Row],[LastName]]&amp;"."&amp;Table1[[#This Row],[FirstName]],Fencers!C:H,6,FALSE)</f>
        <v>Women</v>
      </c>
      <c r="K133" s="23" t="str">
        <f>VLOOKUP(Table1[[#This Row],[LastName]]&amp;"."&amp;Table1[[#This Row],[FirstName]],Fencers!C:G,4,FALSE)</f>
        <v>ASC</v>
      </c>
      <c r="L133" s="27">
        <v>1</v>
      </c>
      <c r="M133" s="12">
        <f>COUNTIFS(A:A,Table1[[#This Row],[LastName]],B:B,Table1[[#This Row],[FirstName]],F:F,"S",H:H,Table1[[#This Row],[Category]],I:I,Table1[[#This Row],[Weapon]])</f>
        <v>0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3" s="16">
        <f>IF(Table1[[#This Row],[Rank]]="Cancelled",1,IF(Table1[[#This Row],[Rank]]&gt;64,0,IF(L133=0,VLOOKUP(C133,'Ranking Values'!A:C,2,FALSE),VLOOKUP(C133,'Ranking Values'!A:C,3,FALSE))))</f>
        <v>14</v>
      </c>
      <c r="P133" s="16">
        <f>IF(OR(Table1[[#This Row],[Rank]]="Cancelled",Table1[[#This Row],[Rank]]&gt;64),1,VLOOKUP(Table1[[#This Row],[GenderCount]],'Ranking Values'!E:F,2,FALSE))</f>
        <v>1</v>
      </c>
      <c r="Q133" s="17">
        <f>Table1[[#This Row],[Ranking.Points]]*Table1[[#This Row],[Mulitplier]]*Table1[[#This Row],[NI.Mult]]</f>
        <v>0</v>
      </c>
    </row>
    <row r="134" spans="1:17" x14ac:dyDescent="0.3">
      <c r="A134" s="18" t="s">
        <v>145</v>
      </c>
      <c r="B134" s="18" t="s">
        <v>83</v>
      </c>
      <c r="C134" s="19">
        <v>3</v>
      </c>
      <c r="D134" s="12">
        <v>19</v>
      </c>
      <c r="E134" s="21">
        <v>44361</v>
      </c>
      <c r="F134" s="22" t="s">
        <v>384</v>
      </c>
      <c r="G134" s="10" t="s">
        <v>393</v>
      </c>
      <c r="H134" s="18" t="s">
        <v>305</v>
      </c>
      <c r="I134" s="18" t="s">
        <v>285</v>
      </c>
      <c r="J134" s="15" t="str">
        <f>VLOOKUP(Table1[[#This Row],[LastName]]&amp;"."&amp;Table1[[#This Row],[FirstName]],Fencers!C:H,6,FALSE)</f>
        <v>Women</v>
      </c>
      <c r="K134" s="23" t="str">
        <f>VLOOKUP(Table1[[#This Row],[LastName]]&amp;"."&amp;Table1[[#This Row],[FirstName]],Fencers!C:G,4,FALSE)</f>
        <v>ASC</v>
      </c>
      <c r="L134" s="27">
        <v>1</v>
      </c>
      <c r="M134" s="12">
        <f>COUNTIFS(A:A,Table1[[#This Row],[LastName]],B:B,Table1[[#This Row],[FirstName]],F:F,"S",H:H,Table1[[#This Row],[Category]],I:I,Table1[[#This Row],[Weapon]])</f>
        <v>3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20</v>
      </c>
      <c r="P134" s="16">
        <f>IF(OR(Table1[[#This Row],[Rank]]="Cancelled",Table1[[#This Row],[Rank]]&gt;64),1,VLOOKUP(Table1[[#This Row],[GenderCount]],'Ranking Values'!E:F,2,FALSE))</f>
        <v>1.2</v>
      </c>
      <c r="Q134" s="17">
        <f>Table1[[#This Row],[Ranking.Points]]*Table1[[#This Row],[Mulitplier]]*Table1[[#This Row],[NI.Mult]]</f>
        <v>24</v>
      </c>
    </row>
    <row r="135" spans="1:17" x14ac:dyDescent="0.3">
      <c r="A135" s="18" t="s">
        <v>68</v>
      </c>
      <c r="B135" s="18" t="s">
        <v>69</v>
      </c>
      <c r="C135" s="19">
        <v>10</v>
      </c>
      <c r="D135" s="12">
        <v>19</v>
      </c>
      <c r="E135" s="21">
        <v>44361</v>
      </c>
      <c r="F135" s="22" t="s">
        <v>384</v>
      </c>
      <c r="G135" s="10" t="s">
        <v>393</v>
      </c>
      <c r="H135" s="18" t="s">
        <v>305</v>
      </c>
      <c r="I135" s="18" t="s">
        <v>285</v>
      </c>
      <c r="J135" s="15" t="str">
        <f>VLOOKUP(Table1[[#This Row],[LastName]]&amp;"."&amp;Table1[[#This Row],[FirstName]],Fencers!C:H,6,FALSE)</f>
        <v>Women</v>
      </c>
      <c r="K135" s="23" t="str">
        <f>VLOOKUP(Table1[[#This Row],[LastName]]&amp;"."&amp;Table1[[#This Row],[FirstName]],Fencers!C:G,4,FALSE)</f>
        <v>ASC</v>
      </c>
      <c r="L135" s="27">
        <v>1</v>
      </c>
      <c r="M135" s="12">
        <f>COUNTIFS(A:A,Table1[[#This Row],[LastName]],B:B,Table1[[#This Row],[FirstName]],F:F,"S",H:H,Table1[[#This Row],[Category]],I:I,Table1[[#This Row],[Weapon]])</f>
        <v>1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5" s="16">
        <f>IF(Table1[[#This Row],[Rank]]="Cancelled",1,IF(Table1[[#This Row],[Rank]]&gt;64,0,IF(L135=0,VLOOKUP(C135,'Ranking Values'!A:C,2,FALSE),VLOOKUP(C135,'Ranking Values'!A:C,3,FALSE))))</f>
        <v>8</v>
      </c>
      <c r="P135" s="16">
        <f>IF(OR(Table1[[#This Row],[Rank]]="Cancelled",Table1[[#This Row],[Rank]]&gt;64),1,VLOOKUP(Table1[[#This Row],[GenderCount]],'Ranking Values'!E:F,2,FALSE))</f>
        <v>1.2</v>
      </c>
      <c r="Q135" s="17">
        <f>Table1[[#This Row],[Ranking.Points]]*Table1[[#This Row],[Mulitplier]]*Table1[[#This Row],[NI.Mult]]</f>
        <v>0</v>
      </c>
    </row>
    <row r="136" spans="1:17" x14ac:dyDescent="0.3">
      <c r="A136" s="18" t="s">
        <v>180</v>
      </c>
      <c r="B136" s="18" t="s">
        <v>181</v>
      </c>
      <c r="C136" s="19">
        <v>12</v>
      </c>
      <c r="D136" s="12">
        <v>19</v>
      </c>
      <c r="E136" s="21">
        <v>44361</v>
      </c>
      <c r="F136" s="22" t="s">
        <v>384</v>
      </c>
      <c r="G136" s="10" t="s">
        <v>393</v>
      </c>
      <c r="H136" s="18" t="s">
        <v>305</v>
      </c>
      <c r="I136" s="18" t="s">
        <v>285</v>
      </c>
      <c r="J136" s="15" t="str">
        <f>VLOOKUP(Table1[[#This Row],[LastName]]&amp;"."&amp;Table1[[#This Row],[FirstName]],Fencers!C:H,6,FALSE)</f>
        <v>Women</v>
      </c>
      <c r="K136" s="23" t="str">
        <f>VLOOKUP(Table1[[#This Row],[LastName]]&amp;"."&amp;Table1[[#This Row],[FirstName]],Fencers!C:G,4,FALSE)</f>
        <v>CSFC</v>
      </c>
      <c r="L136" s="27">
        <v>1</v>
      </c>
      <c r="M136" s="12">
        <f>COUNTIFS(A:A,Table1[[#This Row],[LastName]],B:B,Table1[[#This Row],[FirstName]],F:F,"S",H:H,Table1[[#This Row],[Category]],I:I,Table1[[#This Row],[Weapon]])</f>
        <v>4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8</v>
      </c>
      <c r="P136" s="16">
        <f>IF(OR(Table1[[#This Row],[Rank]]="Cancelled",Table1[[#This Row],[Rank]]&gt;64),1,VLOOKUP(Table1[[#This Row],[GenderCount]],'Ranking Values'!E:F,2,FALSE))</f>
        <v>1.2</v>
      </c>
      <c r="Q136" s="17">
        <f>Table1[[#This Row],[Ranking.Points]]*Table1[[#This Row],[Mulitplier]]*Table1[[#This Row],[NI.Mult]]</f>
        <v>9.6</v>
      </c>
    </row>
    <row r="137" spans="1:17" x14ac:dyDescent="0.3">
      <c r="A137" s="18" t="s">
        <v>330</v>
      </c>
      <c r="B137" s="18" t="s">
        <v>331</v>
      </c>
      <c r="C137" s="19">
        <v>13</v>
      </c>
      <c r="D137" s="12">
        <v>19</v>
      </c>
      <c r="E137" s="21">
        <v>44361</v>
      </c>
      <c r="F137" s="22" t="s">
        <v>384</v>
      </c>
      <c r="G137" s="10" t="s">
        <v>393</v>
      </c>
      <c r="H137" s="18" t="s">
        <v>305</v>
      </c>
      <c r="I137" s="18" t="s">
        <v>285</v>
      </c>
      <c r="J137" s="15" t="str">
        <f>VLOOKUP(Table1[[#This Row],[LastName]]&amp;"."&amp;Table1[[#This Row],[FirstName]],Fencers!C:H,6,FALSE)</f>
        <v>Women</v>
      </c>
      <c r="K137" s="23" t="str">
        <f>VLOOKUP(Table1[[#This Row],[LastName]]&amp;"."&amp;Table1[[#This Row],[FirstName]],Fencers!C:G,4,FALSE)</f>
        <v>AUFeC</v>
      </c>
      <c r="L137" s="27">
        <v>1</v>
      </c>
      <c r="M137" s="12">
        <f>COUNTIFS(A:A,Table1[[#This Row],[LastName]],B:B,Table1[[#This Row],[FirstName]],F:F,"S",H:H,Table1[[#This Row],[Category]],I:I,Table1[[#This Row],[Weapon]])</f>
        <v>3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6">
        <f>IF(Table1[[#This Row],[Rank]]="Cancelled",1,IF(Table1[[#This Row],[Rank]]&gt;64,0,IF(L137=0,VLOOKUP(C137,'Ranking Values'!A:C,2,FALSE),VLOOKUP(C137,'Ranking Values'!A:C,3,FALSE))))</f>
        <v>8</v>
      </c>
      <c r="P137" s="16">
        <f>IF(OR(Table1[[#This Row],[Rank]]="Cancelled",Table1[[#This Row],[Rank]]&gt;64),1,VLOOKUP(Table1[[#This Row],[GenderCount]],'Ranking Values'!E:F,2,FALSE))</f>
        <v>1.2</v>
      </c>
      <c r="Q137" s="17">
        <f>Table1[[#This Row],[Ranking.Points]]*Table1[[#This Row],[Mulitplier]]*Table1[[#This Row],[NI.Mult]]</f>
        <v>9.6</v>
      </c>
    </row>
    <row r="138" spans="1:17" x14ac:dyDescent="0.3">
      <c r="A138" s="18" t="s">
        <v>123</v>
      </c>
      <c r="B138" s="18" t="s">
        <v>446</v>
      </c>
      <c r="C138" s="19">
        <v>18</v>
      </c>
      <c r="D138" s="12">
        <v>19</v>
      </c>
      <c r="E138" s="21">
        <v>44361</v>
      </c>
      <c r="F138" s="22" t="s">
        <v>384</v>
      </c>
      <c r="G138" s="10" t="s">
        <v>393</v>
      </c>
      <c r="H138" s="18" t="s">
        <v>305</v>
      </c>
      <c r="I138" s="18" t="s">
        <v>285</v>
      </c>
      <c r="J138" s="15" t="str">
        <f>VLOOKUP(Table1[[#This Row],[LastName]]&amp;"."&amp;Table1[[#This Row],[FirstName]],Fencers!C:H,6,FALSE)</f>
        <v>Women</v>
      </c>
      <c r="K138" s="23" t="str">
        <f>VLOOKUP(Table1[[#This Row],[LastName]]&amp;"."&amp;Table1[[#This Row],[FirstName]],Fencers!C:G,4,FALSE)</f>
        <v>CSFC</v>
      </c>
      <c r="L138" s="27">
        <v>1</v>
      </c>
      <c r="M138" s="12">
        <f>COUNTIFS(A:A,Table1[[#This Row],[LastName]],B:B,Table1[[#This Row],[FirstName]],F:F,"S",H:H,Table1[[#This Row],[Category]],I:I,Table1[[#This Row],[Weapon]])</f>
        <v>4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6">
        <f>IF(Table1[[#This Row],[Rank]]="Cancelled",1,IF(Table1[[#This Row],[Rank]]&gt;64,0,IF(L138=0,VLOOKUP(C138,'Ranking Values'!A:C,2,FALSE),VLOOKUP(C138,'Ranking Values'!A:C,3,FALSE))))</f>
        <v>4</v>
      </c>
      <c r="P138" s="16">
        <f>IF(OR(Table1[[#This Row],[Rank]]="Cancelled",Table1[[#This Row],[Rank]]&gt;64),1,VLOOKUP(Table1[[#This Row],[GenderCount]],'Ranking Values'!E:F,2,FALSE))</f>
        <v>1.2</v>
      </c>
      <c r="Q138" s="17">
        <f>Table1[[#This Row],[Ranking.Points]]*Table1[[#This Row],[Mulitplier]]*Table1[[#This Row],[NI.Mult]]</f>
        <v>4.8</v>
      </c>
    </row>
    <row r="139" spans="1:17" x14ac:dyDescent="0.3">
      <c r="A139" s="18" t="s">
        <v>24</v>
      </c>
      <c r="B139" s="18" t="s">
        <v>39</v>
      </c>
      <c r="C139" s="19">
        <v>13</v>
      </c>
      <c r="D139" s="12">
        <v>19</v>
      </c>
      <c r="E139" s="21">
        <v>44361</v>
      </c>
      <c r="F139" s="22" t="s">
        <v>384</v>
      </c>
      <c r="G139" s="10" t="s">
        <v>393</v>
      </c>
      <c r="H139" s="18" t="s">
        <v>305</v>
      </c>
      <c r="I139" s="18" t="s">
        <v>313</v>
      </c>
      <c r="J139" s="15" t="str">
        <f>VLOOKUP(Table1[[#This Row],[LastName]]&amp;"."&amp;Table1[[#This Row],[FirstName]],Fencers!C:H,6,FALSE)</f>
        <v>Men</v>
      </c>
      <c r="K139" s="23" t="str">
        <f>VLOOKUP(Table1[[#This Row],[LastName]]&amp;"."&amp;Table1[[#This Row],[FirstName]],Fencers!C:G,4,FALSE)</f>
        <v>CSFC</v>
      </c>
      <c r="L139" s="27">
        <v>1</v>
      </c>
      <c r="M139" s="12">
        <f>COUNTIFS(A:A,Table1[[#This Row],[LastName]],B:B,Table1[[#This Row],[FirstName]],F:F,"S",H:H,Table1[[#This Row],[Category]],I:I,Table1[[#This Row],[Weapon]])</f>
        <v>0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39" s="16">
        <f>IF(Table1[[#This Row],[Rank]]="Cancelled",1,IF(Table1[[#This Row],[Rank]]&gt;64,0,IF(L139=0,VLOOKUP(C139,'Ranking Values'!A:C,2,FALSE),VLOOKUP(C139,'Ranking Values'!A:C,3,FALSE))))</f>
        <v>8</v>
      </c>
      <c r="P139" s="16">
        <f>IF(OR(Table1[[#This Row],[Rank]]="Cancelled",Table1[[#This Row],[Rank]]&gt;64),1,VLOOKUP(Table1[[#This Row],[GenderCount]],'Ranking Values'!E:F,2,FALSE))</f>
        <v>1.2</v>
      </c>
      <c r="Q139" s="17">
        <f>Table1[[#This Row],[Ranking.Points]]*Table1[[#This Row],[Mulitplier]]*Table1[[#This Row],[NI.Mult]]</f>
        <v>0</v>
      </c>
    </row>
    <row r="140" spans="1:17" x14ac:dyDescent="0.3">
      <c r="A140" s="18" t="s">
        <v>23</v>
      </c>
      <c r="B140" s="18" t="s">
        <v>38</v>
      </c>
      <c r="C140" s="19">
        <v>14</v>
      </c>
      <c r="D140" s="12">
        <v>19</v>
      </c>
      <c r="E140" s="21">
        <v>44361</v>
      </c>
      <c r="F140" s="22" t="s">
        <v>384</v>
      </c>
      <c r="G140" s="10" t="s">
        <v>393</v>
      </c>
      <c r="H140" s="18" t="s">
        <v>305</v>
      </c>
      <c r="I140" s="18" t="s">
        <v>313</v>
      </c>
      <c r="J140" s="15" t="str">
        <f>VLOOKUP(Table1[[#This Row],[LastName]]&amp;"."&amp;Table1[[#This Row],[FirstName]],Fencers!C:H,6,FALSE)</f>
        <v>Men</v>
      </c>
      <c r="K140" s="23" t="str">
        <f>VLOOKUP(Table1[[#This Row],[LastName]]&amp;"."&amp;Table1[[#This Row],[FirstName]],Fencers!C:G,4,FALSE)</f>
        <v>CSFC</v>
      </c>
      <c r="L140" s="27">
        <v>1</v>
      </c>
      <c r="M140" s="12">
        <f>COUNTIFS(A:A,Table1[[#This Row],[LastName]],B:B,Table1[[#This Row],[FirstName]],F:F,"S",H:H,Table1[[#This Row],[Category]],I:I,Table1[[#This Row],[Weapon]])</f>
        <v>1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0" s="16">
        <f>IF(Table1[[#This Row],[Rank]]="Cancelled",1,IF(Table1[[#This Row],[Rank]]&gt;64,0,IF(L140=0,VLOOKUP(C140,'Ranking Values'!A:C,2,FALSE),VLOOKUP(C140,'Ranking Values'!A:C,3,FALSE))))</f>
        <v>8</v>
      </c>
      <c r="P140" s="16">
        <f>IF(OR(Table1[[#This Row],[Rank]]="Cancelled",Table1[[#This Row],[Rank]]&gt;64),1,VLOOKUP(Table1[[#This Row],[GenderCount]],'Ranking Values'!E:F,2,FALSE))</f>
        <v>1.2</v>
      </c>
      <c r="Q140" s="17">
        <f>Table1[[#This Row],[Ranking.Points]]*Table1[[#This Row],[Mulitplier]]*Table1[[#This Row],[NI.Mult]]</f>
        <v>0</v>
      </c>
    </row>
    <row r="141" spans="1:17" x14ac:dyDescent="0.3">
      <c r="A141" s="18" t="s">
        <v>297</v>
      </c>
      <c r="B141" s="18" t="s">
        <v>112</v>
      </c>
      <c r="C141" s="19">
        <v>3</v>
      </c>
      <c r="D141" s="12">
        <v>5</v>
      </c>
      <c r="E141" s="21">
        <v>44361</v>
      </c>
      <c r="F141" s="22" t="s">
        <v>384</v>
      </c>
      <c r="G141" s="10" t="s">
        <v>393</v>
      </c>
      <c r="H141" s="18" t="s">
        <v>314</v>
      </c>
      <c r="I141" s="18" t="s">
        <v>313</v>
      </c>
      <c r="J141" s="15" t="str">
        <f>VLOOKUP(Table1[[#This Row],[LastName]]&amp;"."&amp;Table1[[#This Row],[FirstName]],Fencers!C:H,6,FALSE)</f>
        <v>Men</v>
      </c>
      <c r="K141" s="23" t="str">
        <f>VLOOKUP(Table1[[#This Row],[LastName]]&amp;"."&amp;Table1[[#This Row],[FirstName]],Fencers!C:G,4,FALSE)</f>
        <v>CSFC</v>
      </c>
      <c r="L141" s="27">
        <v>1</v>
      </c>
      <c r="M141" s="12">
        <f>COUNTIFS(A:A,Table1[[#This Row],[LastName]],B:B,Table1[[#This Row],[FirstName]],F:F,"S",H:H,Table1[[#This Row],[Category]],I:I,Table1[[#This Row],[Weapon]])</f>
        <v>0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1" s="16">
        <f>IF(Table1[[#This Row],[Rank]]="Cancelled",1,IF(Table1[[#This Row],[Rank]]&gt;64,0,IF(L141=0,VLOOKUP(C141,'Ranking Values'!A:C,2,FALSE),VLOOKUP(C141,'Ranking Values'!A:C,3,FALSE))))</f>
        <v>20</v>
      </c>
      <c r="P141" s="16">
        <f>IF(OR(Table1[[#This Row],[Rank]]="Cancelled",Table1[[#This Row],[Rank]]&gt;64),1,VLOOKUP(Table1[[#This Row],[GenderCount]],'Ranking Values'!E:F,2,FALSE))</f>
        <v>1</v>
      </c>
      <c r="Q141" s="17">
        <f>Table1[[#This Row],[Ranking.Points]]*Table1[[#This Row],[Mulitplier]]*Table1[[#This Row],[NI.Mult]]</f>
        <v>0</v>
      </c>
    </row>
    <row r="142" spans="1:17" x14ac:dyDescent="0.3">
      <c r="A142" s="18" t="s">
        <v>23</v>
      </c>
      <c r="B142" s="18" t="s">
        <v>37</v>
      </c>
      <c r="C142" s="19">
        <v>5</v>
      </c>
      <c r="D142" s="12">
        <v>5</v>
      </c>
      <c r="E142" s="21">
        <v>44361</v>
      </c>
      <c r="F142" s="22" t="s">
        <v>384</v>
      </c>
      <c r="G142" s="10" t="s">
        <v>393</v>
      </c>
      <c r="H142" s="18" t="s">
        <v>314</v>
      </c>
      <c r="I142" s="18" t="s">
        <v>313</v>
      </c>
      <c r="J142" s="15" t="str">
        <f>VLOOKUP(Table1[[#This Row],[LastName]]&amp;"."&amp;Table1[[#This Row],[FirstName]],Fencers!C:H,6,FALSE)</f>
        <v>Men</v>
      </c>
      <c r="K142" s="23" t="str">
        <f>VLOOKUP(Table1[[#This Row],[LastName]]&amp;"."&amp;Table1[[#This Row],[FirstName]],Fencers!C:G,4,FALSE)</f>
        <v>CSFC</v>
      </c>
      <c r="L142" s="27">
        <v>1</v>
      </c>
      <c r="M142" s="12">
        <f>COUNTIFS(A:A,Table1[[#This Row],[LastName]],B:B,Table1[[#This Row],[FirstName]],F:F,"S",H:H,Table1[[#This Row],[Category]],I:I,Table1[[#This Row],[Weapon]])</f>
        <v>0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42" s="16">
        <f>IF(Table1[[#This Row],[Rank]]="Cancelled",1,IF(Table1[[#This Row],[Rank]]&gt;64,0,IF(L142=0,VLOOKUP(C142,'Ranking Values'!A:C,2,FALSE),VLOOKUP(C142,'Ranking Values'!A:C,3,FALSE))))</f>
        <v>14</v>
      </c>
      <c r="P142" s="16">
        <f>IF(OR(Table1[[#This Row],[Rank]]="Cancelled",Table1[[#This Row],[Rank]]&gt;64),1,VLOOKUP(Table1[[#This Row],[GenderCount]],'Ranking Values'!E:F,2,FALSE))</f>
        <v>1</v>
      </c>
      <c r="Q142" s="17">
        <f>Table1[[#This Row],[Ranking.Points]]*Table1[[#This Row],[Mulitplier]]*Table1[[#This Row],[NI.Mult]]</f>
        <v>0</v>
      </c>
    </row>
    <row r="143" spans="1:17" x14ac:dyDescent="0.3">
      <c r="A143" s="18" t="s">
        <v>78</v>
      </c>
      <c r="B143" s="18" t="s">
        <v>48</v>
      </c>
      <c r="C143" s="19">
        <v>1</v>
      </c>
      <c r="D143" s="12">
        <f>COUNTIFS(E:E,Table1[[#This Row],[EventDate]],G:G,Table1[[#This Row],[EventName]],H:H,Table1[[#This Row],[Category]],I:I,Table1[[#This Row],[Weapon]],J:J,Table1[[#This Row],[Gender]])</f>
        <v>4</v>
      </c>
      <c r="E143" s="21">
        <v>44374</v>
      </c>
      <c r="F143" s="22" t="s">
        <v>383</v>
      </c>
      <c r="G143" s="10" t="s">
        <v>283</v>
      </c>
      <c r="H143" s="18" t="s">
        <v>322</v>
      </c>
      <c r="I143" s="18" t="s">
        <v>287</v>
      </c>
      <c r="J143" s="15" t="str">
        <f>VLOOKUP(Table1[[#This Row],[LastName]]&amp;"."&amp;Table1[[#This Row],[FirstName]],Fencers!C:H,6,FALSE)</f>
        <v>Men</v>
      </c>
      <c r="K143" s="23" t="str">
        <f>VLOOKUP(Table1[[#This Row],[LastName]]&amp;"."&amp;Table1[[#This Row],[FirstName]],Fencers!C:G,4,FALSE)</f>
        <v>ASC</v>
      </c>
      <c r="L143" s="27">
        <v>0</v>
      </c>
      <c r="M143" s="12">
        <f>COUNTIFS(A:A,Table1[[#This Row],[LastName]],B:B,Table1[[#This Row],[FirstName]],F:F,"S",H:H,Table1[[#This Row],[Category]],I:I,Table1[[#This Row],[Weapon]])</f>
        <v>1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6">
        <f>IF(Table1[[#This Row],[Rank]]="Cancelled",1,IF(Table1[[#This Row],[Rank]]&gt;64,0,IF(L143=0,VLOOKUP(C143,'Ranking Values'!A:C,2,FALSE),VLOOKUP(C143,'Ranking Values'!A:C,3,FALSE))))</f>
        <v>28</v>
      </c>
      <c r="P143" s="16">
        <f>IF(OR(Table1[[#This Row],[Rank]]="Cancelled",Table1[[#This Row],[Rank]]&gt;64),1,VLOOKUP(Table1[[#This Row],[GenderCount]],'Ranking Values'!E:F,2,FALSE))</f>
        <v>0.8</v>
      </c>
      <c r="Q143" s="17">
        <f>Table1[[#This Row],[Ranking.Points]]*Table1[[#This Row],[Mulitplier]]*Table1[[#This Row],[NI.Mult]]</f>
        <v>22.400000000000002</v>
      </c>
    </row>
    <row r="144" spans="1:17" x14ac:dyDescent="0.3">
      <c r="A144" s="18" t="s">
        <v>126</v>
      </c>
      <c r="B144" s="18" t="s">
        <v>138</v>
      </c>
      <c r="C144" s="19">
        <v>2</v>
      </c>
      <c r="D144" s="12">
        <f>COUNTIFS(E:E,Table1[[#This Row],[EventDate]],G:G,Table1[[#This Row],[EventName]],H:H,Table1[[#This Row],[Category]],I:I,Table1[[#This Row],[Weapon]],J:J,Table1[[#This Row],[Gender]])</f>
        <v>4</v>
      </c>
      <c r="E144" s="21">
        <v>44374</v>
      </c>
      <c r="F144" s="22" t="s">
        <v>383</v>
      </c>
      <c r="G144" s="10" t="s">
        <v>283</v>
      </c>
      <c r="H144" s="18" t="s">
        <v>322</v>
      </c>
      <c r="I144" s="18" t="s">
        <v>287</v>
      </c>
      <c r="J144" s="15" t="str">
        <f>VLOOKUP(Table1[[#This Row],[LastName]]&amp;"."&amp;Table1[[#This Row],[FirstName]],Fencers!C:H,6,FALSE)</f>
        <v>Men</v>
      </c>
      <c r="K144" s="23" t="str">
        <f>VLOOKUP(Table1[[#This Row],[LastName]]&amp;"."&amp;Table1[[#This Row],[FirstName]],Fencers!C:G,4,FALSE)</f>
        <v>ASC</v>
      </c>
      <c r="L144" s="27">
        <v>0</v>
      </c>
      <c r="M144" s="12">
        <f>COUNTIFS(A:A,Table1[[#This Row],[LastName]],B:B,Table1[[#This Row],[FirstName]],F:F,"S",H:H,Table1[[#This Row],[Category]],I:I,Table1[[#This Row],[Weapon]])</f>
        <v>3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23</v>
      </c>
      <c r="P144" s="16">
        <f>IF(OR(Table1[[#This Row],[Rank]]="Cancelled",Table1[[#This Row],[Rank]]&gt;64),1,VLOOKUP(Table1[[#This Row],[GenderCount]],'Ranking Values'!E:F,2,FALSE))</f>
        <v>0.8</v>
      </c>
      <c r="Q144" s="17">
        <f>Table1[[#This Row],[Ranking.Points]]*Table1[[#This Row],[Mulitplier]]*Table1[[#This Row],[NI.Mult]]</f>
        <v>18.400000000000002</v>
      </c>
    </row>
    <row r="145" spans="1:17" x14ac:dyDescent="0.3">
      <c r="A145" s="18" t="s">
        <v>375</v>
      </c>
      <c r="B145" s="18" t="s">
        <v>376</v>
      </c>
      <c r="C145" s="19">
        <v>3</v>
      </c>
      <c r="D145" s="12">
        <f>COUNTIFS(E:E,Table1[[#This Row],[EventDate]],G:G,Table1[[#This Row],[EventName]],H:H,Table1[[#This Row],[Category]],I:I,Table1[[#This Row],[Weapon]],J:J,Table1[[#This Row],[Gender]])</f>
        <v>4</v>
      </c>
      <c r="E145" s="21">
        <v>44374</v>
      </c>
      <c r="F145" s="22" t="s">
        <v>383</v>
      </c>
      <c r="G145" s="10" t="s">
        <v>283</v>
      </c>
      <c r="H145" s="18" t="s">
        <v>322</v>
      </c>
      <c r="I145" s="18" t="s">
        <v>287</v>
      </c>
      <c r="J145" s="15" t="str">
        <f>VLOOKUP(Table1[[#This Row],[LastName]]&amp;"."&amp;Table1[[#This Row],[FirstName]],Fencers!C:H,6,FALSE)</f>
        <v>Men</v>
      </c>
      <c r="K145" s="23" t="str">
        <f>VLOOKUP(Table1[[#This Row],[LastName]]&amp;"."&amp;Table1[[#This Row],[FirstName]],Fencers!C:G,4,FALSE)</f>
        <v>ASC</v>
      </c>
      <c r="L145" s="27">
        <v>0</v>
      </c>
      <c r="M145" s="12">
        <f>COUNTIFS(A:A,Table1[[#This Row],[LastName]],B:B,Table1[[#This Row],[FirstName]],F:F,"S",H:H,Table1[[#This Row],[Category]],I:I,Table1[[#This Row],[Weapon]])</f>
        <v>5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6">
        <f>IF(Table1[[#This Row],[Rank]]="Cancelled",1,IF(Table1[[#This Row],[Rank]]&gt;64,0,IF(L145=0,VLOOKUP(C145,'Ranking Values'!A:C,2,FALSE),VLOOKUP(C145,'Ranking Values'!A:C,3,FALSE))))</f>
        <v>18</v>
      </c>
      <c r="P145" s="16">
        <f>IF(OR(Table1[[#This Row],[Rank]]="Cancelled",Table1[[#This Row],[Rank]]&gt;64),1,VLOOKUP(Table1[[#This Row],[GenderCount]],'Ranking Values'!E:F,2,FALSE))</f>
        <v>0.8</v>
      </c>
      <c r="Q145" s="17">
        <f>Table1[[#This Row],[Ranking.Points]]*Table1[[#This Row],[Mulitplier]]*Table1[[#This Row],[NI.Mult]]</f>
        <v>14.4</v>
      </c>
    </row>
    <row r="146" spans="1:17" x14ac:dyDescent="0.3">
      <c r="A146" s="18" t="s">
        <v>152</v>
      </c>
      <c r="B146" s="18" t="s">
        <v>156</v>
      </c>
      <c r="C146" s="19">
        <v>5</v>
      </c>
      <c r="D146" s="12">
        <f>COUNTIFS(E:E,Table1[[#This Row],[EventDate]],G:G,Table1[[#This Row],[EventName]],H:H,Table1[[#This Row],[Category]],I:I,Table1[[#This Row],[Weapon]],J:J,Table1[[#This Row],[Gender]])</f>
        <v>4</v>
      </c>
      <c r="E146" s="21">
        <v>44374</v>
      </c>
      <c r="F146" s="22" t="s">
        <v>383</v>
      </c>
      <c r="G146" s="10" t="s">
        <v>283</v>
      </c>
      <c r="H146" s="18" t="s">
        <v>322</v>
      </c>
      <c r="I146" s="18" t="s">
        <v>287</v>
      </c>
      <c r="J146" s="15" t="str">
        <f>VLOOKUP(Table1[[#This Row],[LastName]]&amp;"."&amp;Table1[[#This Row],[FirstName]],Fencers!C:H,6,FALSE)</f>
        <v>Men</v>
      </c>
      <c r="K146" s="23" t="str">
        <f>VLOOKUP(Table1[[#This Row],[LastName]]&amp;"."&amp;Table1[[#This Row],[FirstName]],Fencers!C:G,4,FALSE)</f>
        <v>TPFC</v>
      </c>
      <c r="L146" s="27">
        <v>0</v>
      </c>
      <c r="M146" s="12">
        <f>COUNTIFS(A:A,Table1[[#This Row],[LastName]],B:B,Table1[[#This Row],[FirstName]],F:F,"S",H:H,Table1[[#This Row],[Category]],I:I,Table1[[#This Row],[Weapon]])</f>
        <v>1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12</v>
      </c>
      <c r="P146" s="16">
        <f>IF(OR(Table1[[#This Row],[Rank]]="Cancelled",Table1[[#This Row],[Rank]]&gt;64),1,VLOOKUP(Table1[[#This Row],[GenderCount]],'Ranking Values'!E:F,2,FALSE))</f>
        <v>0.8</v>
      </c>
      <c r="Q146" s="17">
        <f>Table1[[#This Row],[Ranking.Points]]*Table1[[#This Row],[Mulitplier]]*Table1[[#This Row],[NI.Mult]]</f>
        <v>9.6000000000000014</v>
      </c>
    </row>
    <row r="147" spans="1:17" x14ac:dyDescent="0.3">
      <c r="A147" s="18" t="s">
        <v>122</v>
      </c>
      <c r="B147" s="18" t="s">
        <v>135</v>
      </c>
      <c r="C147" s="19">
        <v>3</v>
      </c>
      <c r="D147" s="12">
        <f>COUNTIFS(E:E,Table1[[#This Row],[EventDate]],G:G,Table1[[#This Row],[EventName]],H:H,Table1[[#This Row],[Category]],I:I,Table1[[#This Row],[Weapon]],J:J,Table1[[#This Row],[Gender]])</f>
        <v>2</v>
      </c>
      <c r="E147" s="21">
        <v>44374</v>
      </c>
      <c r="F147" s="22" t="s">
        <v>383</v>
      </c>
      <c r="G147" s="10" t="s">
        <v>283</v>
      </c>
      <c r="H147" s="18" t="s">
        <v>322</v>
      </c>
      <c r="I147" s="18" t="s">
        <v>287</v>
      </c>
      <c r="J147" s="15" t="str">
        <f>VLOOKUP(Table1[[#This Row],[LastName]]&amp;"."&amp;Table1[[#This Row],[FirstName]],Fencers!C:H,6,FALSE)</f>
        <v>Women</v>
      </c>
      <c r="K147" s="23" t="str">
        <f>VLOOKUP(Table1[[#This Row],[LastName]]&amp;"."&amp;Table1[[#This Row],[FirstName]],Fencers!C:G,4,FALSE)</f>
        <v>ASC</v>
      </c>
      <c r="L147" s="27">
        <v>0</v>
      </c>
      <c r="M147" s="12">
        <f>COUNTIFS(A:A,Table1[[#This Row],[LastName]],B:B,Table1[[#This Row],[FirstName]],F:F,"S",H:H,Table1[[#This Row],[Category]],I:I,Table1[[#This Row],[Weapon]])</f>
        <v>5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6">
        <f>IF(Table1[[#This Row],[Rank]]="Cancelled",1,IF(Table1[[#This Row],[Rank]]&gt;64,0,IF(L147=0,VLOOKUP(C147,'Ranking Values'!A:C,2,FALSE),VLOOKUP(C147,'Ranking Values'!A:C,3,FALSE))))</f>
        <v>18</v>
      </c>
      <c r="P147" s="16">
        <f>IF(OR(Table1[[#This Row],[Rank]]="Cancelled",Table1[[#This Row],[Rank]]&gt;64),1,VLOOKUP(Table1[[#This Row],[GenderCount]],'Ranking Values'!E:F,2,FALSE))</f>
        <v>0.4</v>
      </c>
      <c r="Q147" s="17">
        <f>Table1[[#This Row],[Ranking.Points]]*Table1[[#This Row],[Mulitplier]]*Table1[[#This Row],[NI.Mult]]</f>
        <v>7.2</v>
      </c>
    </row>
    <row r="148" spans="1:17" x14ac:dyDescent="0.3">
      <c r="A148" s="18" t="s">
        <v>108</v>
      </c>
      <c r="B148" s="18" t="s">
        <v>115</v>
      </c>
      <c r="C148" s="19">
        <v>6</v>
      </c>
      <c r="D148" s="12">
        <f>COUNTIFS(E:E,Table1[[#This Row],[EventDate]],G:G,Table1[[#This Row],[EventName]],H:H,Table1[[#This Row],[Category]],I:I,Table1[[#This Row],[Weapon]],J:J,Table1[[#This Row],[Gender]])</f>
        <v>2</v>
      </c>
      <c r="E148" s="21">
        <v>44374</v>
      </c>
      <c r="F148" s="22" t="s">
        <v>383</v>
      </c>
      <c r="G148" s="10" t="s">
        <v>283</v>
      </c>
      <c r="H148" s="18" t="s">
        <v>322</v>
      </c>
      <c r="I148" s="18" t="s">
        <v>287</v>
      </c>
      <c r="J148" s="15" t="str">
        <f>VLOOKUP(Table1[[#This Row],[LastName]]&amp;"."&amp;Table1[[#This Row],[FirstName]],Fencers!C:H,6,FALSE)</f>
        <v>Women</v>
      </c>
      <c r="K148" s="23" t="str">
        <f>VLOOKUP(Table1[[#This Row],[LastName]]&amp;"."&amp;Table1[[#This Row],[FirstName]],Fencers!C:G,4,FALSE)</f>
        <v>ASC</v>
      </c>
      <c r="L148" s="27">
        <v>0</v>
      </c>
      <c r="M148" s="12">
        <f>COUNTIFS(A:A,Table1[[#This Row],[LastName]],B:B,Table1[[#This Row],[FirstName]],F:F,"S",H:H,Table1[[#This Row],[Category]],I:I,Table1[[#This Row],[Weapon]])</f>
        <v>5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12</v>
      </c>
      <c r="P148" s="16">
        <f>IF(OR(Table1[[#This Row],[Rank]]="Cancelled",Table1[[#This Row],[Rank]]&gt;64),1,VLOOKUP(Table1[[#This Row],[GenderCount]],'Ranking Values'!E:F,2,FALSE))</f>
        <v>0.4</v>
      </c>
      <c r="Q148" s="17">
        <f>Table1[[#This Row],[Ranking.Points]]*Table1[[#This Row],[Mulitplier]]*Table1[[#This Row],[NI.Mult]]</f>
        <v>4.8000000000000007</v>
      </c>
    </row>
    <row r="149" spans="1:17" x14ac:dyDescent="0.3">
      <c r="A149" s="18" t="s">
        <v>225</v>
      </c>
      <c r="B149" s="18" t="s">
        <v>138</v>
      </c>
      <c r="C149" s="19">
        <v>1</v>
      </c>
      <c r="D149" s="12">
        <f>COUNTIFS(E:E,Table1[[#This Row],[EventDate]],G:G,Table1[[#This Row],[EventName]],H:H,Table1[[#This Row],[Category]],I:I,Table1[[#This Row],[Weapon]],J:J,Table1[[#This Row],[Gender]])</f>
        <v>5</v>
      </c>
      <c r="E149" s="21">
        <v>44374</v>
      </c>
      <c r="F149" s="22" t="s">
        <v>383</v>
      </c>
      <c r="G149" s="10" t="s">
        <v>283</v>
      </c>
      <c r="H149" s="18" t="s">
        <v>322</v>
      </c>
      <c r="I149" s="18" t="s">
        <v>285</v>
      </c>
      <c r="J149" s="15" t="str">
        <f>VLOOKUP(Table1[[#This Row],[LastName]]&amp;"."&amp;Table1[[#This Row],[FirstName]],Fencers!C:H,6,FALSE)</f>
        <v>Men</v>
      </c>
      <c r="K149" s="23" t="str">
        <f>VLOOKUP(Table1[[#This Row],[LastName]]&amp;"."&amp;Table1[[#This Row],[FirstName]],Fencers!C:G,4,FALSE)</f>
        <v>ASC</v>
      </c>
      <c r="L149" s="27">
        <v>0</v>
      </c>
      <c r="M149" s="12">
        <f>COUNTIFS(A:A,Table1[[#This Row],[LastName]],B:B,Table1[[#This Row],[FirstName]],F:F,"S",H:H,Table1[[#This Row],[Category]],I:I,Table1[[#This Row],[Weapon]])</f>
        <v>2</v>
      </c>
      <c r="N1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6">
        <f>IF(Table1[[#This Row],[Rank]]="Cancelled",1,IF(Table1[[#This Row],[Rank]]&gt;64,0,IF(L149=0,VLOOKUP(C149,'Ranking Values'!A:C,2,FALSE),VLOOKUP(C149,'Ranking Values'!A:C,3,FALSE))))</f>
        <v>28</v>
      </c>
      <c r="P149" s="16">
        <f>IF(OR(Table1[[#This Row],[Rank]]="Cancelled",Table1[[#This Row],[Rank]]&gt;64),1,VLOOKUP(Table1[[#This Row],[GenderCount]],'Ranking Values'!E:F,2,FALSE))</f>
        <v>1</v>
      </c>
      <c r="Q149" s="17">
        <f>Table1[[#This Row],[Ranking.Points]]*Table1[[#This Row],[Mulitplier]]*Table1[[#This Row],[NI.Mult]]</f>
        <v>28</v>
      </c>
    </row>
    <row r="150" spans="1:17" x14ac:dyDescent="0.3">
      <c r="A150" s="18" t="s">
        <v>107</v>
      </c>
      <c r="B150" s="18" t="s">
        <v>142</v>
      </c>
      <c r="C150" s="19">
        <v>2</v>
      </c>
      <c r="D150" s="12">
        <f>COUNTIFS(E:E,Table1[[#This Row],[EventDate]],G:G,Table1[[#This Row],[EventName]],H:H,Table1[[#This Row],[Category]],I:I,Table1[[#This Row],[Weapon]],J:J,Table1[[#This Row],[Gender]])</f>
        <v>5</v>
      </c>
      <c r="E150" s="21">
        <v>44374</v>
      </c>
      <c r="F150" s="22" t="s">
        <v>383</v>
      </c>
      <c r="G150" s="10" t="s">
        <v>283</v>
      </c>
      <c r="H150" s="18" t="s">
        <v>322</v>
      </c>
      <c r="I150" s="18" t="s">
        <v>285</v>
      </c>
      <c r="J150" s="15" t="str">
        <f>VLOOKUP(Table1[[#This Row],[LastName]]&amp;"."&amp;Table1[[#This Row],[FirstName]],Fencers!C:H,6,FALSE)</f>
        <v>Men</v>
      </c>
      <c r="K150" s="23" t="str">
        <f>VLOOKUP(Table1[[#This Row],[LastName]]&amp;"."&amp;Table1[[#This Row],[FirstName]],Fencers!C:G,4,FALSE)</f>
        <v>ASC</v>
      </c>
      <c r="L150" s="27">
        <v>0</v>
      </c>
      <c r="M150" s="12">
        <f>COUNTIFS(A:A,Table1[[#This Row],[LastName]],B:B,Table1[[#This Row],[FirstName]],F:F,"S",H:H,Table1[[#This Row],[Category]],I:I,Table1[[#This Row],[Weapon]])</f>
        <v>5</v>
      </c>
      <c r="N1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6">
        <f>IF(Table1[[#This Row],[Rank]]="Cancelled",1,IF(Table1[[#This Row],[Rank]]&gt;64,0,IF(L150=0,VLOOKUP(C150,'Ranking Values'!A:C,2,FALSE),VLOOKUP(C150,'Ranking Values'!A:C,3,FALSE))))</f>
        <v>23</v>
      </c>
      <c r="P150" s="16">
        <f>IF(OR(Table1[[#This Row],[Rank]]="Cancelled",Table1[[#This Row],[Rank]]&gt;64),1,VLOOKUP(Table1[[#This Row],[GenderCount]],'Ranking Values'!E:F,2,FALSE))</f>
        <v>1</v>
      </c>
      <c r="Q150" s="17">
        <f>Table1[[#This Row],[Ranking.Points]]*Table1[[#This Row],[Mulitplier]]*Table1[[#This Row],[NI.Mult]]</f>
        <v>23</v>
      </c>
    </row>
    <row r="151" spans="1:17" x14ac:dyDescent="0.3">
      <c r="A151" s="18" t="s">
        <v>375</v>
      </c>
      <c r="B151" s="18" t="s">
        <v>376</v>
      </c>
      <c r="C151" s="19">
        <v>3</v>
      </c>
      <c r="D151" s="12">
        <f>COUNTIFS(E:E,Table1[[#This Row],[EventDate]],G:G,Table1[[#This Row],[EventName]],H:H,Table1[[#This Row],[Category]],I:I,Table1[[#This Row],[Weapon]],J:J,Table1[[#This Row],[Gender]])</f>
        <v>5</v>
      </c>
      <c r="E151" s="21">
        <v>44374</v>
      </c>
      <c r="F151" s="22" t="s">
        <v>383</v>
      </c>
      <c r="G151" s="10" t="s">
        <v>283</v>
      </c>
      <c r="H151" s="18" t="s">
        <v>322</v>
      </c>
      <c r="I151" s="18" t="s">
        <v>285</v>
      </c>
      <c r="J151" s="15" t="str">
        <f>VLOOKUP(Table1[[#This Row],[LastName]]&amp;"."&amp;Table1[[#This Row],[FirstName]],Fencers!C:H,6,FALSE)</f>
        <v>Men</v>
      </c>
      <c r="K151" s="23" t="str">
        <f>VLOOKUP(Table1[[#This Row],[LastName]]&amp;"."&amp;Table1[[#This Row],[FirstName]],Fencers!C:G,4,FALSE)</f>
        <v>ASC</v>
      </c>
      <c r="L151" s="27">
        <v>0</v>
      </c>
      <c r="M151" s="12">
        <f>COUNTIFS(A:A,Table1[[#This Row],[LastName]],B:B,Table1[[#This Row],[FirstName]],F:F,"S",H:H,Table1[[#This Row],[Category]],I:I,Table1[[#This Row],[Weapon]])</f>
        <v>2</v>
      </c>
      <c r="N1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6">
        <f>IF(Table1[[#This Row],[Rank]]="Cancelled",1,IF(Table1[[#This Row],[Rank]]&gt;64,0,IF(L151=0,VLOOKUP(C151,'Ranking Values'!A:C,2,FALSE),VLOOKUP(C151,'Ranking Values'!A:C,3,FALSE))))</f>
        <v>18</v>
      </c>
      <c r="P151" s="16">
        <f>IF(OR(Table1[[#This Row],[Rank]]="Cancelled",Table1[[#This Row],[Rank]]&gt;64),1,VLOOKUP(Table1[[#This Row],[GenderCount]],'Ranking Values'!E:F,2,FALSE))</f>
        <v>1</v>
      </c>
      <c r="Q151" s="17">
        <f>Table1[[#This Row],[Ranking.Points]]*Table1[[#This Row],[Mulitplier]]*Table1[[#This Row],[NI.Mult]]</f>
        <v>18</v>
      </c>
    </row>
    <row r="152" spans="1:17" x14ac:dyDescent="0.3">
      <c r="A152" s="18" t="s">
        <v>126</v>
      </c>
      <c r="B152" s="18" t="s">
        <v>138</v>
      </c>
      <c r="C152" s="19">
        <v>3</v>
      </c>
      <c r="D152" s="12">
        <f>COUNTIFS(E:E,Table1[[#This Row],[EventDate]],G:G,Table1[[#This Row],[EventName]],H:H,Table1[[#This Row],[Category]],I:I,Table1[[#This Row],[Weapon]],J:J,Table1[[#This Row],[Gender]])</f>
        <v>5</v>
      </c>
      <c r="E152" s="21">
        <v>44374</v>
      </c>
      <c r="F152" s="22" t="s">
        <v>383</v>
      </c>
      <c r="G152" s="10" t="s">
        <v>283</v>
      </c>
      <c r="H152" s="18" t="s">
        <v>322</v>
      </c>
      <c r="I152" s="18" t="s">
        <v>285</v>
      </c>
      <c r="J152" s="15" t="str">
        <f>VLOOKUP(Table1[[#This Row],[LastName]]&amp;"."&amp;Table1[[#This Row],[FirstName]],Fencers!C:H,6,FALSE)</f>
        <v>Men</v>
      </c>
      <c r="K152" s="23" t="str">
        <f>VLOOKUP(Table1[[#This Row],[LastName]]&amp;"."&amp;Table1[[#This Row],[FirstName]],Fencers!C:G,4,FALSE)</f>
        <v>ASC</v>
      </c>
      <c r="L152" s="27">
        <v>0</v>
      </c>
      <c r="M152" s="12">
        <f>COUNTIFS(A:A,Table1[[#This Row],[LastName]],B:B,Table1[[#This Row],[FirstName]],F:F,"S",H:H,Table1[[#This Row],[Category]],I:I,Table1[[#This Row],[Weapon]])</f>
        <v>1</v>
      </c>
      <c r="N1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6">
        <f>IF(Table1[[#This Row],[Rank]]="Cancelled",1,IF(Table1[[#This Row],[Rank]]&gt;64,0,IF(L152=0,VLOOKUP(C152,'Ranking Values'!A:C,2,FALSE),VLOOKUP(C152,'Ranking Values'!A:C,3,FALSE))))</f>
        <v>18</v>
      </c>
      <c r="P152" s="16">
        <f>IF(OR(Table1[[#This Row],[Rank]]="Cancelled",Table1[[#This Row],[Rank]]&gt;64),1,VLOOKUP(Table1[[#This Row],[GenderCount]],'Ranking Values'!E:F,2,FALSE))</f>
        <v>1</v>
      </c>
      <c r="Q152" s="17">
        <f>Table1[[#This Row],[Ranking.Points]]*Table1[[#This Row],[Mulitplier]]*Table1[[#This Row],[NI.Mult]]</f>
        <v>18</v>
      </c>
    </row>
    <row r="153" spans="1:17" x14ac:dyDescent="0.3">
      <c r="A153" s="18" t="s">
        <v>166</v>
      </c>
      <c r="B153" s="18" t="s">
        <v>150</v>
      </c>
      <c r="C153" s="19">
        <v>5</v>
      </c>
      <c r="D153" s="12">
        <f>COUNTIFS(E:E,Table1[[#This Row],[EventDate]],G:G,Table1[[#This Row],[EventName]],H:H,Table1[[#This Row],[Category]],I:I,Table1[[#This Row],[Weapon]],J:J,Table1[[#This Row],[Gender]])</f>
        <v>5</v>
      </c>
      <c r="E153" s="21">
        <v>44374</v>
      </c>
      <c r="F153" s="22" t="s">
        <v>383</v>
      </c>
      <c r="G153" s="10" t="s">
        <v>283</v>
      </c>
      <c r="H153" s="18" t="s">
        <v>322</v>
      </c>
      <c r="I153" s="18" t="s">
        <v>285</v>
      </c>
      <c r="J153" s="15" t="str">
        <f>VLOOKUP(Table1[[#This Row],[LastName]]&amp;"."&amp;Table1[[#This Row],[FirstName]],Fencers!C:H,6,FALSE)</f>
        <v>Men</v>
      </c>
      <c r="K153" s="23" t="str">
        <f>VLOOKUP(Table1[[#This Row],[LastName]]&amp;"."&amp;Table1[[#This Row],[FirstName]],Fencers!C:G,4,FALSE)</f>
        <v>ASC</v>
      </c>
      <c r="L153" s="27">
        <v>0</v>
      </c>
      <c r="M153" s="12">
        <f>COUNTIFS(A:A,Table1[[#This Row],[LastName]],B:B,Table1[[#This Row],[FirstName]],F:F,"S",H:H,Table1[[#This Row],[Category]],I:I,Table1[[#This Row],[Weapon]])</f>
        <v>2</v>
      </c>
      <c r="N1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12</v>
      </c>
      <c r="P153" s="16">
        <f>IF(OR(Table1[[#This Row],[Rank]]="Cancelled",Table1[[#This Row],[Rank]]&gt;64),1,VLOOKUP(Table1[[#This Row],[GenderCount]],'Ranking Values'!E:F,2,FALSE))</f>
        <v>1</v>
      </c>
      <c r="Q153" s="17">
        <f>Table1[[#This Row],[Ranking.Points]]*Table1[[#This Row],[Mulitplier]]*Table1[[#This Row],[NI.Mult]]</f>
        <v>12</v>
      </c>
    </row>
    <row r="154" spans="1:17" x14ac:dyDescent="0.3">
      <c r="A154" s="18" t="s">
        <v>61</v>
      </c>
      <c r="B154" s="18" t="s">
        <v>64</v>
      </c>
      <c r="C154" s="19">
        <v>1</v>
      </c>
      <c r="D154" s="12">
        <f>COUNTIFS(E:E,Table1[[#This Row],[EventDate]],G:G,Table1[[#This Row],[EventName]],H:H,Table1[[#This Row],[Category]],I:I,Table1[[#This Row],[Weapon]],J:J,Table1[[#This Row],[Gender]])</f>
        <v>5</v>
      </c>
      <c r="E154" s="21">
        <v>44374</v>
      </c>
      <c r="F154" s="22" t="s">
        <v>383</v>
      </c>
      <c r="G154" s="10" t="s">
        <v>283</v>
      </c>
      <c r="H154" s="18" t="s">
        <v>322</v>
      </c>
      <c r="I154" s="18" t="s">
        <v>285</v>
      </c>
      <c r="J154" s="15" t="str">
        <f>VLOOKUP(Table1[[#This Row],[LastName]]&amp;"."&amp;Table1[[#This Row],[FirstName]],Fencers!C:H,6,FALSE)</f>
        <v>Women</v>
      </c>
      <c r="K154" s="23" t="str">
        <f>VLOOKUP(Table1[[#This Row],[LastName]]&amp;"."&amp;Table1[[#This Row],[FirstName]],Fencers!C:G,4,FALSE)</f>
        <v>CSFC</v>
      </c>
      <c r="L154" s="27">
        <v>0</v>
      </c>
      <c r="M154" s="12">
        <f>COUNTIFS(A:A,Table1[[#This Row],[LastName]],B:B,Table1[[#This Row],[FirstName]],F:F,"S",H:H,Table1[[#This Row],[Category]],I:I,Table1[[#This Row],[Weapon]])</f>
        <v>3</v>
      </c>
      <c r="N1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28</v>
      </c>
      <c r="P154" s="16">
        <f>IF(OR(Table1[[#This Row],[Rank]]="Cancelled",Table1[[#This Row],[Rank]]&gt;64),1,VLOOKUP(Table1[[#This Row],[GenderCount]],'Ranking Values'!E:F,2,FALSE))</f>
        <v>1</v>
      </c>
      <c r="Q154" s="17">
        <f>Table1[[#This Row],[Ranking.Points]]*Table1[[#This Row],[Mulitplier]]*Table1[[#This Row],[NI.Mult]]</f>
        <v>28</v>
      </c>
    </row>
    <row r="155" spans="1:17" x14ac:dyDescent="0.3">
      <c r="A155" s="18" t="s">
        <v>97</v>
      </c>
      <c r="B155" s="18" t="s">
        <v>101</v>
      </c>
      <c r="C155" s="19">
        <v>2</v>
      </c>
      <c r="D155" s="12">
        <f>COUNTIFS(E:E,Table1[[#This Row],[EventDate]],G:G,Table1[[#This Row],[EventName]],H:H,Table1[[#This Row],[Category]],I:I,Table1[[#This Row],[Weapon]],J:J,Table1[[#This Row],[Gender]])</f>
        <v>5</v>
      </c>
      <c r="E155" s="21">
        <v>44374</v>
      </c>
      <c r="F155" s="22" t="s">
        <v>383</v>
      </c>
      <c r="G155" s="10" t="s">
        <v>283</v>
      </c>
      <c r="H155" s="18" t="s">
        <v>322</v>
      </c>
      <c r="I155" s="18" t="s">
        <v>285</v>
      </c>
      <c r="J155" s="15" t="str">
        <f>VLOOKUP(Table1[[#This Row],[LastName]]&amp;"."&amp;Table1[[#This Row],[FirstName]],Fencers!C:H,6,FALSE)</f>
        <v>Women</v>
      </c>
      <c r="K155" s="23" t="str">
        <f>VLOOKUP(Table1[[#This Row],[LastName]]&amp;"."&amp;Table1[[#This Row],[FirstName]],Fencers!C:G,4,FALSE)</f>
        <v>AHFC</v>
      </c>
      <c r="L155" s="27">
        <v>0</v>
      </c>
      <c r="M155" s="12">
        <f>COUNTIFS(A:A,Table1[[#This Row],[LastName]],B:B,Table1[[#This Row],[FirstName]],F:F,"S",H:H,Table1[[#This Row],[Category]],I:I,Table1[[#This Row],[Weapon]])</f>
        <v>4</v>
      </c>
      <c r="N1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23</v>
      </c>
      <c r="P155" s="16">
        <f>IF(OR(Table1[[#This Row],[Rank]]="Cancelled",Table1[[#This Row],[Rank]]&gt;64),1,VLOOKUP(Table1[[#This Row],[GenderCount]],'Ranking Values'!E:F,2,FALSE))</f>
        <v>1</v>
      </c>
      <c r="Q155" s="17">
        <f>Table1[[#This Row],[Ranking.Points]]*Table1[[#This Row],[Mulitplier]]*Table1[[#This Row],[NI.Mult]]</f>
        <v>23</v>
      </c>
    </row>
    <row r="156" spans="1:17" x14ac:dyDescent="0.3">
      <c r="A156" s="18" t="s">
        <v>180</v>
      </c>
      <c r="B156" s="18" t="s">
        <v>181</v>
      </c>
      <c r="C156" s="19">
        <v>3</v>
      </c>
      <c r="D156" s="12">
        <f>COUNTIFS(E:E,Table1[[#This Row],[EventDate]],G:G,Table1[[#This Row],[EventName]],H:H,Table1[[#This Row],[Category]],I:I,Table1[[#This Row],[Weapon]],J:J,Table1[[#This Row],[Gender]])</f>
        <v>5</v>
      </c>
      <c r="E156" s="21">
        <v>44374</v>
      </c>
      <c r="F156" s="22" t="s">
        <v>383</v>
      </c>
      <c r="G156" s="10" t="s">
        <v>283</v>
      </c>
      <c r="H156" s="18" t="s">
        <v>322</v>
      </c>
      <c r="I156" s="18" t="s">
        <v>285</v>
      </c>
      <c r="J156" s="15" t="str">
        <f>VLOOKUP(Table1[[#This Row],[LastName]]&amp;"."&amp;Table1[[#This Row],[FirstName]],Fencers!C:H,6,FALSE)</f>
        <v>Women</v>
      </c>
      <c r="K156" s="23" t="str">
        <f>VLOOKUP(Table1[[#This Row],[LastName]]&amp;"."&amp;Table1[[#This Row],[FirstName]],Fencers!C:G,4,FALSE)</f>
        <v>CSFC</v>
      </c>
      <c r="L156" s="27">
        <v>0</v>
      </c>
      <c r="M156" s="12">
        <f>COUNTIFS(A:A,Table1[[#This Row],[LastName]],B:B,Table1[[#This Row],[FirstName]],F:F,"S",H:H,Table1[[#This Row],[Category]],I:I,Table1[[#This Row],[Weapon]])</f>
        <v>5</v>
      </c>
      <c r="N1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18</v>
      </c>
      <c r="P156" s="16">
        <f>IF(OR(Table1[[#This Row],[Rank]]="Cancelled",Table1[[#This Row],[Rank]]&gt;64),1,VLOOKUP(Table1[[#This Row],[GenderCount]],'Ranking Values'!E:F,2,FALSE))</f>
        <v>1</v>
      </c>
      <c r="Q156" s="17">
        <f>Table1[[#This Row],[Ranking.Points]]*Table1[[#This Row],[Mulitplier]]*Table1[[#This Row],[NI.Mult]]</f>
        <v>18</v>
      </c>
    </row>
    <row r="157" spans="1:17" x14ac:dyDescent="0.3">
      <c r="A157" s="18" t="s">
        <v>123</v>
      </c>
      <c r="B157" s="18" t="s">
        <v>446</v>
      </c>
      <c r="C157" s="19">
        <v>3</v>
      </c>
      <c r="D157" s="12">
        <f>COUNTIFS(E:E,Table1[[#This Row],[EventDate]],G:G,Table1[[#This Row],[EventName]],H:H,Table1[[#This Row],[Category]],I:I,Table1[[#This Row],[Weapon]],J:J,Table1[[#This Row],[Gender]])</f>
        <v>5</v>
      </c>
      <c r="E157" s="21">
        <v>44374</v>
      </c>
      <c r="F157" s="22" t="s">
        <v>383</v>
      </c>
      <c r="G157" s="10" t="s">
        <v>283</v>
      </c>
      <c r="H157" s="18" t="s">
        <v>322</v>
      </c>
      <c r="I157" s="18" t="s">
        <v>285</v>
      </c>
      <c r="J157" s="15" t="str">
        <f>VLOOKUP(Table1[[#This Row],[LastName]]&amp;"."&amp;Table1[[#This Row],[FirstName]],Fencers!C:H,6,FALSE)</f>
        <v>Women</v>
      </c>
      <c r="K157" s="23" t="str">
        <f>VLOOKUP(Table1[[#This Row],[LastName]]&amp;"."&amp;Table1[[#This Row],[FirstName]],Fencers!C:G,4,FALSE)</f>
        <v>CSFC</v>
      </c>
      <c r="L157" s="27">
        <v>0</v>
      </c>
      <c r="M157" s="12">
        <f>COUNTIFS(A:A,Table1[[#This Row],[LastName]],B:B,Table1[[#This Row],[FirstName]],F:F,"S",H:H,Table1[[#This Row],[Category]],I:I,Table1[[#This Row],[Weapon]])</f>
        <v>4</v>
      </c>
      <c r="N1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18</v>
      </c>
      <c r="P157" s="16">
        <f>IF(OR(Table1[[#This Row],[Rank]]="Cancelled",Table1[[#This Row],[Rank]]&gt;64),1,VLOOKUP(Table1[[#This Row],[GenderCount]],'Ranking Values'!E:F,2,FALSE))</f>
        <v>1</v>
      </c>
      <c r="Q157" s="17">
        <f>Table1[[#This Row],[Ranking.Points]]*Table1[[#This Row],[Mulitplier]]*Table1[[#This Row],[NI.Mult]]</f>
        <v>18</v>
      </c>
    </row>
    <row r="158" spans="1:17" x14ac:dyDescent="0.3">
      <c r="A158" s="18" t="s">
        <v>373</v>
      </c>
      <c r="B158" s="18" t="s">
        <v>374</v>
      </c>
      <c r="C158" s="19">
        <v>5</v>
      </c>
      <c r="D158" s="12">
        <f>COUNTIFS(E:E,Table1[[#This Row],[EventDate]],G:G,Table1[[#This Row],[EventName]],H:H,Table1[[#This Row],[Category]],I:I,Table1[[#This Row],[Weapon]],J:J,Table1[[#This Row],[Gender]])</f>
        <v>5</v>
      </c>
      <c r="E158" s="21">
        <v>44374</v>
      </c>
      <c r="F158" s="22" t="s">
        <v>383</v>
      </c>
      <c r="G158" s="10" t="s">
        <v>283</v>
      </c>
      <c r="H158" s="18" t="s">
        <v>322</v>
      </c>
      <c r="I158" s="18" t="s">
        <v>285</v>
      </c>
      <c r="J158" s="15" t="str">
        <f>VLOOKUP(Table1[[#This Row],[LastName]]&amp;"."&amp;Table1[[#This Row],[FirstName]],Fencers!C:H,6,FALSE)</f>
        <v>Women</v>
      </c>
      <c r="K158" s="23" t="str">
        <f>VLOOKUP(Table1[[#This Row],[LastName]]&amp;"."&amp;Table1[[#This Row],[FirstName]],Fencers!C:G,4,FALSE)</f>
        <v>CSFC</v>
      </c>
      <c r="L158" s="27">
        <v>0</v>
      </c>
      <c r="M158" s="12">
        <f>COUNTIFS(A:A,Table1[[#This Row],[LastName]],B:B,Table1[[#This Row],[FirstName]],F:F,"S",H:H,Table1[[#This Row],[Category]],I:I,Table1[[#This Row],[Weapon]])</f>
        <v>3</v>
      </c>
      <c r="N1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12</v>
      </c>
      <c r="P158" s="16">
        <f>IF(OR(Table1[[#This Row],[Rank]]="Cancelled",Table1[[#This Row],[Rank]]&gt;64),1,VLOOKUP(Table1[[#This Row],[GenderCount]],'Ranking Values'!E:F,2,FALSE))</f>
        <v>1</v>
      </c>
      <c r="Q158" s="17">
        <f>Table1[[#This Row],[Ranking.Points]]*Table1[[#This Row],[Mulitplier]]*Table1[[#This Row],[NI.Mult]]</f>
        <v>12</v>
      </c>
    </row>
    <row r="159" spans="1:17" x14ac:dyDescent="0.3">
      <c r="A159" s="18" t="s">
        <v>122</v>
      </c>
      <c r="B159" s="18" t="s">
        <v>135</v>
      </c>
      <c r="C159" s="19" t="s">
        <v>17</v>
      </c>
      <c r="D159" s="12">
        <f>COUNTIFS(E:E,Table1[[#This Row],[EventDate]],G:G,Table1[[#This Row],[EventName]],H:H,Table1[[#This Row],[Category]],I:I,Table1[[#This Row],[Weapon]],J:J,Table1[[#This Row],[Gender]])</f>
        <v>1</v>
      </c>
      <c r="E159" s="21">
        <v>44374</v>
      </c>
      <c r="F159" s="22" t="s">
        <v>383</v>
      </c>
      <c r="G159" s="10" t="s">
        <v>283</v>
      </c>
      <c r="H159" s="18" t="s">
        <v>319</v>
      </c>
      <c r="I159" s="18" t="s">
        <v>287</v>
      </c>
      <c r="J159" s="15" t="str">
        <f>VLOOKUP(Table1[[#This Row],[LastName]]&amp;"."&amp;Table1[[#This Row],[FirstName]],Fencers!C:H,6,FALSE)</f>
        <v>Women</v>
      </c>
      <c r="K159" s="23" t="str">
        <f>VLOOKUP(Table1[[#This Row],[LastName]]&amp;"."&amp;Table1[[#This Row],[FirstName]],Fencers!C:G,4,FALSE)</f>
        <v>ASC</v>
      </c>
      <c r="L159" s="27">
        <v>0</v>
      </c>
      <c r="M159" s="12">
        <f>COUNTIFS(A:A,Table1[[#This Row],[LastName]],B:B,Table1[[#This Row],[FirstName]],F:F,"S",H:H,Table1[[#This Row],[Category]],I:I,Table1[[#This Row],[Weapon]])</f>
        <v>1</v>
      </c>
      <c r="N1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1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1</v>
      </c>
    </row>
    <row r="160" spans="1:17" x14ac:dyDescent="0.3">
      <c r="A160" s="18" t="s">
        <v>21</v>
      </c>
      <c r="B160" s="18" t="s">
        <v>35</v>
      </c>
      <c r="C160" s="19">
        <v>1</v>
      </c>
      <c r="D160" s="12">
        <f>COUNTIFS(E:E,Table1[[#This Row],[EventDate]],G:G,Table1[[#This Row],[EventName]],H:H,Table1[[#This Row],[Category]],I:I,Table1[[#This Row],[Weapon]],J:J,Table1[[#This Row],[Gender]])</f>
        <v>5</v>
      </c>
      <c r="E160" s="21">
        <v>44374</v>
      </c>
      <c r="F160" s="22" t="s">
        <v>383</v>
      </c>
      <c r="G160" s="10" t="s">
        <v>283</v>
      </c>
      <c r="H160" s="18" t="s">
        <v>319</v>
      </c>
      <c r="I160" s="18" t="s">
        <v>285</v>
      </c>
      <c r="J160" s="15" t="str">
        <f>VLOOKUP(Table1[[#This Row],[LastName]]&amp;"."&amp;Table1[[#This Row],[FirstName]],Fencers!C:H,6,FALSE)</f>
        <v>Men</v>
      </c>
      <c r="K160" s="23" t="str">
        <f>VLOOKUP(Table1[[#This Row],[LastName]]&amp;"."&amp;Table1[[#This Row],[FirstName]],Fencers!C:G,4,FALSE)</f>
        <v>AHFC</v>
      </c>
      <c r="L160" s="27">
        <v>0</v>
      </c>
      <c r="M160" s="12">
        <f>COUNTIFS(A:A,Table1[[#This Row],[LastName]],B:B,Table1[[#This Row],[FirstName]],F:F,"S",H:H,Table1[[#This Row],[Category]],I:I,Table1[[#This Row],[Weapon]])</f>
        <v>2</v>
      </c>
      <c r="N1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28</v>
      </c>
      <c r="P160" s="16">
        <f>IF(OR(Table1[[#This Row],[Rank]]="Cancelled",Table1[[#This Row],[Rank]]&gt;64),1,VLOOKUP(Table1[[#This Row],[GenderCount]],'Ranking Values'!E:F,2,FALSE))</f>
        <v>1</v>
      </c>
      <c r="Q160" s="17">
        <f>Table1[[#This Row],[Ranking.Points]]*Table1[[#This Row],[Mulitplier]]*Table1[[#This Row],[NI.Mult]]</f>
        <v>28</v>
      </c>
    </row>
    <row r="161" spans="1:17" x14ac:dyDescent="0.3">
      <c r="A161" s="18" t="s">
        <v>225</v>
      </c>
      <c r="B161" s="18" t="s">
        <v>138</v>
      </c>
      <c r="C161" s="19">
        <v>2</v>
      </c>
      <c r="D161" s="12">
        <f>COUNTIFS(E:E,Table1[[#This Row],[EventDate]],G:G,Table1[[#This Row],[EventName]],H:H,Table1[[#This Row],[Category]],I:I,Table1[[#This Row],[Weapon]],J:J,Table1[[#This Row],[Gender]])</f>
        <v>5</v>
      </c>
      <c r="E161" s="21">
        <v>44374</v>
      </c>
      <c r="F161" s="22" t="s">
        <v>383</v>
      </c>
      <c r="G161" s="10" t="s">
        <v>283</v>
      </c>
      <c r="H161" s="18" t="s">
        <v>319</v>
      </c>
      <c r="I161" s="18" t="s">
        <v>285</v>
      </c>
      <c r="J161" s="15" t="str">
        <f>VLOOKUP(Table1[[#This Row],[LastName]]&amp;"."&amp;Table1[[#This Row],[FirstName]],Fencers!C:H,6,FALSE)</f>
        <v>Men</v>
      </c>
      <c r="K161" s="23" t="str">
        <f>VLOOKUP(Table1[[#This Row],[LastName]]&amp;"."&amp;Table1[[#This Row],[FirstName]],Fencers!C:G,4,FALSE)</f>
        <v>ASC</v>
      </c>
      <c r="L161" s="27">
        <v>0</v>
      </c>
      <c r="M161" s="12">
        <f>COUNTIFS(A:A,Table1[[#This Row],[LastName]],B:B,Table1[[#This Row],[FirstName]],F:F,"S",H:H,Table1[[#This Row],[Category]],I:I,Table1[[#This Row],[Weapon]])</f>
        <v>2</v>
      </c>
      <c r="N1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23</v>
      </c>
      <c r="P161" s="16">
        <f>IF(OR(Table1[[#This Row],[Rank]]="Cancelled",Table1[[#This Row],[Rank]]&gt;64),1,VLOOKUP(Table1[[#This Row],[GenderCount]],'Ranking Values'!E:F,2,FALSE))</f>
        <v>1</v>
      </c>
      <c r="Q161" s="17">
        <f>Table1[[#This Row],[Ranking.Points]]*Table1[[#This Row],[Mulitplier]]*Table1[[#This Row],[NI.Mult]]</f>
        <v>23</v>
      </c>
    </row>
    <row r="162" spans="1:17" x14ac:dyDescent="0.3">
      <c r="A162" s="18" t="s">
        <v>277</v>
      </c>
      <c r="B162" s="18" t="s">
        <v>278</v>
      </c>
      <c r="C162" s="19">
        <v>3</v>
      </c>
      <c r="D162" s="12">
        <f>COUNTIFS(E:E,Table1[[#This Row],[EventDate]],G:G,Table1[[#This Row],[EventName]],H:H,Table1[[#This Row],[Category]],I:I,Table1[[#This Row],[Weapon]],J:J,Table1[[#This Row],[Gender]])</f>
        <v>5</v>
      </c>
      <c r="E162" s="21">
        <v>44374</v>
      </c>
      <c r="F162" s="22" t="s">
        <v>383</v>
      </c>
      <c r="G162" s="10" t="s">
        <v>283</v>
      </c>
      <c r="H162" s="18" t="s">
        <v>319</v>
      </c>
      <c r="I162" s="18" t="s">
        <v>285</v>
      </c>
      <c r="J162" s="15" t="str">
        <f>VLOOKUP(Table1[[#This Row],[LastName]]&amp;"."&amp;Table1[[#This Row],[FirstName]],Fencers!C:H,6,FALSE)</f>
        <v>Men</v>
      </c>
      <c r="K162" s="23" t="str">
        <f>VLOOKUP(Table1[[#This Row],[LastName]]&amp;"."&amp;Table1[[#This Row],[FirstName]],Fencers!C:G,4,FALSE)</f>
        <v>CSFC</v>
      </c>
      <c r="L162" s="27">
        <v>0</v>
      </c>
      <c r="M162" s="12">
        <f>COUNTIFS(A:A,Table1[[#This Row],[LastName]],B:B,Table1[[#This Row],[FirstName]],F:F,"S",H:H,Table1[[#This Row],[Category]],I:I,Table1[[#This Row],[Weapon]])</f>
        <v>3</v>
      </c>
      <c r="N1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18</v>
      </c>
      <c r="P162" s="16">
        <f>IF(OR(Table1[[#This Row],[Rank]]="Cancelled",Table1[[#This Row],[Rank]]&gt;64),1,VLOOKUP(Table1[[#This Row],[GenderCount]],'Ranking Values'!E:F,2,FALSE))</f>
        <v>1</v>
      </c>
      <c r="Q162" s="17">
        <f>Table1[[#This Row],[Ranking.Points]]*Table1[[#This Row],[Mulitplier]]*Table1[[#This Row],[NI.Mult]]</f>
        <v>18</v>
      </c>
    </row>
    <row r="163" spans="1:17" x14ac:dyDescent="0.3">
      <c r="A163" s="18" t="s">
        <v>107</v>
      </c>
      <c r="B163" s="18" t="s">
        <v>142</v>
      </c>
      <c r="C163" s="19">
        <v>3</v>
      </c>
      <c r="D163" s="12">
        <f>COUNTIFS(E:E,Table1[[#This Row],[EventDate]],G:G,Table1[[#This Row],[EventName]],H:H,Table1[[#This Row],[Category]],I:I,Table1[[#This Row],[Weapon]],J:J,Table1[[#This Row],[Gender]])</f>
        <v>5</v>
      </c>
      <c r="E163" s="21">
        <v>44374</v>
      </c>
      <c r="F163" s="22" t="s">
        <v>383</v>
      </c>
      <c r="G163" s="10" t="s">
        <v>283</v>
      </c>
      <c r="H163" s="18" t="s">
        <v>319</v>
      </c>
      <c r="I163" s="18" t="s">
        <v>285</v>
      </c>
      <c r="J163" s="15" t="str">
        <f>VLOOKUP(Table1[[#This Row],[LastName]]&amp;"."&amp;Table1[[#This Row],[FirstName]],Fencers!C:H,6,FALSE)</f>
        <v>Men</v>
      </c>
      <c r="K163" s="23" t="str">
        <f>VLOOKUP(Table1[[#This Row],[LastName]]&amp;"."&amp;Table1[[#This Row],[FirstName]],Fencers!C:G,4,FALSE)</f>
        <v>ASC</v>
      </c>
      <c r="L163" s="27">
        <v>0</v>
      </c>
      <c r="M163" s="12">
        <f>COUNTIFS(A:A,Table1[[#This Row],[LastName]],B:B,Table1[[#This Row],[FirstName]],F:F,"S",H:H,Table1[[#This Row],[Category]],I:I,Table1[[#This Row],[Weapon]])</f>
        <v>5</v>
      </c>
      <c r="N1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18</v>
      </c>
      <c r="P163" s="16">
        <f>IF(OR(Table1[[#This Row],[Rank]]="Cancelled",Table1[[#This Row],[Rank]]&gt;64),1,VLOOKUP(Table1[[#This Row],[GenderCount]],'Ranking Values'!E:F,2,FALSE))</f>
        <v>1</v>
      </c>
      <c r="Q163" s="17">
        <f>Table1[[#This Row],[Ranking.Points]]*Table1[[#This Row],[Mulitplier]]*Table1[[#This Row],[NI.Mult]]</f>
        <v>18</v>
      </c>
    </row>
    <row r="164" spans="1:17" x14ac:dyDescent="0.3">
      <c r="A164" s="18" t="s">
        <v>166</v>
      </c>
      <c r="B164" s="18" t="s">
        <v>150</v>
      </c>
      <c r="C164" s="19">
        <v>5</v>
      </c>
      <c r="D164" s="12">
        <f>COUNTIFS(E:E,Table1[[#This Row],[EventDate]],G:G,Table1[[#This Row],[EventName]],H:H,Table1[[#This Row],[Category]],I:I,Table1[[#This Row],[Weapon]],J:J,Table1[[#This Row],[Gender]])</f>
        <v>5</v>
      </c>
      <c r="E164" s="21">
        <v>44374</v>
      </c>
      <c r="F164" s="22" t="s">
        <v>383</v>
      </c>
      <c r="G164" s="10" t="s">
        <v>283</v>
      </c>
      <c r="H164" s="18" t="s">
        <v>319</v>
      </c>
      <c r="I164" s="18" t="s">
        <v>285</v>
      </c>
      <c r="J164" s="15" t="str">
        <f>VLOOKUP(Table1[[#This Row],[LastName]]&amp;"."&amp;Table1[[#This Row],[FirstName]],Fencers!C:H,6,FALSE)</f>
        <v>Men</v>
      </c>
      <c r="K164" s="23" t="str">
        <f>VLOOKUP(Table1[[#This Row],[LastName]]&amp;"."&amp;Table1[[#This Row],[FirstName]],Fencers!C:G,4,FALSE)</f>
        <v>ASC</v>
      </c>
      <c r="L164" s="27">
        <v>0</v>
      </c>
      <c r="M164" s="12">
        <f>COUNTIFS(A:A,Table1[[#This Row],[LastName]],B:B,Table1[[#This Row],[FirstName]],F:F,"S",H:H,Table1[[#This Row],[Category]],I:I,Table1[[#This Row],[Weapon]])</f>
        <v>2</v>
      </c>
      <c r="N1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12</v>
      </c>
      <c r="P164" s="16">
        <f>IF(OR(Table1[[#This Row],[Rank]]="Cancelled",Table1[[#This Row],[Rank]]&gt;64),1,VLOOKUP(Table1[[#This Row],[GenderCount]],'Ranking Values'!E:F,2,FALSE))</f>
        <v>1</v>
      </c>
      <c r="Q164" s="17">
        <f>Table1[[#This Row],[Ranking.Points]]*Table1[[#This Row],[Mulitplier]]*Table1[[#This Row],[NI.Mult]]</f>
        <v>12</v>
      </c>
    </row>
    <row r="165" spans="1:17" x14ac:dyDescent="0.3">
      <c r="A165" s="18" t="s">
        <v>123</v>
      </c>
      <c r="B165" s="18" t="s">
        <v>446</v>
      </c>
      <c r="C165" s="19">
        <v>2</v>
      </c>
      <c r="D165" s="12">
        <f>COUNTIFS(E:E,Table1[[#This Row],[EventDate]],G:G,Table1[[#This Row],[EventName]],H:H,Table1[[#This Row],[Category]],I:I,Table1[[#This Row],[Weapon]],J:J,Table1[[#This Row],[Gender]])</f>
        <v>4</v>
      </c>
      <c r="E165" s="21">
        <v>44374</v>
      </c>
      <c r="F165" s="22" t="s">
        <v>383</v>
      </c>
      <c r="G165" s="10" t="s">
        <v>283</v>
      </c>
      <c r="H165" s="18" t="s">
        <v>319</v>
      </c>
      <c r="I165" s="18" t="s">
        <v>285</v>
      </c>
      <c r="J165" s="15" t="str">
        <f>VLOOKUP(Table1[[#This Row],[LastName]]&amp;"."&amp;Table1[[#This Row],[FirstName]],Fencers!C:H,6,FALSE)</f>
        <v>Women</v>
      </c>
      <c r="K165" s="23" t="str">
        <f>VLOOKUP(Table1[[#This Row],[LastName]]&amp;"."&amp;Table1[[#This Row],[FirstName]],Fencers!C:G,4,FALSE)</f>
        <v>CSFC</v>
      </c>
      <c r="L165" s="27">
        <v>0</v>
      </c>
      <c r="M165" s="12">
        <f>COUNTIFS(A:A,Table1[[#This Row],[LastName]],B:B,Table1[[#This Row],[FirstName]],F:F,"S",H:H,Table1[[#This Row],[Category]],I:I,Table1[[#This Row],[Weapon]])</f>
        <v>5</v>
      </c>
      <c r="N1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23</v>
      </c>
      <c r="P165" s="16">
        <f>IF(OR(Table1[[#This Row],[Rank]]="Cancelled",Table1[[#This Row],[Rank]]&gt;64),1,VLOOKUP(Table1[[#This Row],[GenderCount]],'Ranking Values'!E:F,2,FALSE))</f>
        <v>0.8</v>
      </c>
      <c r="Q165" s="17">
        <f>Table1[[#This Row],[Ranking.Points]]*Table1[[#This Row],[Mulitplier]]*Table1[[#This Row],[NI.Mult]]</f>
        <v>18.400000000000002</v>
      </c>
    </row>
    <row r="166" spans="1:17" x14ac:dyDescent="0.3">
      <c r="A166" s="18" t="s">
        <v>97</v>
      </c>
      <c r="B166" s="18" t="s">
        <v>101</v>
      </c>
      <c r="C166" s="19">
        <v>3</v>
      </c>
      <c r="D166" s="12">
        <f>COUNTIFS(E:E,Table1[[#This Row],[EventDate]],G:G,Table1[[#This Row],[EventName]],H:H,Table1[[#This Row],[Category]],I:I,Table1[[#This Row],[Weapon]],J:J,Table1[[#This Row],[Gender]])</f>
        <v>4</v>
      </c>
      <c r="E166" s="21">
        <v>44374</v>
      </c>
      <c r="F166" s="22" t="s">
        <v>383</v>
      </c>
      <c r="G166" s="10" t="s">
        <v>283</v>
      </c>
      <c r="H166" s="18" t="s">
        <v>319</v>
      </c>
      <c r="I166" s="18" t="s">
        <v>285</v>
      </c>
      <c r="J166" s="15" t="str">
        <f>VLOOKUP(Table1[[#This Row],[LastName]]&amp;"."&amp;Table1[[#This Row],[FirstName]],Fencers!C:H,6,FALSE)</f>
        <v>Women</v>
      </c>
      <c r="K166" s="23" t="str">
        <f>VLOOKUP(Table1[[#This Row],[LastName]]&amp;"."&amp;Table1[[#This Row],[FirstName]],Fencers!C:G,4,FALSE)</f>
        <v>AHFC</v>
      </c>
      <c r="L166" s="27">
        <v>0</v>
      </c>
      <c r="M166" s="12">
        <f>COUNTIFS(A:A,Table1[[#This Row],[LastName]],B:B,Table1[[#This Row],[FirstName]],F:F,"S",H:H,Table1[[#This Row],[Category]],I:I,Table1[[#This Row],[Weapon]])</f>
        <v>3</v>
      </c>
      <c r="N1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18</v>
      </c>
      <c r="P166" s="16">
        <f>IF(OR(Table1[[#This Row],[Rank]]="Cancelled",Table1[[#This Row],[Rank]]&gt;64),1,VLOOKUP(Table1[[#This Row],[GenderCount]],'Ranking Values'!E:F,2,FALSE))</f>
        <v>0.8</v>
      </c>
      <c r="Q166" s="17">
        <f>Table1[[#This Row],[Ranking.Points]]*Table1[[#This Row],[Mulitplier]]*Table1[[#This Row],[NI.Mult]]</f>
        <v>14.4</v>
      </c>
    </row>
    <row r="167" spans="1:17" x14ac:dyDescent="0.3">
      <c r="A167" s="18" t="s">
        <v>373</v>
      </c>
      <c r="B167" s="18" t="s">
        <v>374</v>
      </c>
      <c r="C167" s="19">
        <v>3</v>
      </c>
      <c r="D167" s="12">
        <f>COUNTIFS(E:E,Table1[[#This Row],[EventDate]],G:G,Table1[[#This Row],[EventName]],H:H,Table1[[#This Row],[Category]],I:I,Table1[[#This Row],[Weapon]],J:J,Table1[[#This Row],[Gender]])</f>
        <v>4</v>
      </c>
      <c r="E167" s="21">
        <v>44374</v>
      </c>
      <c r="F167" s="22" t="s">
        <v>383</v>
      </c>
      <c r="G167" s="10" t="s">
        <v>283</v>
      </c>
      <c r="H167" s="18" t="s">
        <v>319</v>
      </c>
      <c r="I167" s="18" t="s">
        <v>285</v>
      </c>
      <c r="J167" s="15" t="str">
        <f>VLOOKUP(Table1[[#This Row],[LastName]]&amp;"."&amp;Table1[[#This Row],[FirstName]],Fencers!C:H,6,FALSE)</f>
        <v>Women</v>
      </c>
      <c r="K167" s="23" t="str">
        <f>VLOOKUP(Table1[[#This Row],[LastName]]&amp;"."&amp;Table1[[#This Row],[FirstName]],Fencers!C:G,4,FALSE)</f>
        <v>CSFC</v>
      </c>
      <c r="L167" s="27">
        <v>0</v>
      </c>
      <c r="M167" s="12">
        <f>COUNTIFS(A:A,Table1[[#This Row],[LastName]],B:B,Table1[[#This Row],[FirstName]],F:F,"S",H:H,Table1[[#This Row],[Category]],I:I,Table1[[#This Row],[Weapon]])</f>
        <v>3</v>
      </c>
      <c r="N1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18</v>
      </c>
      <c r="P167" s="16">
        <f>IF(OR(Table1[[#This Row],[Rank]]="Cancelled",Table1[[#This Row],[Rank]]&gt;64),1,VLOOKUP(Table1[[#This Row],[GenderCount]],'Ranking Values'!E:F,2,FALSE))</f>
        <v>0.8</v>
      </c>
      <c r="Q167" s="17">
        <f>Table1[[#This Row],[Ranking.Points]]*Table1[[#This Row],[Mulitplier]]*Table1[[#This Row],[NI.Mult]]</f>
        <v>14.4</v>
      </c>
    </row>
    <row r="168" spans="1:17" x14ac:dyDescent="0.3">
      <c r="A168" s="18" t="s">
        <v>125</v>
      </c>
      <c r="B168" s="18" t="s">
        <v>137</v>
      </c>
      <c r="C168" s="19">
        <v>5</v>
      </c>
      <c r="D168" s="12">
        <f>COUNTIFS(E:E,Table1[[#This Row],[EventDate]],G:G,Table1[[#This Row],[EventName]],H:H,Table1[[#This Row],[Category]],I:I,Table1[[#This Row],[Weapon]],J:J,Table1[[#This Row],[Gender]])</f>
        <v>4</v>
      </c>
      <c r="E168" s="21">
        <v>44374</v>
      </c>
      <c r="F168" s="22" t="s">
        <v>383</v>
      </c>
      <c r="G168" s="10" t="s">
        <v>283</v>
      </c>
      <c r="H168" s="18" t="s">
        <v>319</v>
      </c>
      <c r="I168" s="18" t="s">
        <v>285</v>
      </c>
      <c r="J168" s="15" t="str">
        <f>VLOOKUP(Table1[[#This Row],[LastName]]&amp;"."&amp;Table1[[#This Row],[FirstName]],Fencers!C:H,6,FALSE)</f>
        <v>Women</v>
      </c>
      <c r="K168" s="23" t="str">
        <f>VLOOKUP(Table1[[#This Row],[LastName]]&amp;"."&amp;Table1[[#This Row],[FirstName]],Fencers!C:G,4,FALSE)</f>
        <v>ASC</v>
      </c>
      <c r="L168" s="27">
        <v>0</v>
      </c>
      <c r="M168" s="12">
        <f>COUNTIFS(A:A,Table1[[#This Row],[LastName]],B:B,Table1[[#This Row],[FirstName]],F:F,"S",H:H,Table1[[#This Row],[Category]],I:I,Table1[[#This Row],[Weapon]])</f>
        <v>2</v>
      </c>
      <c r="N1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12</v>
      </c>
      <c r="P168" s="16">
        <f>IF(OR(Table1[[#This Row],[Rank]]="Cancelled",Table1[[#This Row],[Rank]]&gt;64),1,VLOOKUP(Table1[[#This Row],[GenderCount]],'Ranking Values'!E:F,2,FALSE))</f>
        <v>0.8</v>
      </c>
      <c r="Q168" s="17">
        <f>Table1[[#This Row],[Ranking.Points]]*Table1[[#This Row],[Mulitplier]]*Table1[[#This Row],[NI.Mult]]</f>
        <v>9.6000000000000014</v>
      </c>
    </row>
    <row r="169" spans="1:17" x14ac:dyDescent="0.3">
      <c r="A169" s="18" t="s">
        <v>367</v>
      </c>
      <c r="B169" s="18" t="s">
        <v>42</v>
      </c>
      <c r="C169" s="19" t="s">
        <v>17</v>
      </c>
      <c r="D169" s="12">
        <f>COUNTIFS(E:E,Table1[[#This Row],[EventDate]],G:G,Table1[[#This Row],[EventName]],H:H,Table1[[#This Row],[Category]],I:I,Table1[[#This Row],[Weapon]],J:J,Table1[[#This Row],[Gender]])</f>
        <v>1</v>
      </c>
      <c r="E169" s="21">
        <v>44374</v>
      </c>
      <c r="F169" s="22" t="s">
        <v>383</v>
      </c>
      <c r="G169" s="10" t="s">
        <v>283</v>
      </c>
      <c r="H169" s="18" t="s">
        <v>319</v>
      </c>
      <c r="I169" s="18" t="s">
        <v>313</v>
      </c>
      <c r="J169" s="15" t="str">
        <f>VLOOKUP(Table1[[#This Row],[LastName]]&amp;"."&amp;Table1[[#This Row],[FirstName]],Fencers!C:H,6,FALSE)</f>
        <v>Men</v>
      </c>
      <c r="K169" s="23" t="str">
        <f>VLOOKUP(Table1[[#This Row],[LastName]]&amp;"."&amp;Table1[[#This Row],[FirstName]],Fencers!C:G,4,FALSE)</f>
        <v>CSFC</v>
      </c>
      <c r="L169" s="27">
        <v>0</v>
      </c>
      <c r="M169" s="12">
        <f>COUNTIFS(A:A,Table1[[#This Row],[LastName]],B:B,Table1[[#This Row],[FirstName]],F:F,"S",H:H,Table1[[#This Row],[Category]],I:I,Table1[[#This Row],[Weapon]])</f>
        <v>3</v>
      </c>
      <c r="N1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6">
        <f>IF(Table1[[#This Row],[Rank]]="Cancelled",1,IF(Table1[[#This Row],[Rank]]&gt;64,0,IF(L169=0,VLOOKUP(C169,'Ranking Values'!A:C,2,FALSE),VLOOKUP(C169,'Ranking Values'!A:C,3,FALSE))))</f>
        <v>1</v>
      </c>
      <c r="P169" s="16">
        <f>IF(OR(Table1[[#This Row],[Rank]]="Cancelled",Table1[[#This Row],[Rank]]&gt;64),1,VLOOKUP(Table1[[#This Row],[GenderCount]],'Ranking Values'!E:F,2,FALSE))</f>
        <v>1</v>
      </c>
      <c r="Q169" s="17">
        <f>Table1[[#This Row],[Ranking.Points]]*Table1[[#This Row],[Mulitplier]]*Table1[[#This Row],[NI.Mult]]</f>
        <v>1</v>
      </c>
    </row>
    <row r="170" spans="1:17" x14ac:dyDescent="0.3">
      <c r="A170" s="18" t="s">
        <v>19</v>
      </c>
      <c r="B170" s="18" t="s">
        <v>32</v>
      </c>
      <c r="C170" s="19" t="s">
        <v>17</v>
      </c>
      <c r="D170" s="12">
        <f>COUNTIFS(E:E,Table1[[#This Row],[EventDate]],G:G,Table1[[#This Row],[EventName]],H:H,Table1[[#This Row],[Category]],I:I,Table1[[#This Row],[Weapon]],J:J,Table1[[#This Row],[Gender]])</f>
        <v>2</v>
      </c>
      <c r="E170" s="21">
        <v>44374</v>
      </c>
      <c r="F170" s="22" t="s">
        <v>383</v>
      </c>
      <c r="G170" s="10" t="s">
        <v>283</v>
      </c>
      <c r="H170" s="18" t="s">
        <v>320</v>
      </c>
      <c r="I170" s="18" t="s">
        <v>287</v>
      </c>
      <c r="J170" s="15" t="str">
        <f>VLOOKUP(Table1[[#This Row],[LastName]]&amp;"."&amp;Table1[[#This Row],[FirstName]],Fencers!C:H,6,FALSE)</f>
        <v>Men</v>
      </c>
      <c r="K170" s="23" t="str">
        <f>VLOOKUP(Table1[[#This Row],[LastName]]&amp;"."&amp;Table1[[#This Row],[FirstName]],Fencers!C:G,4,FALSE)</f>
        <v>ASC</v>
      </c>
      <c r="L170" s="27">
        <v>0</v>
      </c>
      <c r="M170" s="12">
        <f>COUNTIFS(A:A,Table1[[#This Row],[LastName]],B:B,Table1[[#This Row],[FirstName]],F:F,"S",H:H,Table1[[#This Row],[Category]],I:I,Table1[[#This Row],[Weapon]])</f>
        <v>3</v>
      </c>
      <c r="N1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6">
        <f>IF(Table1[[#This Row],[Rank]]="Cancelled",1,IF(Table1[[#This Row],[Rank]]&gt;64,0,IF(L170=0,VLOOKUP(C170,'Ranking Values'!A:C,2,FALSE),VLOOKUP(C170,'Ranking Values'!A:C,3,FALSE))))</f>
        <v>1</v>
      </c>
      <c r="P170" s="16">
        <f>IF(OR(Table1[[#This Row],[Rank]]="Cancelled",Table1[[#This Row],[Rank]]&gt;64),1,VLOOKUP(Table1[[#This Row],[GenderCount]],'Ranking Values'!E:F,2,FALSE))</f>
        <v>1</v>
      </c>
      <c r="Q170" s="17">
        <f>Table1[[#This Row],[Ranking.Points]]*Table1[[#This Row],[Mulitplier]]*Table1[[#This Row],[NI.Mult]]</f>
        <v>1</v>
      </c>
    </row>
    <row r="171" spans="1:17" x14ac:dyDescent="0.3">
      <c r="A171" s="18" t="s">
        <v>78</v>
      </c>
      <c r="B171" s="18" t="s">
        <v>48</v>
      </c>
      <c r="C171" s="19" t="s">
        <v>17</v>
      </c>
      <c r="D171" s="12">
        <f>COUNTIFS(E:E,Table1[[#This Row],[EventDate]],G:G,Table1[[#This Row],[EventName]],H:H,Table1[[#This Row],[Category]],I:I,Table1[[#This Row],[Weapon]],J:J,Table1[[#This Row],[Gender]])</f>
        <v>2</v>
      </c>
      <c r="E171" s="21">
        <v>44374</v>
      </c>
      <c r="F171" s="22" t="s">
        <v>383</v>
      </c>
      <c r="G171" s="10" t="s">
        <v>283</v>
      </c>
      <c r="H171" s="18" t="s">
        <v>320</v>
      </c>
      <c r="I171" s="18" t="s">
        <v>287</v>
      </c>
      <c r="J171" s="15" t="str">
        <f>VLOOKUP(Table1[[#This Row],[LastName]]&amp;"."&amp;Table1[[#This Row],[FirstName]],Fencers!C:H,6,FALSE)</f>
        <v>Men</v>
      </c>
      <c r="K171" s="23" t="str">
        <f>VLOOKUP(Table1[[#This Row],[LastName]]&amp;"."&amp;Table1[[#This Row],[FirstName]],Fencers!C:G,4,FALSE)</f>
        <v>ASC</v>
      </c>
      <c r="L171" s="27">
        <v>0</v>
      </c>
      <c r="M171" s="12">
        <f>COUNTIFS(A:A,Table1[[#This Row],[LastName]],B:B,Table1[[#This Row],[FirstName]],F:F,"S",H:H,Table1[[#This Row],[Category]],I:I,Table1[[#This Row],[Weapon]])</f>
        <v>1</v>
      </c>
      <c r="N1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1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1</v>
      </c>
    </row>
    <row r="172" spans="1:17" x14ac:dyDescent="0.3">
      <c r="A172" s="18" t="s">
        <v>122</v>
      </c>
      <c r="B172" s="18" t="s">
        <v>135</v>
      </c>
      <c r="C172" s="19" t="s">
        <v>17</v>
      </c>
      <c r="D172" s="12">
        <f>COUNTIFS(E:E,Table1[[#This Row],[EventDate]],G:G,Table1[[#This Row],[EventName]],H:H,Table1[[#This Row],[Category]],I:I,Table1[[#This Row],[Weapon]],J:J,Table1[[#This Row],[Gender]])</f>
        <v>1</v>
      </c>
      <c r="E172" s="21">
        <v>44374</v>
      </c>
      <c r="F172" s="22" t="s">
        <v>383</v>
      </c>
      <c r="G172" s="10" t="s">
        <v>283</v>
      </c>
      <c r="H172" s="18" t="s">
        <v>320</v>
      </c>
      <c r="I172" s="18" t="s">
        <v>287</v>
      </c>
      <c r="J172" s="15" t="str">
        <f>VLOOKUP(Table1[[#This Row],[LastName]]&amp;"."&amp;Table1[[#This Row],[FirstName]],Fencers!C:H,6,FALSE)</f>
        <v>Women</v>
      </c>
      <c r="K172" s="23" t="str">
        <f>VLOOKUP(Table1[[#This Row],[LastName]]&amp;"."&amp;Table1[[#This Row],[FirstName]],Fencers!C:G,4,FALSE)</f>
        <v>ASC</v>
      </c>
      <c r="L172" s="27">
        <v>0</v>
      </c>
      <c r="M172" s="12">
        <f>COUNTIFS(A:A,Table1[[#This Row],[LastName]],B:B,Table1[[#This Row],[FirstName]],F:F,"S",H:H,Table1[[#This Row],[Category]],I:I,Table1[[#This Row],[Weapon]])</f>
        <v>1</v>
      </c>
      <c r="N1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1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1</v>
      </c>
    </row>
    <row r="173" spans="1:17" x14ac:dyDescent="0.3">
      <c r="A173" s="18" t="s">
        <v>21</v>
      </c>
      <c r="B173" s="18" t="s">
        <v>35</v>
      </c>
      <c r="C173" s="19">
        <v>1</v>
      </c>
      <c r="D173" s="12">
        <f>COUNTIFS(E:E,Table1[[#This Row],[EventDate]],G:G,Table1[[#This Row],[EventName]],H:H,Table1[[#This Row],[Category]],I:I,Table1[[#This Row],[Weapon]],J:J,Table1[[#This Row],[Gender]])</f>
        <v>5</v>
      </c>
      <c r="E173" s="21">
        <v>44374</v>
      </c>
      <c r="F173" s="22" t="s">
        <v>383</v>
      </c>
      <c r="G173" s="10" t="s">
        <v>283</v>
      </c>
      <c r="H173" s="18" t="s">
        <v>320</v>
      </c>
      <c r="I173" s="18" t="s">
        <v>285</v>
      </c>
      <c r="J173" s="15" t="str">
        <f>VLOOKUP(Table1[[#This Row],[LastName]]&amp;"."&amp;Table1[[#This Row],[FirstName]],Fencers!C:H,6,FALSE)</f>
        <v>Men</v>
      </c>
      <c r="K173" s="23" t="str">
        <f>VLOOKUP(Table1[[#This Row],[LastName]]&amp;"."&amp;Table1[[#This Row],[FirstName]],Fencers!C:G,4,FALSE)</f>
        <v>AHFC</v>
      </c>
      <c r="L173" s="27">
        <v>0</v>
      </c>
      <c r="M173" s="12">
        <f>COUNTIFS(A:A,Table1[[#This Row],[LastName]],B:B,Table1[[#This Row],[FirstName]],F:F,"S",H:H,Table1[[#This Row],[Category]],I:I,Table1[[#This Row],[Weapon]])</f>
        <v>2</v>
      </c>
      <c r="N1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28</v>
      </c>
      <c r="P173" s="16">
        <f>IF(OR(Table1[[#This Row],[Rank]]="Cancelled",Table1[[#This Row],[Rank]]&gt;64),1,VLOOKUP(Table1[[#This Row],[GenderCount]],'Ranking Values'!E:F,2,FALSE))</f>
        <v>1</v>
      </c>
      <c r="Q173" s="17">
        <f>Table1[[#This Row],[Ranking.Points]]*Table1[[#This Row],[Mulitplier]]*Table1[[#This Row],[NI.Mult]]</f>
        <v>28</v>
      </c>
    </row>
    <row r="174" spans="1:17" x14ac:dyDescent="0.3">
      <c r="A174" s="18" t="s">
        <v>225</v>
      </c>
      <c r="B174" s="18" t="s">
        <v>138</v>
      </c>
      <c r="C174" s="19">
        <v>2</v>
      </c>
      <c r="D174" s="12">
        <f>COUNTIFS(E:E,Table1[[#This Row],[EventDate]],G:G,Table1[[#This Row],[EventName]],H:H,Table1[[#This Row],[Category]],I:I,Table1[[#This Row],[Weapon]],J:J,Table1[[#This Row],[Gender]])</f>
        <v>5</v>
      </c>
      <c r="E174" s="21">
        <v>44374</v>
      </c>
      <c r="F174" s="22" t="s">
        <v>383</v>
      </c>
      <c r="G174" s="10" t="s">
        <v>283</v>
      </c>
      <c r="H174" s="18" t="s">
        <v>320</v>
      </c>
      <c r="I174" s="18" t="s">
        <v>285</v>
      </c>
      <c r="J174" s="15" t="str">
        <f>VLOOKUP(Table1[[#This Row],[LastName]]&amp;"."&amp;Table1[[#This Row],[FirstName]],Fencers!C:H,6,FALSE)</f>
        <v>Men</v>
      </c>
      <c r="K174" s="23" t="str">
        <f>VLOOKUP(Table1[[#This Row],[LastName]]&amp;"."&amp;Table1[[#This Row],[FirstName]],Fencers!C:G,4,FALSE)</f>
        <v>ASC</v>
      </c>
      <c r="L174" s="27">
        <v>0</v>
      </c>
      <c r="M174" s="12">
        <f>COUNTIFS(A:A,Table1[[#This Row],[LastName]],B:B,Table1[[#This Row],[FirstName]],F:F,"S",H:H,Table1[[#This Row],[Category]],I:I,Table1[[#This Row],[Weapon]])</f>
        <v>2</v>
      </c>
      <c r="N1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23</v>
      </c>
      <c r="P174" s="16">
        <f>IF(OR(Table1[[#This Row],[Rank]]="Cancelled",Table1[[#This Row],[Rank]]&gt;64),1,VLOOKUP(Table1[[#This Row],[GenderCount]],'Ranking Values'!E:F,2,FALSE))</f>
        <v>1</v>
      </c>
      <c r="Q174" s="17">
        <f>Table1[[#This Row],[Ranking.Points]]*Table1[[#This Row],[Mulitplier]]*Table1[[#This Row],[NI.Mult]]</f>
        <v>23</v>
      </c>
    </row>
    <row r="175" spans="1:17" x14ac:dyDescent="0.3">
      <c r="A175" s="18" t="s">
        <v>277</v>
      </c>
      <c r="B175" s="18" t="s">
        <v>278</v>
      </c>
      <c r="C175" s="19">
        <v>3</v>
      </c>
      <c r="D175" s="12">
        <f>COUNTIFS(E:E,Table1[[#This Row],[EventDate]],G:G,Table1[[#This Row],[EventName]],H:H,Table1[[#This Row],[Category]],I:I,Table1[[#This Row],[Weapon]],J:J,Table1[[#This Row],[Gender]])</f>
        <v>5</v>
      </c>
      <c r="E175" s="21">
        <v>44374</v>
      </c>
      <c r="F175" s="22" t="s">
        <v>383</v>
      </c>
      <c r="G175" s="10" t="s">
        <v>283</v>
      </c>
      <c r="H175" s="18" t="s">
        <v>320</v>
      </c>
      <c r="I175" s="18" t="s">
        <v>285</v>
      </c>
      <c r="J175" s="15" t="str">
        <f>VLOOKUP(Table1[[#This Row],[LastName]]&amp;"."&amp;Table1[[#This Row],[FirstName]],Fencers!C:H,6,FALSE)</f>
        <v>Men</v>
      </c>
      <c r="K175" s="23" t="str">
        <f>VLOOKUP(Table1[[#This Row],[LastName]]&amp;"."&amp;Table1[[#This Row],[FirstName]],Fencers!C:G,4,FALSE)</f>
        <v>CSFC</v>
      </c>
      <c r="L175" s="27">
        <v>0</v>
      </c>
      <c r="M175" s="12">
        <f>COUNTIFS(A:A,Table1[[#This Row],[LastName]],B:B,Table1[[#This Row],[FirstName]],F:F,"S",H:H,Table1[[#This Row],[Category]],I:I,Table1[[#This Row],[Weapon]])</f>
        <v>3</v>
      </c>
      <c r="N1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18</v>
      </c>
      <c r="P175" s="16">
        <f>IF(OR(Table1[[#This Row],[Rank]]="Cancelled",Table1[[#This Row],[Rank]]&gt;64),1,VLOOKUP(Table1[[#This Row],[GenderCount]],'Ranking Values'!E:F,2,FALSE))</f>
        <v>1</v>
      </c>
      <c r="Q175" s="17">
        <f>Table1[[#This Row],[Ranking.Points]]*Table1[[#This Row],[Mulitplier]]*Table1[[#This Row],[NI.Mult]]</f>
        <v>18</v>
      </c>
    </row>
    <row r="176" spans="1:17" x14ac:dyDescent="0.3">
      <c r="A176" s="18" t="s">
        <v>107</v>
      </c>
      <c r="B176" s="18" t="s">
        <v>142</v>
      </c>
      <c r="C176" s="19">
        <v>3</v>
      </c>
      <c r="D176" s="12">
        <f>COUNTIFS(E:E,Table1[[#This Row],[EventDate]],G:G,Table1[[#This Row],[EventName]],H:H,Table1[[#This Row],[Category]],I:I,Table1[[#This Row],[Weapon]],J:J,Table1[[#This Row],[Gender]])</f>
        <v>5</v>
      </c>
      <c r="E176" s="21">
        <v>44374</v>
      </c>
      <c r="F176" s="22" t="s">
        <v>383</v>
      </c>
      <c r="G176" s="10" t="s">
        <v>283</v>
      </c>
      <c r="H176" s="18" t="s">
        <v>320</v>
      </c>
      <c r="I176" s="18" t="s">
        <v>285</v>
      </c>
      <c r="J176" s="15" t="str">
        <f>VLOOKUP(Table1[[#This Row],[LastName]]&amp;"."&amp;Table1[[#This Row],[FirstName]],Fencers!C:H,6,FALSE)</f>
        <v>Men</v>
      </c>
      <c r="K176" s="23" t="str">
        <f>VLOOKUP(Table1[[#This Row],[LastName]]&amp;"."&amp;Table1[[#This Row],[FirstName]],Fencers!C:G,4,FALSE)</f>
        <v>ASC</v>
      </c>
      <c r="L176" s="27">
        <v>0</v>
      </c>
      <c r="M176" s="12">
        <f>COUNTIFS(A:A,Table1[[#This Row],[LastName]],B:B,Table1[[#This Row],[FirstName]],F:F,"S",H:H,Table1[[#This Row],[Category]],I:I,Table1[[#This Row],[Weapon]])</f>
        <v>5</v>
      </c>
      <c r="N1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18</v>
      </c>
      <c r="P176" s="16">
        <f>IF(OR(Table1[[#This Row],[Rank]]="Cancelled",Table1[[#This Row],[Rank]]&gt;64),1,VLOOKUP(Table1[[#This Row],[GenderCount]],'Ranking Values'!E:F,2,FALSE))</f>
        <v>1</v>
      </c>
      <c r="Q176" s="17">
        <f>Table1[[#This Row],[Ranking.Points]]*Table1[[#This Row],[Mulitplier]]*Table1[[#This Row],[NI.Mult]]</f>
        <v>18</v>
      </c>
    </row>
    <row r="177" spans="1:17" x14ac:dyDescent="0.3">
      <c r="A177" s="18" t="s">
        <v>166</v>
      </c>
      <c r="B177" s="18" t="s">
        <v>150</v>
      </c>
      <c r="C177" s="19">
        <v>5</v>
      </c>
      <c r="D177" s="12">
        <f>COUNTIFS(E:E,Table1[[#This Row],[EventDate]],G:G,Table1[[#This Row],[EventName]],H:H,Table1[[#This Row],[Category]],I:I,Table1[[#This Row],[Weapon]],J:J,Table1[[#This Row],[Gender]])</f>
        <v>5</v>
      </c>
      <c r="E177" s="21">
        <v>44374</v>
      </c>
      <c r="F177" s="22" t="s">
        <v>383</v>
      </c>
      <c r="G177" s="10" t="s">
        <v>283</v>
      </c>
      <c r="H177" s="18" t="s">
        <v>320</v>
      </c>
      <c r="I177" s="18" t="s">
        <v>285</v>
      </c>
      <c r="J177" s="15" t="str">
        <f>VLOOKUP(Table1[[#This Row],[LastName]]&amp;"."&amp;Table1[[#This Row],[FirstName]],Fencers!C:H,6,FALSE)</f>
        <v>Men</v>
      </c>
      <c r="K177" s="23" t="str">
        <f>VLOOKUP(Table1[[#This Row],[LastName]]&amp;"."&amp;Table1[[#This Row],[FirstName]],Fencers!C:G,4,FALSE)</f>
        <v>ASC</v>
      </c>
      <c r="L177" s="27">
        <v>0</v>
      </c>
      <c r="M177" s="12">
        <f>COUNTIFS(A:A,Table1[[#This Row],[LastName]],B:B,Table1[[#This Row],[FirstName]],F:F,"S",H:H,Table1[[#This Row],[Category]],I:I,Table1[[#This Row],[Weapon]])</f>
        <v>2</v>
      </c>
      <c r="N1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12</v>
      </c>
      <c r="P177" s="16">
        <f>IF(OR(Table1[[#This Row],[Rank]]="Cancelled",Table1[[#This Row],[Rank]]&gt;64),1,VLOOKUP(Table1[[#This Row],[GenderCount]],'Ranking Values'!E:F,2,FALSE))</f>
        <v>1</v>
      </c>
      <c r="Q177" s="17">
        <f>Table1[[#This Row],[Ranking.Points]]*Table1[[#This Row],[Mulitplier]]*Table1[[#This Row],[NI.Mult]]</f>
        <v>12</v>
      </c>
    </row>
    <row r="178" spans="1:17" x14ac:dyDescent="0.3">
      <c r="A178" s="18" t="s">
        <v>180</v>
      </c>
      <c r="B178" s="18" t="s">
        <v>181</v>
      </c>
      <c r="C178" s="19">
        <v>1</v>
      </c>
      <c r="D178" s="12">
        <f>COUNTIFS(E:E,Table1[[#This Row],[EventDate]],G:G,Table1[[#This Row],[EventName]],H:H,Table1[[#This Row],[Category]],I:I,Table1[[#This Row],[Weapon]],J:J,Table1[[#This Row],[Gender]])</f>
        <v>5</v>
      </c>
      <c r="E178" s="21">
        <v>44374</v>
      </c>
      <c r="F178" s="22" t="s">
        <v>383</v>
      </c>
      <c r="G178" s="10" t="s">
        <v>283</v>
      </c>
      <c r="H178" s="18" t="s">
        <v>320</v>
      </c>
      <c r="I178" s="18" t="s">
        <v>285</v>
      </c>
      <c r="J178" s="15" t="str">
        <f>VLOOKUP(Table1[[#This Row],[LastName]]&amp;"."&amp;Table1[[#This Row],[FirstName]],Fencers!C:H,6,FALSE)</f>
        <v>Women</v>
      </c>
      <c r="K178" s="23" t="str">
        <f>VLOOKUP(Table1[[#This Row],[LastName]]&amp;"."&amp;Table1[[#This Row],[FirstName]],Fencers!C:G,4,FALSE)</f>
        <v>CSFC</v>
      </c>
      <c r="L178" s="27">
        <v>0</v>
      </c>
      <c r="M178" s="12">
        <f>COUNTIFS(A:A,Table1[[#This Row],[LastName]],B:B,Table1[[#This Row],[FirstName]],F:F,"S",H:H,Table1[[#This Row],[Category]],I:I,Table1[[#This Row],[Weapon]])</f>
        <v>5</v>
      </c>
      <c r="N1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28</v>
      </c>
      <c r="P178" s="16">
        <f>IF(OR(Table1[[#This Row],[Rank]]="Cancelled",Table1[[#This Row],[Rank]]&gt;64),1,VLOOKUP(Table1[[#This Row],[GenderCount]],'Ranking Values'!E:F,2,FALSE))</f>
        <v>1</v>
      </c>
      <c r="Q178" s="17">
        <f>Table1[[#This Row],[Ranking.Points]]*Table1[[#This Row],[Mulitplier]]*Table1[[#This Row],[NI.Mult]]</f>
        <v>28</v>
      </c>
    </row>
    <row r="179" spans="1:17" x14ac:dyDescent="0.3">
      <c r="A179" s="18" t="s">
        <v>123</v>
      </c>
      <c r="B179" s="18" t="s">
        <v>446</v>
      </c>
      <c r="C179" s="19">
        <v>2</v>
      </c>
      <c r="D179" s="12">
        <f>COUNTIFS(E:E,Table1[[#This Row],[EventDate]],G:G,Table1[[#This Row],[EventName]],H:H,Table1[[#This Row],[Category]],I:I,Table1[[#This Row],[Weapon]],J:J,Table1[[#This Row],[Gender]])</f>
        <v>5</v>
      </c>
      <c r="E179" s="21">
        <v>44374</v>
      </c>
      <c r="F179" s="22" t="s">
        <v>383</v>
      </c>
      <c r="G179" s="10" t="s">
        <v>283</v>
      </c>
      <c r="H179" s="18" t="s">
        <v>320</v>
      </c>
      <c r="I179" s="18" t="s">
        <v>285</v>
      </c>
      <c r="J179" s="15" t="str">
        <f>VLOOKUP(Table1[[#This Row],[LastName]]&amp;"."&amp;Table1[[#This Row],[FirstName]],Fencers!C:H,6,FALSE)</f>
        <v>Women</v>
      </c>
      <c r="K179" s="23" t="str">
        <f>VLOOKUP(Table1[[#This Row],[LastName]]&amp;"."&amp;Table1[[#This Row],[FirstName]],Fencers!C:G,4,FALSE)</f>
        <v>CSFC</v>
      </c>
      <c r="L179" s="27">
        <v>0</v>
      </c>
      <c r="M179" s="12">
        <f>COUNTIFS(A:A,Table1[[#This Row],[LastName]],B:B,Table1[[#This Row],[FirstName]],F:F,"S",H:H,Table1[[#This Row],[Category]],I:I,Table1[[#This Row],[Weapon]])</f>
        <v>5</v>
      </c>
      <c r="N1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23</v>
      </c>
      <c r="P179" s="16">
        <f>IF(OR(Table1[[#This Row],[Rank]]="Cancelled",Table1[[#This Row],[Rank]]&gt;64),1,VLOOKUP(Table1[[#This Row],[GenderCount]],'Ranking Values'!E:F,2,FALSE))</f>
        <v>1</v>
      </c>
      <c r="Q179" s="17">
        <f>Table1[[#This Row],[Ranking.Points]]*Table1[[#This Row],[Mulitplier]]*Table1[[#This Row],[NI.Mult]]</f>
        <v>23</v>
      </c>
    </row>
    <row r="180" spans="1:17" x14ac:dyDescent="0.3">
      <c r="A180" s="18" t="s">
        <v>97</v>
      </c>
      <c r="B180" s="18" t="s">
        <v>101</v>
      </c>
      <c r="C180" s="19">
        <v>3</v>
      </c>
      <c r="D180" s="12">
        <f>COUNTIFS(E:E,Table1[[#This Row],[EventDate]],G:G,Table1[[#This Row],[EventName]],H:H,Table1[[#This Row],[Category]],I:I,Table1[[#This Row],[Weapon]],J:J,Table1[[#This Row],[Gender]])</f>
        <v>5</v>
      </c>
      <c r="E180" s="21">
        <v>44374</v>
      </c>
      <c r="F180" s="22" t="s">
        <v>383</v>
      </c>
      <c r="G180" s="10" t="s">
        <v>283</v>
      </c>
      <c r="H180" s="18" t="s">
        <v>320</v>
      </c>
      <c r="I180" s="18" t="s">
        <v>285</v>
      </c>
      <c r="J180" s="15" t="str">
        <f>VLOOKUP(Table1[[#This Row],[LastName]]&amp;"."&amp;Table1[[#This Row],[FirstName]],Fencers!C:H,6,FALSE)</f>
        <v>Women</v>
      </c>
      <c r="K180" s="23" t="str">
        <f>VLOOKUP(Table1[[#This Row],[LastName]]&amp;"."&amp;Table1[[#This Row],[FirstName]],Fencers!C:G,4,FALSE)</f>
        <v>AHFC</v>
      </c>
      <c r="L180" s="27">
        <v>0</v>
      </c>
      <c r="M180" s="12">
        <f>COUNTIFS(A:A,Table1[[#This Row],[LastName]],B:B,Table1[[#This Row],[FirstName]],F:F,"S",H:H,Table1[[#This Row],[Category]],I:I,Table1[[#This Row],[Weapon]])</f>
        <v>3</v>
      </c>
      <c r="N1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18</v>
      </c>
      <c r="P180" s="16">
        <f>IF(OR(Table1[[#This Row],[Rank]]="Cancelled",Table1[[#This Row],[Rank]]&gt;64),1,VLOOKUP(Table1[[#This Row],[GenderCount]],'Ranking Values'!E:F,2,FALSE))</f>
        <v>1</v>
      </c>
      <c r="Q180" s="17">
        <f>Table1[[#This Row],[Ranking.Points]]*Table1[[#This Row],[Mulitplier]]*Table1[[#This Row],[NI.Mult]]</f>
        <v>18</v>
      </c>
    </row>
    <row r="181" spans="1:17" x14ac:dyDescent="0.3">
      <c r="A181" s="18" t="s">
        <v>373</v>
      </c>
      <c r="B181" s="18" t="s">
        <v>374</v>
      </c>
      <c r="C181" s="19">
        <v>3</v>
      </c>
      <c r="D181" s="12">
        <f>COUNTIFS(E:E,Table1[[#This Row],[EventDate]],G:G,Table1[[#This Row],[EventName]],H:H,Table1[[#This Row],[Category]],I:I,Table1[[#This Row],[Weapon]],J:J,Table1[[#This Row],[Gender]])</f>
        <v>5</v>
      </c>
      <c r="E181" s="21">
        <v>44374</v>
      </c>
      <c r="F181" s="22" t="s">
        <v>383</v>
      </c>
      <c r="G181" s="10" t="s">
        <v>283</v>
      </c>
      <c r="H181" s="18" t="s">
        <v>320</v>
      </c>
      <c r="I181" s="18" t="s">
        <v>285</v>
      </c>
      <c r="J181" s="15" t="str">
        <f>VLOOKUP(Table1[[#This Row],[LastName]]&amp;"."&amp;Table1[[#This Row],[FirstName]],Fencers!C:H,6,FALSE)</f>
        <v>Women</v>
      </c>
      <c r="K181" s="23" t="str">
        <f>VLOOKUP(Table1[[#This Row],[LastName]]&amp;"."&amp;Table1[[#This Row],[FirstName]],Fencers!C:G,4,FALSE)</f>
        <v>CSFC</v>
      </c>
      <c r="L181" s="27">
        <v>0</v>
      </c>
      <c r="M181" s="12">
        <f>COUNTIFS(A:A,Table1[[#This Row],[LastName]],B:B,Table1[[#This Row],[FirstName]],F:F,"S",H:H,Table1[[#This Row],[Category]],I:I,Table1[[#This Row],[Weapon]])</f>
        <v>3</v>
      </c>
      <c r="N1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18</v>
      </c>
      <c r="P181" s="16">
        <f>IF(OR(Table1[[#This Row],[Rank]]="Cancelled",Table1[[#This Row],[Rank]]&gt;64),1,VLOOKUP(Table1[[#This Row],[GenderCount]],'Ranking Values'!E:F,2,FALSE))</f>
        <v>1</v>
      </c>
      <c r="Q181" s="17">
        <f>Table1[[#This Row],[Ranking.Points]]*Table1[[#This Row],[Mulitplier]]*Table1[[#This Row],[NI.Mult]]</f>
        <v>18</v>
      </c>
    </row>
    <row r="182" spans="1:17" x14ac:dyDescent="0.3">
      <c r="A182" s="18" t="s">
        <v>125</v>
      </c>
      <c r="B182" s="18" t="s">
        <v>137</v>
      </c>
      <c r="C182" s="19">
        <v>5</v>
      </c>
      <c r="D182" s="12">
        <f>COUNTIFS(E:E,Table1[[#This Row],[EventDate]],G:G,Table1[[#This Row],[EventName]],H:H,Table1[[#This Row],[Category]],I:I,Table1[[#This Row],[Weapon]],J:J,Table1[[#This Row],[Gender]])</f>
        <v>5</v>
      </c>
      <c r="E182" s="21">
        <v>44374</v>
      </c>
      <c r="F182" s="22" t="s">
        <v>383</v>
      </c>
      <c r="G182" s="10" t="s">
        <v>283</v>
      </c>
      <c r="H182" s="18" t="s">
        <v>320</v>
      </c>
      <c r="I182" s="18" t="s">
        <v>285</v>
      </c>
      <c r="J182" s="15" t="str">
        <f>VLOOKUP(Table1[[#This Row],[LastName]]&amp;"."&amp;Table1[[#This Row],[FirstName]],Fencers!C:H,6,FALSE)</f>
        <v>Women</v>
      </c>
      <c r="K182" s="23" t="str">
        <f>VLOOKUP(Table1[[#This Row],[LastName]]&amp;"."&amp;Table1[[#This Row],[FirstName]],Fencers!C:G,4,FALSE)</f>
        <v>ASC</v>
      </c>
      <c r="L182" s="27">
        <v>0</v>
      </c>
      <c r="M182" s="12">
        <f>COUNTIFS(A:A,Table1[[#This Row],[LastName]],B:B,Table1[[#This Row],[FirstName]],F:F,"S",H:H,Table1[[#This Row],[Category]],I:I,Table1[[#This Row],[Weapon]])</f>
        <v>2</v>
      </c>
      <c r="N1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12</v>
      </c>
      <c r="P182" s="16">
        <f>IF(OR(Table1[[#This Row],[Rank]]="Cancelled",Table1[[#This Row],[Rank]]&gt;64),1,VLOOKUP(Table1[[#This Row],[GenderCount]],'Ranking Values'!E:F,2,FALSE))</f>
        <v>1</v>
      </c>
      <c r="Q182" s="17">
        <f>Table1[[#This Row],[Ranking.Points]]*Table1[[#This Row],[Mulitplier]]*Table1[[#This Row],[NI.Mult]]</f>
        <v>12</v>
      </c>
    </row>
    <row r="183" spans="1:17" x14ac:dyDescent="0.3">
      <c r="A183" s="18" t="s">
        <v>23</v>
      </c>
      <c r="B183" s="18" t="s">
        <v>38</v>
      </c>
      <c r="C183" s="19" t="s">
        <v>17</v>
      </c>
      <c r="D183" s="12">
        <f>COUNTIFS(E:E,Table1[[#This Row],[EventDate]],G:G,Table1[[#This Row],[EventName]],H:H,Table1[[#This Row],[Category]],I:I,Table1[[#This Row],[Weapon]],J:J,Table1[[#This Row],[Gender]])</f>
        <v>3</v>
      </c>
      <c r="E183" s="21">
        <v>44374</v>
      </c>
      <c r="F183" s="22" t="s">
        <v>383</v>
      </c>
      <c r="G183" s="10" t="s">
        <v>283</v>
      </c>
      <c r="H183" s="18" t="s">
        <v>320</v>
      </c>
      <c r="I183" s="18" t="s">
        <v>313</v>
      </c>
      <c r="J183" s="15" t="str">
        <f>VLOOKUP(Table1[[#This Row],[LastName]]&amp;"."&amp;Table1[[#This Row],[FirstName]],Fencers!C:H,6,FALSE)</f>
        <v>Men</v>
      </c>
      <c r="K183" s="23" t="str">
        <f>VLOOKUP(Table1[[#This Row],[LastName]]&amp;"."&amp;Table1[[#This Row],[FirstName]],Fencers!C:G,4,FALSE)</f>
        <v>CSFC</v>
      </c>
      <c r="L183" s="27">
        <v>0</v>
      </c>
      <c r="M183" s="12">
        <f>COUNTIFS(A:A,Table1[[#This Row],[LastName]],B:B,Table1[[#This Row],[FirstName]],F:F,"S",H:H,Table1[[#This Row],[Category]],I:I,Table1[[#This Row],[Weapon]])</f>
        <v>2</v>
      </c>
      <c r="N1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1</v>
      </c>
      <c r="P183" s="16">
        <f>IF(OR(Table1[[#This Row],[Rank]]="Cancelled",Table1[[#This Row],[Rank]]&gt;64),1,VLOOKUP(Table1[[#This Row],[GenderCount]],'Ranking Values'!E:F,2,FALSE))</f>
        <v>1</v>
      </c>
      <c r="Q183" s="17">
        <f>Table1[[#This Row],[Ranking.Points]]*Table1[[#This Row],[Mulitplier]]*Table1[[#This Row],[NI.Mult]]</f>
        <v>1</v>
      </c>
    </row>
    <row r="184" spans="1:17" x14ac:dyDescent="0.3">
      <c r="A184" s="18" t="s">
        <v>367</v>
      </c>
      <c r="B184" s="18" t="s">
        <v>42</v>
      </c>
      <c r="C184" s="19" t="s">
        <v>17</v>
      </c>
      <c r="D184" s="12">
        <f>COUNTIFS(E:E,Table1[[#This Row],[EventDate]],G:G,Table1[[#This Row],[EventName]],H:H,Table1[[#This Row],[Category]],I:I,Table1[[#This Row],[Weapon]],J:J,Table1[[#This Row],[Gender]])</f>
        <v>3</v>
      </c>
      <c r="E184" s="21">
        <v>44374</v>
      </c>
      <c r="F184" s="22" t="s">
        <v>383</v>
      </c>
      <c r="G184" s="10" t="s">
        <v>283</v>
      </c>
      <c r="H184" s="18" t="s">
        <v>320</v>
      </c>
      <c r="I184" s="18" t="s">
        <v>313</v>
      </c>
      <c r="J184" s="15" t="str">
        <f>VLOOKUP(Table1[[#This Row],[LastName]]&amp;"."&amp;Table1[[#This Row],[FirstName]],Fencers!C:H,6,FALSE)</f>
        <v>Men</v>
      </c>
      <c r="K184" s="23" t="str">
        <f>VLOOKUP(Table1[[#This Row],[LastName]]&amp;"."&amp;Table1[[#This Row],[FirstName]],Fencers!C:G,4,FALSE)</f>
        <v>CSFC</v>
      </c>
      <c r="L184" s="27">
        <v>0</v>
      </c>
      <c r="M184" s="12">
        <f>COUNTIFS(A:A,Table1[[#This Row],[LastName]],B:B,Table1[[#This Row],[FirstName]],F:F,"S",H:H,Table1[[#This Row],[Category]],I:I,Table1[[#This Row],[Weapon]])</f>
        <v>3</v>
      </c>
      <c r="N1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1</v>
      </c>
      <c r="P184" s="16">
        <f>IF(OR(Table1[[#This Row],[Rank]]="Cancelled",Table1[[#This Row],[Rank]]&gt;64),1,VLOOKUP(Table1[[#This Row],[GenderCount]],'Ranking Values'!E:F,2,FALSE))</f>
        <v>1</v>
      </c>
      <c r="Q184" s="17">
        <f>Table1[[#This Row],[Ranking.Points]]*Table1[[#This Row],[Mulitplier]]*Table1[[#This Row],[NI.Mult]]</f>
        <v>1</v>
      </c>
    </row>
    <row r="185" spans="1:17" x14ac:dyDescent="0.3">
      <c r="A185" s="18" t="s">
        <v>31</v>
      </c>
      <c r="B185" s="18" t="s">
        <v>48</v>
      </c>
      <c r="C185" s="19" t="s">
        <v>17</v>
      </c>
      <c r="D185" s="12">
        <f>COUNTIFS(E:E,Table1[[#This Row],[EventDate]],G:G,Table1[[#This Row],[EventName]],H:H,Table1[[#This Row],[Category]],I:I,Table1[[#This Row],[Weapon]],J:J,Table1[[#This Row],[Gender]])</f>
        <v>3</v>
      </c>
      <c r="E185" s="21">
        <v>44374</v>
      </c>
      <c r="F185" s="22" t="s">
        <v>383</v>
      </c>
      <c r="G185" s="10" t="s">
        <v>283</v>
      </c>
      <c r="H185" s="18" t="s">
        <v>320</v>
      </c>
      <c r="I185" s="18" t="s">
        <v>313</v>
      </c>
      <c r="J185" s="15" t="str">
        <f>VLOOKUP(Table1[[#This Row],[LastName]]&amp;"."&amp;Table1[[#This Row],[FirstName]],Fencers!C:H,6,FALSE)</f>
        <v>Men</v>
      </c>
      <c r="K185" s="23" t="str">
        <f>VLOOKUP(Table1[[#This Row],[LastName]]&amp;"."&amp;Table1[[#This Row],[FirstName]],Fencers!C:G,4,FALSE)</f>
        <v>CSFC</v>
      </c>
      <c r="L185" s="27">
        <v>0</v>
      </c>
      <c r="M185" s="12">
        <f>COUNTIFS(A:A,Table1[[#This Row],[LastName]],B:B,Table1[[#This Row],[FirstName]],F:F,"S",H:H,Table1[[#This Row],[Category]],I:I,Table1[[#This Row],[Weapon]])</f>
        <v>1</v>
      </c>
      <c r="N1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1</v>
      </c>
      <c r="P185" s="16">
        <f>IF(OR(Table1[[#This Row],[Rank]]="Cancelled",Table1[[#This Row],[Rank]]&gt;64),1,VLOOKUP(Table1[[#This Row],[GenderCount]],'Ranking Values'!E:F,2,FALSE))</f>
        <v>1</v>
      </c>
      <c r="Q185" s="17">
        <f>Table1[[#This Row],[Ranking.Points]]*Table1[[#This Row],[Mulitplier]]*Table1[[#This Row],[NI.Mult]]</f>
        <v>1</v>
      </c>
    </row>
    <row r="186" spans="1:17" x14ac:dyDescent="0.3">
      <c r="A186" s="18" t="s">
        <v>19</v>
      </c>
      <c r="B186" s="18" t="s">
        <v>32</v>
      </c>
      <c r="C186" s="19">
        <v>1</v>
      </c>
      <c r="D186" s="12">
        <f>COUNTIFS(E:E,Table1[[#This Row],[EventDate]],G:G,Table1[[#This Row],[EventName]],H:H,Table1[[#This Row],[Category]],I:I,Table1[[#This Row],[Weapon]],J:J,Table1[[#This Row],[Gender]])</f>
        <v>8</v>
      </c>
      <c r="E186" s="21">
        <v>44423</v>
      </c>
      <c r="F186" s="22" t="s">
        <v>383</v>
      </c>
      <c r="G186" s="10" t="s">
        <v>283</v>
      </c>
      <c r="H186" s="18" t="s">
        <v>305</v>
      </c>
      <c r="I186" s="18" t="s">
        <v>287</v>
      </c>
      <c r="J186" s="15" t="str">
        <f>VLOOKUP(Table1[[#This Row],[LastName]]&amp;"."&amp;Table1[[#This Row],[FirstName]],Fencers!C:H,6,FALSE)</f>
        <v>Men</v>
      </c>
      <c r="K186" s="23" t="str">
        <f>VLOOKUP(Table1[[#This Row],[LastName]]&amp;"."&amp;Table1[[#This Row],[FirstName]],Fencers!C:G,4,FALSE)</f>
        <v>ASC</v>
      </c>
      <c r="L186" s="27">
        <v>0</v>
      </c>
      <c r="M186" s="12">
        <f>COUNTIFS(A:A,Table1[[#This Row],[LastName]],B:B,Table1[[#This Row],[FirstName]],F:F,"S",H:H,Table1[[#This Row],[Category]],I:I,Table1[[#This Row],[Weapon]])</f>
        <v>5</v>
      </c>
      <c r="N1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28</v>
      </c>
      <c r="P186" s="16">
        <f>IF(OR(Table1[[#This Row],[Rank]]="Cancelled",Table1[[#This Row],[Rank]]&gt;64),1,VLOOKUP(Table1[[#This Row],[GenderCount]],'Ranking Values'!E:F,2,FALSE))</f>
        <v>1</v>
      </c>
      <c r="Q186" s="17">
        <f>Table1[[#This Row],[Ranking.Points]]*Table1[[#This Row],[Mulitplier]]*Table1[[#This Row],[NI.Mult]]</f>
        <v>28</v>
      </c>
    </row>
    <row r="187" spans="1:17" x14ac:dyDescent="0.3">
      <c r="A187" s="18" t="s">
        <v>61</v>
      </c>
      <c r="B187" s="18" t="s">
        <v>63</v>
      </c>
      <c r="C187" s="19">
        <v>2</v>
      </c>
      <c r="D187" s="12">
        <f>COUNTIFS(E:E,Table1[[#This Row],[EventDate]],G:G,Table1[[#This Row],[EventName]],H:H,Table1[[#This Row],[Category]],I:I,Table1[[#This Row],[Weapon]],J:J,Table1[[#This Row],[Gender]])</f>
        <v>8</v>
      </c>
      <c r="E187" s="21">
        <v>44423</v>
      </c>
      <c r="F187" s="22" t="s">
        <v>383</v>
      </c>
      <c r="G187" s="10" t="s">
        <v>283</v>
      </c>
      <c r="H187" s="18" t="s">
        <v>305</v>
      </c>
      <c r="I187" s="18" t="s">
        <v>287</v>
      </c>
      <c r="J187" s="15" t="str">
        <f>VLOOKUP(Table1[[#This Row],[LastName]]&amp;"."&amp;Table1[[#This Row],[FirstName]],Fencers!C:H,6,FALSE)</f>
        <v>Men</v>
      </c>
      <c r="K187" s="23" t="str">
        <f>VLOOKUP(Table1[[#This Row],[LastName]]&amp;"."&amp;Table1[[#This Row],[FirstName]],Fencers!C:G,4,FALSE)</f>
        <v>CSFC</v>
      </c>
      <c r="L187" s="27">
        <v>0</v>
      </c>
      <c r="M187" s="12">
        <f>COUNTIFS(A:A,Table1[[#This Row],[LastName]],B:B,Table1[[#This Row],[FirstName]],F:F,"S",H:H,Table1[[#This Row],[Category]],I:I,Table1[[#This Row],[Weapon]])</f>
        <v>5</v>
      </c>
      <c r="N1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6">
        <f>IF(Table1[[#This Row],[Rank]]="Cancelled",1,IF(Table1[[#This Row],[Rank]]&gt;64,0,IF(L187=0,VLOOKUP(C187,'Ranking Values'!A:C,2,FALSE),VLOOKUP(C187,'Ranking Values'!A:C,3,FALSE))))</f>
        <v>23</v>
      </c>
      <c r="P187" s="16">
        <f>IF(OR(Table1[[#This Row],[Rank]]="Cancelled",Table1[[#This Row],[Rank]]&gt;64),1,VLOOKUP(Table1[[#This Row],[GenderCount]],'Ranking Values'!E:F,2,FALSE))</f>
        <v>1</v>
      </c>
      <c r="Q187" s="17">
        <f>Table1[[#This Row],[Ranking.Points]]*Table1[[#This Row],[Mulitplier]]*Table1[[#This Row],[NI.Mult]]</f>
        <v>23</v>
      </c>
    </row>
    <row r="188" spans="1:17" x14ac:dyDescent="0.3">
      <c r="A188" s="18" t="s">
        <v>30</v>
      </c>
      <c r="B188" s="18" t="s">
        <v>45</v>
      </c>
      <c r="C188" s="19">
        <v>3</v>
      </c>
      <c r="D188" s="12">
        <f>COUNTIFS(E:E,Table1[[#This Row],[EventDate]],G:G,Table1[[#This Row],[EventName]],H:H,Table1[[#This Row],[Category]],I:I,Table1[[#This Row],[Weapon]],J:J,Table1[[#This Row],[Gender]])</f>
        <v>8</v>
      </c>
      <c r="E188" s="21">
        <v>44423</v>
      </c>
      <c r="F188" s="22" t="s">
        <v>383</v>
      </c>
      <c r="G188" s="10" t="s">
        <v>283</v>
      </c>
      <c r="H188" s="18" t="s">
        <v>305</v>
      </c>
      <c r="I188" s="18" t="s">
        <v>287</v>
      </c>
      <c r="J188" s="15" t="str">
        <f>VLOOKUP(Table1[[#This Row],[LastName]]&amp;"."&amp;Table1[[#This Row],[FirstName]],Fencers!C:H,6,FALSE)</f>
        <v>Men</v>
      </c>
      <c r="K188" s="23" t="str">
        <f>VLOOKUP(Table1[[#This Row],[LastName]]&amp;"."&amp;Table1[[#This Row],[FirstName]],Fencers!C:G,4,FALSE)</f>
        <v>AHFC</v>
      </c>
      <c r="L188" s="27">
        <v>0</v>
      </c>
      <c r="M188" s="12">
        <f>COUNTIFS(A:A,Table1[[#This Row],[LastName]],B:B,Table1[[#This Row],[FirstName]],F:F,"S",H:H,Table1[[#This Row],[Category]],I:I,Table1[[#This Row],[Weapon]])</f>
        <v>6</v>
      </c>
      <c r="N1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18</v>
      </c>
      <c r="P188" s="16">
        <f>IF(OR(Table1[[#This Row],[Rank]]="Cancelled",Table1[[#This Row],[Rank]]&gt;64),1,VLOOKUP(Table1[[#This Row],[GenderCount]],'Ranking Values'!E:F,2,FALSE))</f>
        <v>1</v>
      </c>
      <c r="Q188" s="17">
        <f>Table1[[#This Row],[Ranking.Points]]*Table1[[#This Row],[Mulitplier]]*Table1[[#This Row],[NI.Mult]]</f>
        <v>18</v>
      </c>
    </row>
    <row r="189" spans="1:17" x14ac:dyDescent="0.3">
      <c r="A189" s="18" t="s">
        <v>70</v>
      </c>
      <c r="B189" s="18" t="s">
        <v>71</v>
      </c>
      <c r="C189" s="19">
        <v>3</v>
      </c>
      <c r="D189" s="12">
        <f>COUNTIFS(E:E,Table1[[#This Row],[EventDate]],G:G,Table1[[#This Row],[EventName]],H:H,Table1[[#This Row],[Category]],I:I,Table1[[#This Row],[Weapon]],J:J,Table1[[#This Row],[Gender]])</f>
        <v>8</v>
      </c>
      <c r="E189" s="21">
        <v>44423</v>
      </c>
      <c r="F189" s="22" t="s">
        <v>383</v>
      </c>
      <c r="G189" s="10" t="s">
        <v>283</v>
      </c>
      <c r="H189" s="18" t="s">
        <v>305</v>
      </c>
      <c r="I189" s="18" t="s">
        <v>287</v>
      </c>
      <c r="J189" s="15" t="str">
        <f>VLOOKUP(Table1[[#This Row],[LastName]]&amp;"."&amp;Table1[[#This Row],[FirstName]],Fencers!C:H,6,FALSE)</f>
        <v>Men</v>
      </c>
      <c r="K189" s="23" t="str">
        <f>VLOOKUP(Table1[[#This Row],[LastName]]&amp;"."&amp;Table1[[#This Row],[FirstName]],Fencers!C:G,4,FALSE)</f>
        <v>AHFC</v>
      </c>
      <c r="L189" s="27">
        <v>0</v>
      </c>
      <c r="M189" s="12">
        <f>COUNTIFS(A:A,Table1[[#This Row],[LastName]],B:B,Table1[[#This Row],[FirstName]],F:F,"S",H:H,Table1[[#This Row],[Category]],I:I,Table1[[#This Row],[Weapon]])</f>
        <v>4</v>
      </c>
      <c r="N1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6">
        <f>IF(Table1[[#This Row],[Rank]]="Cancelled",1,IF(Table1[[#This Row],[Rank]]&gt;64,0,IF(L189=0,VLOOKUP(C189,'Ranking Values'!A:C,2,FALSE),VLOOKUP(C189,'Ranking Values'!A:C,3,FALSE))))</f>
        <v>18</v>
      </c>
      <c r="P189" s="16">
        <f>IF(OR(Table1[[#This Row],[Rank]]="Cancelled",Table1[[#This Row],[Rank]]&gt;64),1,VLOOKUP(Table1[[#This Row],[GenderCount]],'Ranking Values'!E:F,2,FALSE))</f>
        <v>1</v>
      </c>
      <c r="Q189" s="17">
        <f>Table1[[#This Row],[Ranking.Points]]*Table1[[#This Row],[Mulitplier]]*Table1[[#This Row],[NI.Mult]]</f>
        <v>18</v>
      </c>
    </row>
    <row r="190" spans="1:17" x14ac:dyDescent="0.3">
      <c r="A190" s="18" t="s">
        <v>126</v>
      </c>
      <c r="B190" s="18" t="s">
        <v>138</v>
      </c>
      <c r="C190" s="19">
        <v>5</v>
      </c>
      <c r="D190" s="12">
        <f>COUNTIFS(E:E,Table1[[#This Row],[EventDate]],G:G,Table1[[#This Row],[EventName]],H:H,Table1[[#This Row],[Category]],I:I,Table1[[#This Row],[Weapon]],J:J,Table1[[#This Row],[Gender]])</f>
        <v>8</v>
      </c>
      <c r="E190" s="21">
        <v>44423</v>
      </c>
      <c r="F190" s="22" t="s">
        <v>383</v>
      </c>
      <c r="G190" s="10" t="s">
        <v>283</v>
      </c>
      <c r="H190" s="18" t="s">
        <v>305</v>
      </c>
      <c r="I190" s="18" t="s">
        <v>287</v>
      </c>
      <c r="J190" s="15" t="str">
        <f>VLOOKUP(Table1[[#This Row],[LastName]]&amp;"."&amp;Table1[[#This Row],[FirstName]],Fencers!C:H,6,FALSE)</f>
        <v>Men</v>
      </c>
      <c r="K190" s="23" t="str">
        <f>VLOOKUP(Table1[[#This Row],[LastName]]&amp;"."&amp;Table1[[#This Row],[FirstName]],Fencers!C:G,4,FALSE)</f>
        <v>ASC</v>
      </c>
      <c r="L190" s="27">
        <v>0</v>
      </c>
      <c r="M190" s="12">
        <f>COUNTIFS(A:A,Table1[[#This Row],[LastName]],B:B,Table1[[#This Row],[FirstName]],F:F,"S",H:H,Table1[[#This Row],[Category]],I:I,Table1[[#This Row],[Weapon]])</f>
        <v>5</v>
      </c>
      <c r="N1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12</v>
      </c>
      <c r="P190" s="16">
        <f>IF(OR(Table1[[#This Row],[Rank]]="Cancelled",Table1[[#This Row],[Rank]]&gt;64),1,VLOOKUP(Table1[[#This Row],[GenderCount]],'Ranking Values'!E:F,2,FALSE))</f>
        <v>1</v>
      </c>
      <c r="Q190" s="17">
        <f>Table1[[#This Row],[Ranking.Points]]*Table1[[#This Row],[Mulitplier]]*Table1[[#This Row],[NI.Mult]]</f>
        <v>12</v>
      </c>
    </row>
    <row r="191" spans="1:17" x14ac:dyDescent="0.3">
      <c r="A191" s="18" t="s">
        <v>78</v>
      </c>
      <c r="B191" s="18" t="s">
        <v>48</v>
      </c>
      <c r="C191" s="19">
        <v>6</v>
      </c>
      <c r="D191" s="12">
        <f>COUNTIFS(E:E,Table1[[#This Row],[EventDate]],G:G,Table1[[#This Row],[EventName]],H:H,Table1[[#This Row],[Category]],I:I,Table1[[#This Row],[Weapon]],J:J,Table1[[#This Row],[Gender]])</f>
        <v>8</v>
      </c>
      <c r="E191" s="21">
        <v>44423</v>
      </c>
      <c r="F191" s="22" t="s">
        <v>383</v>
      </c>
      <c r="G191" s="10" t="s">
        <v>283</v>
      </c>
      <c r="H191" s="18" t="s">
        <v>305</v>
      </c>
      <c r="I191" s="18" t="s">
        <v>287</v>
      </c>
      <c r="J191" s="15" t="str">
        <f>VLOOKUP(Table1[[#This Row],[LastName]]&amp;"."&amp;Table1[[#This Row],[FirstName]],Fencers!C:H,6,FALSE)</f>
        <v>Men</v>
      </c>
      <c r="K191" s="23" t="str">
        <f>VLOOKUP(Table1[[#This Row],[LastName]]&amp;"."&amp;Table1[[#This Row],[FirstName]],Fencers!C:G,4,FALSE)</f>
        <v>ASC</v>
      </c>
      <c r="L191" s="27">
        <v>0</v>
      </c>
      <c r="M191" s="12">
        <f>COUNTIFS(A:A,Table1[[#This Row],[LastName]],B:B,Table1[[#This Row],[FirstName]],F:F,"S",H:H,Table1[[#This Row],[Category]],I:I,Table1[[#This Row],[Weapon]])</f>
        <v>2</v>
      </c>
      <c r="N1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12</v>
      </c>
      <c r="P191" s="16">
        <f>IF(OR(Table1[[#This Row],[Rank]]="Cancelled",Table1[[#This Row],[Rank]]&gt;64),1,VLOOKUP(Table1[[#This Row],[GenderCount]],'Ranking Values'!E:F,2,FALSE))</f>
        <v>1</v>
      </c>
      <c r="Q191" s="17">
        <f>Table1[[#This Row],[Ranking.Points]]*Table1[[#This Row],[Mulitplier]]*Table1[[#This Row],[NI.Mult]]</f>
        <v>12</v>
      </c>
    </row>
    <row r="192" spans="1:17" x14ac:dyDescent="0.3">
      <c r="A192" s="18" t="s">
        <v>76</v>
      </c>
      <c r="B192" s="18" t="s">
        <v>77</v>
      </c>
      <c r="C192" s="19">
        <v>7</v>
      </c>
      <c r="D192" s="12">
        <f>COUNTIFS(E:E,Table1[[#This Row],[EventDate]],G:G,Table1[[#This Row],[EventName]],H:H,Table1[[#This Row],[Category]],I:I,Table1[[#This Row],[Weapon]],J:J,Table1[[#This Row],[Gender]])</f>
        <v>8</v>
      </c>
      <c r="E192" s="21">
        <v>44423</v>
      </c>
      <c r="F192" s="22" t="s">
        <v>383</v>
      </c>
      <c r="G192" s="10" t="s">
        <v>283</v>
      </c>
      <c r="H192" s="18" t="s">
        <v>305</v>
      </c>
      <c r="I192" s="18" t="s">
        <v>287</v>
      </c>
      <c r="J192" s="15" t="str">
        <f>VLOOKUP(Table1[[#This Row],[LastName]]&amp;"."&amp;Table1[[#This Row],[FirstName]],Fencers!C:H,6,FALSE)</f>
        <v>Men</v>
      </c>
      <c r="K192" s="23" t="str">
        <f>VLOOKUP(Table1[[#This Row],[LastName]]&amp;"."&amp;Table1[[#This Row],[FirstName]],Fencers!C:G,4,FALSE)</f>
        <v>ASC</v>
      </c>
      <c r="L192" s="27">
        <v>0</v>
      </c>
      <c r="M192" s="12">
        <f>COUNTIFS(A:A,Table1[[#This Row],[LastName]],B:B,Table1[[#This Row],[FirstName]],F:F,"S",H:H,Table1[[#This Row],[Category]],I:I,Table1[[#This Row],[Weapon]])</f>
        <v>5</v>
      </c>
      <c r="N1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6">
        <f>IF(Table1[[#This Row],[Rank]]="Cancelled",1,IF(Table1[[#This Row],[Rank]]&gt;64,0,IF(L192=0,VLOOKUP(C192,'Ranking Values'!A:C,2,FALSE),VLOOKUP(C192,'Ranking Values'!A:C,3,FALSE))))</f>
        <v>12</v>
      </c>
      <c r="P192" s="16">
        <f>IF(OR(Table1[[#This Row],[Rank]]="Cancelled",Table1[[#This Row],[Rank]]&gt;64),1,VLOOKUP(Table1[[#This Row],[GenderCount]],'Ranking Values'!E:F,2,FALSE))</f>
        <v>1</v>
      </c>
      <c r="Q192" s="17">
        <f>Table1[[#This Row],[Ranking.Points]]*Table1[[#This Row],[Mulitplier]]*Table1[[#This Row],[NI.Mult]]</f>
        <v>12</v>
      </c>
    </row>
    <row r="193" spans="1:17" x14ac:dyDescent="0.3">
      <c r="A193" s="18" t="s">
        <v>375</v>
      </c>
      <c r="B193" s="18" t="s">
        <v>376</v>
      </c>
      <c r="C193" s="19">
        <v>9</v>
      </c>
      <c r="D193" s="12">
        <f>COUNTIFS(E:E,Table1[[#This Row],[EventDate]],G:G,Table1[[#This Row],[EventName]],H:H,Table1[[#This Row],[Category]],I:I,Table1[[#This Row],[Weapon]],J:J,Table1[[#This Row],[Gender]])</f>
        <v>8</v>
      </c>
      <c r="E193" s="21">
        <v>44423</v>
      </c>
      <c r="F193" s="22" t="s">
        <v>383</v>
      </c>
      <c r="G193" s="10" t="s">
        <v>283</v>
      </c>
      <c r="H193" s="18" t="s">
        <v>305</v>
      </c>
      <c r="I193" s="18" t="s">
        <v>287</v>
      </c>
      <c r="J193" s="15" t="str">
        <f>VLOOKUP(Table1[[#This Row],[LastName]]&amp;"."&amp;Table1[[#This Row],[FirstName]],Fencers!C:H,6,FALSE)</f>
        <v>Men</v>
      </c>
      <c r="K193" s="23" t="str">
        <f>VLOOKUP(Table1[[#This Row],[LastName]]&amp;"."&amp;Table1[[#This Row],[FirstName]],Fencers!C:G,4,FALSE)</f>
        <v>ASC</v>
      </c>
      <c r="L193" s="27">
        <v>0</v>
      </c>
      <c r="M193" s="12">
        <f>COUNTIFS(A:A,Table1[[#This Row],[LastName]],B:B,Table1[[#This Row],[FirstName]],F:F,"S",H:H,Table1[[#This Row],[Category]],I:I,Table1[[#This Row],[Weapon]])</f>
        <v>6</v>
      </c>
      <c r="N1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6">
        <f>IF(Table1[[#This Row],[Rank]]="Cancelled",1,IF(Table1[[#This Row],[Rank]]&gt;64,0,IF(L193=0,VLOOKUP(C193,'Ranking Values'!A:C,2,FALSE),VLOOKUP(C193,'Ranking Values'!A:C,3,FALSE))))</f>
        <v>7</v>
      </c>
      <c r="P193" s="16">
        <f>IF(OR(Table1[[#This Row],[Rank]]="Cancelled",Table1[[#This Row],[Rank]]&gt;64),1,VLOOKUP(Table1[[#This Row],[GenderCount]],'Ranking Values'!E:F,2,FALSE))</f>
        <v>1</v>
      </c>
      <c r="Q193" s="17">
        <f>Table1[[#This Row],[Ranking.Points]]*Table1[[#This Row],[Mulitplier]]*Table1[[#This Row],[NI.Mult]]</f>
        <v>7</v>
      </c>
    </row>
    <row r="194" spans="1:17" x14ac:dyDescent="0.3">
      <c r="A194" s="18" t="s">
        <v>61</v>
      </c>
      <c r="B194" s="18" t="s">
        <v>64</v>
      </c>
      <c r="C194" s="19">
        <v>8</v>
      </c>
      <c r="D194" s="12">
        <f>COUNTIFS(E:E,Table1[[#This Row],[EventDate]],G:G,Table1[[#This Row],[EventName]],H:H,Table1[[#This Row],[Category]],I:I,Table1[[#This Row],[Weapon]],J:J,Table1[[#This Row],[Gender]])</f>
        <v>2</v>
      </c>
      <c r="E194" s="21">
        <v>44423</v>
      </c>
      <c r="F194" s="22" t="s">
        <v>383</v>
      </c>
      <c r="G194" s="10" t="s">
        <v>283</v>
      </c>
      <c r="H194" s="18" t="s">
        <v>305</v>
      </c>
      <c r="I194" s="18" t="s">
        <v>287</v>
      </c>
      <c r="J194" s="15" t="str">
        <f>VLOOKUP(Table1[[#This Row],[LastName]]&amp;"."&amp;Table1[[#This Row],[FirstName]],Fencers!C:H,6,FALSE)</f>
        <v>Women</v>
      </c>
      <c r="K194" s="23" t="str">
        <f>VLOOKUP(Table1[[#This Row],[LastName]]&amp;"."&amp;Table1[[#This Row],[FirstName]],Fencers!C:G,4,FALSE)</f>
        <v>CSFC</v>
      </c>
      <c r="L194" s="27">
        <v>0</v>
      </c>
      <c r="M194" s="12">
        <f>COUNTIFS(A:A,Table1[[#This Row],[LastName]],B:B,Table1[[#This Row],[FirstName]],F:F,"S",H:H,Table1[[#This Row],[Category]],I:I,Table1[[#This Row],[Weapon]])</f>
        <v>4</v>
      </c>
      <c r="N1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6">
        <f>IF(Table1[[#This Row],[Rank]]="Cancelled",1,IF(Table1[[#This Row],[Rank]]&gt;64,0,IF(L194=0,VLOOKUP(C194,'Ranking Values'!A:C,2,FALSE),VLOOKUP(C194,'Ranking Values'!A:C,3,FALSE))))</f>
        <v>12</v>
      </c>
      <c r="P194" s="16">
        <f>IF(OR(Table1[[#This Row],[Rank]]="Cancelled",Table1[[#This Row],[Rank]]&gt;64),1,VLOOKUP(Table1[[#This Row],[GenderCount]],'Ranking Values'!E:F,2,FALSE))</f>
        <v>0.4</v>
      </c>
      <c r="Q194" s="17">
        <f>Table1[[#This Row],[Ranking.Points]]*Table1[[#This Row],[Mulitplier]]*Table1[[#This Row],[NI.Mult]]</f>
        <v>4.8000000000000007</v>
      </c>
    </row>
    <row r="195" spans="1:17" x14ac:dyDescent="0.3">
      <c r="A195" s="18" t="s">
        <v>108</v>
      </c>
      <c r="B195" s="18" t="s">
        <v>115</v>
      </c>
      <c r="C195" s="19">
        <v>10</v>
      </c>
      <c r="D195" s="12">
        <f>COUNTIFS(E:E,Table1[[#This Row],[EventDate]],G:G,Table1[[#This Row],[EventName]],H:H,Table1[[#This Row],[Category]],I:I,Table1[[#This Row],[Weapon]],J:J,Table1[[#This Row],[Gender]])</f>
        <v>2</v>
      </c>
      <c r="E195" s="21">
        <v>44423</v>
      </c>
      <c r="F195" s="22" t="s">
        <v>383</v>
      </c>
      <c r="G195" s="10" t="s">
        <v>283</v>
      </c>
      <c r="H195" s="18" t="s">
        <v>305</v>
      </c>
      <c r="I195" s="18" t="s">
        <v>287</v>
      </c>
      <c r="J195" s="15" t="str">
        <f>VLOOKUP(Table1[[#This Row],[LastName]]&amp;"."&amp;Table1[[#This Row],[FirstName]],Fencers!C:H,6,FALSE)</f>
        <v>Women</v>
      </c>
      <c r="K195" s="23" t="str">
        <f>VLOOKUP(Table1[[#This Row],[LastName]]&amp;"."&amp;Table1[[#This Row],[FirstName]],Fencers!C:G,4,FALSE)</f>
        <v>ASC</v>
      </c>
      <c r="L195" s="27">
        <v>0</v>
      </c>
      <c r="M195" s="12">
        <f>COUNTIFS(A:A,Table1[[#This Row],[LastName]],B:B,Table1[[#This Row],[FirstName]],F:F,"S",H:H,Table1[[#This Row],[Category]],I:I,Table1[[#This Row],[Weapon]])</f>
        <v>5</v>
      </c>
      <c r="N1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7</v>
      </c>
      <c r="P195" s="16">
        <f>IF(OR(Table1[[#This Row],[Rank]]="Cancelled",Table1[[#This Row],[Rank]]&gt;64),1,VLOOKUP(Table1[[#This Row],[GenderCount]],'Ranking Values'!E:F,2,FALSE))</f>
        <v>0.4</v>
      </c>
      <c r="Q195" s="17">
        <f>Table1[[#This Row],[Ranking.Points]]*Table1[[#This Row],[Mulitplier]]*Table1[[#This Row],[NI.Mult]]</f>
        <v>2.8000000000000003</v>
      </c>
    </row>
    <row r="196" spans="1:17" x14ac:dyDescent="0.3">
      <c r="A196" s="18" t="s">
        <v>61</v>
      </c>
      <c r="B196" s="18" t="s">
        <v>62</v>
      </c>
      <c r="C196" s="19">
        <v>1</v>
      </c>
      <c r="D196" s="12">
        <f>COUNTIFS(E:E,Table1[[#This Row],[EventDate]],G:G,Table1[[#This Row],[EventName]],H:H,Table1[[#This Row],[Category]],I:I,Table1[[#This Row],[Weapon]],J:J,Table1[[#This Row],[Gender]])</f>
        <v>7</v>
      </c>
      <c r="E196" s="21">
        <v>44423</v>
      </c>
      <c r="F196" s="22" t="s">
        <v>383</v>
      </c>
      <c r="G196" s="10" t="s">
        <v>283</v>
      </c>
      <c r="H196" s="18" t="s">
        <v>305</v>
      </c>
      <c r="I196" s="18" t="s">
        <v>285</v>
      </c>
      <c r="J196" s="15" t="str">
        <f>VLOOKUP(Table1[[#This Row],[LastName]]&amp;"."&amp;Table1[[#This Row],[FirstName]],Fencers!C:H,6,FALSE)</f>
        <v>Men</v>
      </c>
      <c r="K196" s="23" t="str">
        <f>VLOOKUP(Table1[[#This Row],[LastName]]&amp;"."&amp;Table1[[#This Row],[FirstName]],Fencers!C:G,4,FALSE)</f>
        <v>CSFC</v>
      </c>
      <c r="L196" s="27">
        <v>0</v>
      </c>
      <c r="M196" s="12">
        <f>COUNTIFS(A:A,Table1[[#This Row],[LastName]],B:B,Table1[[#This Row],[FirstName]],F:F,"S",H:H,Table1[[#This Row],[Category]],I:I,Table1[[#This Row],[Weapon]])</f>
        <v>3</v>
      </c>
      <c r="N1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6">
        <f>IF(Table1[[#This Row],[Rank]]="Cancelled",1,IF(Table1[[#This Row],[Rank]]&gt;64,0,IF(L196=0,VLOOKUP(C196,'Ranking Values'!A:C,2,FALSE),VLOOKUP(C196,'Ranking Values'!A:C,3,FALSE))))</f>
        <v>28</v>
      </c>
      <c r="P196" s="16">
        <f>IF(OR(Table1[[#This Row],[Rank]]="Cancelled",Table1[[#This Row],[Rank]]&gt;64),1,VLOOKUP(Table1[[#This Row],[GenderCount]],'Ranking Values'!E:F,2,FALSE))</f>
        <v>1</v>
      </c>
      <c r="Q196" s="17">
        <f>Table1[[#This Row],[Ranking.Points]]*Table1[[#This Row],[Mulitplier]]*Table1[[#This Row],[NI.Mult]]</f>
        <v>28</v>
      </c>
    </row>
    <row r="197" spans="1:17" x14ac:dyDescent="0.3">
      <c r="A197" s="18" t="s">
        <v>70</v>
      </c>
      <c r="B197" s="18" t="s">
        <v>71</v>
      </c>
      <c r="C197" s="19">
        <v>2</v>
      </c>
      <c r="D197" s="12">
        <f>COUNTIFS(E:E,Table1[[#This Row],[EventDate]],G:G,Table1[[#This Row],[EventName]],H:H,Table1[[#This Row],[Category]],I:I,Table1[[#This Row],[Weapon]],J:J,Table1[[#This Row],[Gender]])</f>
        <v>7</v>
      </c>
      <c r="E197" s="21">
        <v>44423</v>
      </c>
      <c r="F197" s="22" t="s">
        <v>383</v>
      </c>
      <c r="G197" s="10" t="s">
        <v>283</v>
      </c>
      <c r="H197" s="18" t="s">
        <v>305</v>
      </c>
      <c r="I197" s="18" t="s">
        <v>285</v>
      </c>
      <c r="J197" s="15" t="str">
        <f>VLOOKUP(Table1[[#This Row],[LastName]]&amp;"."&amp;Table1[[#This Row],[FirstName]],Fencers!C:H,6,FALSE)</f>
        <v>Men</v>
      </c>
      <c r="K197" s="23" t="str">
        <f>VLOOKUP(Table1[[#This Row],[LastName]]&amp;"."&amp;Table1[[#This Row],[FirstName]],Fencers!C:G,4,FALSE)</f>
        <v>AHFC</v>
      </c>
      <c r="L197" s="27">
        <v>0</v>
      </c>
      <c r="M197" s="12">
        <f>COUNTIFS(A:A,Table1[[#This Row],[LastName]],B:B,Table1[[#This Row],[FirstName]],F:F,"S",H:H,Table1[[#This Row],[Category]],I:I,Table1[[#This Row],[Weapon]])</f>
        <v>4</v>
      </c>
      <c r="N1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23</v>
      </c>
      <c r="P197" s="16">
        <f>IF(OR(Table1[[#This Row],[Rank]]="Cancelled",Table1[[#This Row],[Rank]]&gt;64),1,VLOOKUP(Table1[[#This Row],[GenderCount]],'Ranking Values'!E:F,2,FALSE))</f>
        <v>1</v>
      </c>
      <c r="Q197" s="17">
        <f>Table1[[#This Row],[Ranking.Points]]*Table1[[#This Row],[Mulitplier]]*Table1[[#This Row],[NI.Mult]]</f>
        <v>23</v>
      </c>
    </row>
    <row r="198" spans="1:17" x14ac:dyDescent="0.3">
      <c r="A198" s="18" t="s">
        <v>161</v>
      </c>
      <c r="B198" s="18" t="s">
        <v>168</v>
      </c>
      <c r="C198" s="19">
        <v>3</v>
      </c>
      <c r="D198" s="12">
        <f>COUNTIFS(E:E,Table1[[#This Row],[EventDate]],G:G,Table1[[#This Row],[EventName]],H:H,Table1[[#This Row],[Category]],I:I,Table1[[#This Row],[Weapon]],J:J,Table1[[#This Row],[Gender]])</f>
        <v>7</v>
      </c>
      <c r="E198" s="21">
        <v>44423</v>
      </c>
      <c r="F198" s="22" t="s">
        <v>383</v>
      </c>
      <c r="G198" s="10" t="s">
        <v>283</v>
      </c>
      <c r="H198" s="18" t="s">
        <v>305</v>
      </c>
      <c r="I198" s="18" t="s">
        <v>285</v>
      </c>
      <c r="J198" s="15" t="str">
        <f>VLOOKUP(Table1[[#This Row],[LastName]]&amp;"."&amp;Table1[[#This Row],[FirstName]],Fencers!C:H,6,FALSE)</f>
        <v>Men</v>
      </c>
      <c r="K198" s="23" t="str">
        <f>VLOOKUP(Table1[[#This Row],[LastName]]&amp;"."&amp;Table1[[#This Row],[FirstName]],Fencers!C:G,4,FALSE)</f>
        <v>AUFeC</v>
      </c>
      <c r="L198" s="27">
        <v>0</v>
      </c>
      <c r="M198" s="12">
        <f>COUNTIFS(A:A,Table1[[#This Row],[LastName]],B:B,Table1[[#This Row],[FirstName]],F:F,"S",H:H,Table1[[#This Row],[Category]],I:I,Table1[[#This Row],[Weapon]])</f>
        <v>1</v>
      </c>
      <c r="N1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6">
        <f>IF(Table1[[#This Row],[Rank]]="Cancelled",1,IF(Table1[[#This Row],[Rank]]&gt;64,0,IF(L198=0,VLOOKUP(C198,'Ranking Values'!A:C,2,FALSE),VLOOKUP(C198,'Ranking Values'!A:C,3,FALSE))))</f>
        <v>18</v>
      </c>
      <c r="P198" s="16">
        <f>IF(OR(Table1[[#This Row],[Rank]]="Cancelled",Table1[[#This Row],[Rank]]&gt;64),1,VLOOKUP(Table1[[#This Row],[GenderCount]],'Ranking Values'!E:F,2,FALSE))</f>
        <v>1</v>
      </c>
      <c r="Q198" s="17">
        <f>Table1[[#This Row],[Ranking.Points]]*Table1[[#This Row],[Mulitplier]]*Table1[[#This Row],[NI.Mult]]</f>
        <v>18</v>
      </c>
    </row>
    <row r="199" spans="1:17" x14ac:dyDescent="0.3">
      <c r="A199" s="18" t="s">
        <v>281</v>
      </c>
      <c r="B199" s="18" t="s">
        <v>321</v>
      </c>
      <c r="C199" s="19">
        <v>3</v>
      </c>
      <c r="D199" s="12">
        <f>COUNTIFS(E:E,Table1[[#This Row],[EventDate]],G:G,Table1[[#This Row],[EventName]],H:H,Table1[[#This Row],[Category]],I:I,Table1[[#This Row],[Weapon]],J:J,Table1[[#This Row],[Gender]])</f>
        <v>7</v>
      </c>
      <c r="E199" s="21">
        <v>44423</v>
      </c>
      <c r="F199" s="22" t="s">
        <v>383</v>
      </c>
      <c r="G199" s="10" t="s">
        <v>283</v>
      </c>
      <c r="H199" s="18" t="s">
        <v>305</v>
      </c>
      <c r="I199" s="18" t="s">
        <v>285</v>
      </c>
      <c r="J199" s="15" t="str">
        <f>VLOOKUP(Table1[[#This Row],[LastName]]&amp;"."&amp;Table1[[#This Row],[FirstName]],Fencers!C:H,6,FALSE)</f>
        <v>Men</v>
      </c>
      <c r="K199" s="23" t="str">
        <f>VLOOKUP(Table1[[#This Row],[LastName]]&amp;"."&amp;Table1[[#This Row],[FirstName]],Fencers!C:G,4,FALSE)</f>
        <v>CSFC</v>
      </c>
      <c r="L199" s="27">
        <v>0</v>
      </c>
      <c r="M199" s="12">
        <f>COUNTIFS(A:A,Table1[[#This Row],[LastName]],B:B,Table1[[#This Row],[FirstName]],F:F,"S",H:H,Table1[[#This Row],[Category]],I:I,Table1[[#This Row],[Weapon]])</f>
        <v>1</v>
      </c>
      <c r="N1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18</v>
      </c>
      <c r="P199" s="16">
        <f>IF(OR(Table1[[#This Row],[Rank]]="Cancelled",Table1[[#This Row],[Rank]]&gt;64),1,VLOOKUP(Table1[[#This Row],[GenderCount]],'Ranking Values'!E:F,2,FALSE))</f>
        <v>1</v>
      </c>
      <c r="Q199" s="17">
        <f>Table1[[#This Row],[Ranking.Points]]*Table1[[#This Row],[Mulitplier]]*Table1[[#This Row],[NI.Mult]]</f>
        <v>18</v>
      </c>
    </row>
    <row r="200" spans="1:17" x14ac:dyDescent="0.3">
      <c r="A200" s="18" t="s">
        <v>146</v>
      </c>
      <c r="B200" s="18" t="s">
        <v>140</v>
      </c>
      <c r="C200" s="19">
        <v>5</v>
      </c>
      <c r="D200" s="12">
        <f>COUNTIFS(E:E,Table1[[#This Row],[EventDate]],G:G,Table1[[#This Row],[EventName]],H:H,Table1[[#This Row],[Category]],I:I,Table1[[#This Row],[Weapon]],J:J,Table1[[#This Row],[Gender]])</f>
        <v>7</v>
      </c>
      <c r="E200" s="21">
        <v>44423</v>
      </c>
      <c r="F200" s="22" t="s">
        <v>383</v>
      </c>
      <c r="G200" s="10" t="s">
        <v>283</v>
      </c>
      <c r="H200" s="18" t="s">
        <v>305</v>
      </c>
      <c r="I200" s="18" t="s">
        <v>285</v>
      </c>
      <c r="J200" s="15" t="str">
        <f>VLOOKUP(Table1[[#This Row],[LastName]]&amp;"."&amp;Table1[[#This Row],[FirstName]],Fencers!C:H,6,FALSE)</f>
        <v>Men</v>
      </c>
      <c r="K200" s="23" t="str">
        <f>VLOOKUP(Table1[[#This Row],[LastName]]&amp;"."&amp;Table1[[#This Row],[FirstName]],Fencers!C:G,4,FALSE)</f>
        <v>AUFeC</v>
      </c>
      <c r="L200" s="27">
        <v>0</v>
      </c>
      <c r="M200" s="12">
        <f>COUNTIFS(A:A,Table1[[#This Row],[LastName]],B:B,Table1[[#This Row],[FirstName]],F:F,"S",H:H,Table1[[#This Row],[Category]],I:I,Table1[[#This Row],[Weapon]])</f>
        <v>2</v>
      </c>
      <c r="N2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6">
        <f>IF(Table1[[#This Row],[Rank]]="Cancelled",1,IF(Table1[[#This Row],[Rank]]&gt;64,0,IF(L200=0,VLOOKUP(C200,'Ranking Values'!A:C,2,FALSE),VLOOKUP(C200,'Ranking Values'!A:C,3,FALSE))))</f>
        <v>12</v>
      </c>
      <c r="P200" s="16">
        <f>IF(OR(Table1[[#This Row],[Rank]]="Cancelled",Table1[[#This Row],[Rank]]&gt;64),1,VLOOKUP(Table1[[#This Row],[GenderCount]],'Ranking Values'!E:F,2,FALSE))</f>
        <v>1</v>
      </c>
      <c r="Q200" s="17">
        <f>Table1[[#This Row],[Ranking.Points]]*Table1[[#This Row],[Mulitplier]]*Table1[[#This Row],[NI.Mult]]</f>
        <v>12</v>
      </c>
    </row>
    <row r="201" spans="1:17" x14ac:dyDescent="0.3">
      <c r="A201" s="18" t="s">
        <v>161</v>
      </c>
      <c r="B201" s="18" t="s">
        <v>167</v>
      </c>
      <c r="C201" s="19">
        <v>6</v>
      </c>
      <c r="D201" s="12">
        <f>COUNTIFS(E:E,Table1[[#This Row],[EventDate]],G:G,Table1[[#This Row],[EventName]],H:H,Table1[[#This Row],[Category]],I:I,Table1[[#This Row],[Weapon]],J:J,Table1[[#This Row],[Gender]])</f>
        <v>7</v>
      </c>
      <c r="E201" s="21">
        <v>44423</v>
      </c>
      <c r="F201" s="22" t="s">
        <v>383</v>
      </c>
      <c r="G201" s="10" t="s">
        <v>283</v>
      </c>
      <c r="H201" s="18" t="s">
        <v>305</v>
      </c>
      <c r="I201" s="18" t="s">
        <v>285</v>
      </c>
      <c r="J201" s="15" t="str">
        <f>VLOOKUP(Table1[[#This Row],[LastName]]&amp;"."&amp;Table1[[#This Row],[FirstName]],Fencers!C:H,6,FALSE)</f>
        <v>Men</v>
      </c>
      <c r="K201" s="23" t="str">
        <f>VLOOKUP(Table1[[#This Row],[LastName]]&amp;"."&amp;Table1[[#This Row],[FirstName]],Fencers!C:G,4,FALSE)</f>
        <v>AUFeC</v>
      </c>
      <c r="L201" s="27">
        <v>0</v>
      </c>
      <c r="M201" s="12">
        <f>COUNTIFS(A:A,Table1[[#This Row],[LastName]],B:B,Table1[[#This Row],[FirstName]],F:F,"S",H:H,Table1[[#This Row],[Category]],I:I,Table1[[#This Row],[Weapon]])</f>
        <v>1</v>
      </c>
      <c r="N2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12</v>
      </c>
      <c r="P201" s="16">
        <f>IF(OR(Table1[[#This Row],[Rank]]="Cancelled",Table1[[#This Row],[Rank]]&gt;64),1,VLOOKUP(Table1[[#This Row],[GenderCount]],'Ranking Values'!E:F,2,FALSE))</f>
        <v>1</v>
      </c>
      <c r="Q201" s="17">
        <f>Table1[[#This Row],[Ranking.Points]]*Table1[[#This Row],[Mulitplier]]*Table1[[#This Row],[NI.Mult]]</f>
        <v>12</v>
      </c>
    </row>
    <row r="202" spans="1:17" x14ac:dyDescent="0.3">
      <c r="A202" s="18" t="s">
        <v>375</v>
      </c>
      <c r="B202" s="18" t="s">
        <v>376</v>
      </c>
      <c r="C202" s="19">
        <v>7</v>
      </c>
      <c r="D202" s="12">
        <f>COUNTIFS(E:E,Table1[[#This Row],[EventDate]],G:G,Table1[[#This Row],[EventName]],H:H,Table1[[#This Row],[Category]],I:I,Table1[[#This Row],[Weapon]],J:J,Table1[[#This Row],[Gender]])</f>
        <v>7</v>
      </c>
      <c r="E202" s="21">
        <v>44423</v>
      </c>
      <c r="F202" s="22" t="s">
        <v>383</v>
      </c>
      <c r="G202" s="10" t="s">
        <v>283</v>
      </c>
      <c r="H202" s="18" t="s">
        <v>305</v>
      </c>
      <c r="I202" s="18" t="s">
        <v>285</v>
      </c>
      <c r="J202" s="15" t="str">
        <f>VLOOKUP(Table1[[#This Row],[LastName]]&amp;"."&amp;Table1[[#This Row],[FirstName]],Fencers!C:H,6,FALSE)</f>
        <v>Men</v>
      </c>
      <c r="K202" s="23" t="str">
        <f>VLOOKUP(Table1[[#This Row],[LastName]]&amp;"."&amp;Table1[[#This Row],[FirstName]],Fencers!C:G,4,FALSE)</f>
        <v>ASC</v>
      </c>
      <c r="L202" s="27">
        <v>0</v>
      </c>
      <c r="M202" s="12">
        <f>COUNTIFS(A:A,Table1[[#This Row],[LastName]],B:B,Table1[[#This Row],[FirstName]],F:F,"S",H:H,Table1[[#This Row],[Category]],I:I,Table1[[#This Row],[Weapon]])</f>
        <v>2</v>
      </c>
      <c r="N2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6">
        <f>IF(Table1[[#This Row],[Rank]]="Cancelled",1,IF(Table1[[#This Row],[Rank]]&gt;64,0,IF(L202=0,VLOOKUP(C202,'Ranking Values'!A:C,2,FALSE),VLOOKUP(C202,'Ranking Values'!A:C,3,FALSE))))</f>
        <v>12</v>
      </c>
      <c r="P202" s="16">
        <f>IF(OR(Table1[[#This Row],[Rank]]="Cancelled",Table1[[#This Row],[Rank]]&gt;64),1,VLOOKUP(Table1[[#This Row],[GenderCount]],'Ranking Values'!E:F,2,FALSE))</f>
        <v>1</v>
      </c>
      <c r="Q202" s="17">
        <f>Table1[[#This Row],[Ranking.Points]]*Table1[[#This Row],[Mulitplier]]*Table1[[#This Row],[NI.Mult]]</f>
        <v>12</v>
      </c>
    </row>
    <row r="203" spans="1:17" x14ac:dyDescent="0.3">
      <c r="A203" s="18" t="s">
        <v>145</v>
      </c>
      <c r="B203" s="18" t="s">
        <v>83</v>
      </c>
      <c r="C203" s="19">
        <v>1</v>
      </c>
      <c r="D203" s="12">
        <f>COUNTIFS(E:E,Table1[[#This Row],[EventDate]],G:G,Table1[[#This Row],[EventName]],H:H,Table1[[#This Row],[Category]],I:I,Table1[[#This Row],[Weapon]],J:J,Table1[[#This Row],[Gender]])</f>
        <v>5</v>
      </c>
      <c r="E203" s="21">
        <v>44423</v>
      </c>
      <c r="F203" s="22" t="s">
        <v>383</v>
      </c>
      <c r="G203" s="10" t="s">
        <v>283</v>
      </c>
      <c r="H203" s="18" t="s">
        <v>305</v>
      </c>
      <c r="I203" s="18" t="s">
        <v>285</v>
      </c>
      <c r="J203" s="15" t="str">
        <f>VLOOKUP(Table1[[#This Row],[LastName]]&amp;"."&amp;Table1[[#This Row],[FirstName]],Fencers!C:H,6,FALSE)</f>
        <v>Women</v>
      </c>
      <c r="K203" s="23" t="str">
        <f>VLOOKUP(Table1[[#This Row],[LastName]]&amp;"."&amp;Table1[[#This Row],[FirstName]],Fencers!C:G,4,FALSE)</f>
        <v>ASC</v>
      </c>
      <c r="L203" s="27">
        <v>0</v>
      </c>
      <c r="M203" s="12">
        <f>COUNTIFS(A:A,Table1[[#This Row],[LastName]],B:B,Table1[[#This Row],[FirstName]],F:F,"S",H:H,Table1[[#This Row],[Category]],I:I,Table1[[#This Row],[Weapon]])</f>
        <v>3</v>
      </c>
      <c r="N2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28</v>
      </c>
      <c r="P203" s="16">
        <f>IF(OR(Table1[[#This Row],[Rank]]="Cancelled",Table1[[#This Row],[Rank]]&gt;64),1,VLOOKUP(Table1[[#This Row],[GenderCount]],'Ranking Values'!E:F,2,FALSE))</f>
        <v>1</v>
      </c>
      <c r="Q203" s="17">
        <f>Table1[[#This Row],[Ranking.Points]]*Table1[[#This Row],[Mulitplier]]*Table1[[#This Row],[NI.Mult]]</f>
        <v>28</v>
      </c>
    </row>
    <row r="204" spans="1:17" x14ac:dyDescent="0.3">
      <c r="A204" s="18" t="s">
        <v>180</v>
      </c>
      <c r="B204" s="18" t="s">
        <v>181</v>
      </c>
      <c r="C204" s="19">
        <v>2</v>
      </c>
      <c r="D204" s="12">
        <f>COUNTIFS(E:E,Table1[[#This Row],[EventDate]],G:G,Table1[[#This Row],[EventName]],H:H,Table1[[#This Row],[Category]],I:I,Table1[[#This Row],[Weapon]],J:J,Table1[[#This Row],[Gender]])</f>
        <v>5</v>
      </c>
      <c r="E204" s="21">
        <v>44423</v>
      </c>
      <c r="F204" s="22" t="s">
        <v>383</v>
      </c>
      <c r="G204" s="10" t="s">
        <v>283</v>
      </c>
      <c r="H204" s="18" t="s">
        <v>305</v>
      </c>
      <c r="I204" s="18" t="s">
        <v>285</v>
      </c>
      <c r="J204" s="15" t="str">
        <f>VLOOKUP(Table1[[#This Row],[LastName]]&amp;"."&amp;Table1[[#This Row],[FirstName]],Fencers!C:H,6,FALSE)</f>
        <v>Women</v>
      </c>
      <c r="K204" s="23" t="str">
        <f>VLOOKUP(Table1[[#This Row],[LastName]]&amp;"."&amp;Table1[[#This Row],[FirstName]],Fencers!C:G,4,FALSE)</f>
        <v>CSFC</v>
      </c>
      <c r="L204" s="27">
        <v>0</v>
      </c>
      <c r="M204" s="12">
        <f>COUNTIFS(A:A,Table1[[#This Row],[LastName]],B:B,Table1[[#This Row],[FirstName]],F:F,"S",H:H,Table1[[#This Row],[Category]],I:I,Table1[[#This Row],[Weapon]])</f>
        <v>4</v>
      </c>
      <c r="N2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6">
        <f>IF(Table1[[#This Row],[Rank]]="Cancelled",1,IF(Table1[[#This Row],[Rank]]&gt;64,0,IF(L204=0,VLOOKUP(C204,'Ranking Values'!A:C,2,FALSE),VLOOKUP(C204,'Ranking Values'!A:C,3,FALSE))))</f>
        <v>23</v>
      </c>
      <c r="P204" s="16">
        <f>IF(OR(Table1[[#This Row],[Rank]]="Cancelled",Table1[[#This Row],[Rank]]&gt;64),1,VLOOKUP(Table1[[#This Row],[GenderCount]],'Ranking Values'!E:F,2,FALSE))</f>
        <v>1</v>
      </c>
      <c r="Q204" s="17">
        <f>Table1[[#This Row],[Ranking.Points]]*Table1[[#This Row],[Mulitplier]]*Table1[[#This Row],[NI.Mult]]</f>
        <v>23</v>
      </c>
    </row>
    <row r="205" spans="1:17" x14ac:dyDescent="0.3">
      <c r="A205" s="18" t="s">
        <v>97</v>
      </c>
      <c r="B205" s="18" t="s">
        <v>101</v>
      </c>
      <c r="C205" s="19">
        <v>3</v>
      </c>
      <c r="D205" s="12">
        <f>COUNTIFS(E:E,Table1[[#This Row],[EventDate]],G:G,Table1[[#This Row],[EventName]],H:H,Table1[[#This Row],[Category]],I:I,Table1[[#This Row],[Weapon]],J:J,Table1[[#This Row],[Gender]])</f>
        <v>5</v>
      </c>
      <c r="E205" s="21">
        <v>44423</v>
      </c>
      <c r="F205" s="22" t="s">
        <v>383</v>
      </c>
      <c r="G205" s="10" t="s">
        <v>283</v>
      </c>
      <c r="H205" s="18" t="s">
        <v>305</v>
      </c>
      <c r="I205" s="18" t="s">
        <v>285</v>
      </c>
      <c r="J205" s="15" t="str">
        <f>VLOOKUP(Table1[[#This Row],[LastName]]&amp;"."&amp;Table1[[#This Row],[FirstName]],Fencers!C:H,6,FALSE)</f>
        <v>Women</v>
      </c>
      <c r="K205" s="23" t="str">
        <f>VLOOKUP(Table1[[#This Row],[LastName]]&amp;"."&amp;Table1[[#This Row],[FirstName]],Fencers!C:G,4,FALSE)</f>
        <v>AHFC</v>
      </c>
      <c r="L205" s="27">
        <v>0</v>
      </c>
      <c r="M205" s="12">
        <f>COUNTIFS(A:A,Table1[[#This Row],[LastName]],B:B,Table1[[#This Row],[FirstName]],F:F,"S",H:H,Table1[[#This Row],[Category]],I:I,Table1[[#This Row],[Weapon]])</f>
        <v>1</v>
      </c>
      <c r="N2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18</v>
      </c>
      <c r="P205" s="16">
        <f>IF(OR(Table1[[#This Row],[Rank]]="Cancelled",Table1[[#This Row],[Rank]]&gt;64),1,VLOOKUP(Table1[[#This Row],[GenderCount]],'Ranking Values'!E:F,2,FALSE))</f>
        <v>1</v>
      </c>
      <c r="Q205" s="17">
        <f>Table1[[#This Row],[Ranking.Points]]*Table1[[#This Row],[Mulitplier]]*Table1[[#This Row],[NI.Mult]]</f>
        <v>18</v>
      </c>
    </row>
    <row r="206" spans="1:17" x14ac:dyDescent="0.3">
      <c r="A206" s="18" t="s">
        <v>165</v>
      </c>
      <c r="B206" s="18" t="s">
        <v>171</v>
      </c>
      <c r="C206" s="19">
        <v>3</v>
      </c>
      <c r="D206" s="12">
        <f>COUNTIFS(E:E,Table1[[#This Row],[EventDate]],G:G,Table1[[#This Row],[EventName]],H:H,Table1[[#This Row],[Category]],I:I,Table1[[#This Row],[Weapon]],J:J,Table1[[#This Row],[Gender]])</f>
        <v>5</v>
      </c>
      <c r="E206" s="21">
        <v>44423</v>
      </c>
      <c r="F206" s="22" t="s">
        <v>383</v>
      </c>
      <c r="G206" s="10" t="s">
        <v>283</v>
      </c>
      <c r="H206" s="18" t="s">
        <v>305</v>
      </c>
      <c r="I206" s="18" t="s">
        <v>285</v>
      </c>
      <c r="J206" s="15" t="str">
        <f>VLOOKUP(Table1[[#This Row],[LastName]]&amp;"."&amp;Table1[[#This Row],[FirstName]],Fencers!C:H,6,FALSE)</f>
        <v>Women</v>
      </c>
      <c r="K206" s="23" t="str">
        <f>VLOOKUP(Table1[[#This Row],[LastName]]&amp;"."&amp;Table1[[#This Row],[FirstName]],Fencers!C:G,4,FALSE)</f>
        <v>AHFC</v>
      </c>
      <c r="L206" s="27">
        <v>0</v>
      </c>
      <c r="M206" s="12">
        <f>COUNTIFS(A:A,Table1[[#This Row],[LastName]],B:B,Table1[[#This Row],[FirstName]],F:F,"S",H:H,Table1[[#This Row],[Category]],I:I,Table1[[#This Row],[Weapon]])</f>
        <v>1</v>
      </c>
      <c r="N2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18</v>
      </c>
      <c r="P206" s="16">
        <f>IF(OR(Table1[[#This Row],[Rank]]="Cancelled",Table1[[#This Row],[Rank]]&gt;64),1,VLOOKUP(Table1[[#This Row],[GenderCount]],'Ranking Values'!E:F,2,FALSE))</f>
        <v>1</v>
      </c>
      <c r="Q206" s="17">
        <f>Table1[[#This Row],[Ranking.Points]]*Table1[[#This Row],[Mulitplier]]*Table1[[#This Row],[NI.Mult]]</f>
        <v>18</v>
      </c>
    </row>
    <row r="207" spans="1:17" x14ac:dyDescent="0.3">
      <c r="A207" s="18" t="s">
        <v>373</v>
      </c>
      <c r="B207" s="18" t="s">
        <v>374</v>
      </c>
      <c r="C207" s="19">
        <v>5</v>
      </c>
      <c r="D207" s="12">
        <f>COUNTIFS(E:E,Table1[[#This Row],[EventDate]],G:G,Table1[[#This Row],[EventName]],H:H,Table1[[#This Row],[Category]],I:I,Table1[[#This Row],[Weapon]],J:J,Table1[[#This Row],[Gender]])</f>
        <v>5</v>
      </c>
      <c r="E207" s="21">
        <v>44423</v>
      </c>
      <c r="F207" s="22" t="s">
        <v>383</v>
      </c>
      <c r="G207" s="10" t="s">
        <v>283</v>
      </c>
      <c r="H207" s="18" t="s">
        <v>305</v>
      </c>
      <c r="I207" s="18" t="s">
        <v>285</v>
      </c>
      <c r="J207" s="15" t="str">
        <f>VLOOKUP(Table1[[#This Row],[LastName]]&amp;"."&amp;Table1[[#This Row],[FirstName]],Fencers!C:H,6,FALSE)</f>
        <v>Women</v>
      </c>
      <c r="K207" s="23" t="str">
        <f>VLOOKUP(Table1[[#This Row],[LastName]]&amp;"."&amp;Table1[[#This Row],[FirstName]],Fencers!C:G,4,FALSE)</f>
        <v>CSFC</v>
      </c>
      <c r="L207" s="27">
        <v>0</v>
      </c>
      <c r="M207" s="12">
        <f>COUNTIFS(A:A,Table1[[#This Row],[LastName]],B:B,Table1[[#This Row],[FirstName]],F:F,"S",H:H,Table1[[#This Row],[Category]],I:I,Table1[[#This Row],[Weapon]])</f>
        <v>5</v>
      </c>
      <c r="N2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12</v>
      </c>
      <c r="P207" s="16">
        <f>IF(OR(Table1[[#This Row],[Rank]]="Cancelled",Table1[[#This Row],[Rank]]&gt;64),1,VLOOKUP(Table1[[#This Row],[GenderCount]],'Ranking Values'!E:F,2,FALSE))</f>
        <v>1</v>
      </c>
      <c r="Q207" s="17">
        <f>Table1[[#This Row],[Ranking.Points]]*Table1[[#This Row],[Mulitplier]]*Table1[[#This Row],[NI.Mult]]</f>
        <v>12</v>
      </c>
    </row>
    <row r="208" spans="1:17" x14ac:dyDescent="0.3">
      <c r="A208" s="18" t="s">
        <v>367</v>
      </c>
      <c r="B208" s="18" t="s">
        <v>42</v>
      </c>
      <c r="C208" s="19" t="s">
        <v>17</v>
      </c>
      <c r="D208" s="12">
        <f>COUNTIFS(E:E,Table1[[#This Row],[EventDate]],G:G,Table1[[#This Row],[EventName]],H:H,Table1[[#This Row],[Category]],I:I,Table1[[#This Row],[Weapon]],J:J,Table1[[#This Row],[Gender]])</f>
        <v>1</v>
      </c>
      <c r="E208" s="21">
        <v>44423</v>
      </c>
      <c r="F208" s="22" t="s">
        <v>383</v>
      </c>
      <c r="G208" s="10" t="s">
        <v>283</v>
      </c>
      <c r="H208" s="18" t="s">
        <v>305</v>
      </c>
      <c r="I208" s="18" t="s">
        <v>313</v>
      </c>
      <c r="J208" s="15" t="str">
        <f>VLOOKUP(Table1[[#This Row],[LastName]]&amp;"."&amp;Table1[[#This Row],[FirstName]],Fencers!C:H,6,FALSE)</f>
        <v>Men</v>
      </c>
      <c r="K208" s="23" t="str">
        <f>VLOOKUP(Table1[[#This Row],[LastName]]&amp;"."&amp;Table1[[#This Row],[FirstName]],Fencers!C:G,4,FALSE)</f>
        <v>CSFC</v>
      </c>
      <c r="L208" s="27">
        <v>0</v>
      </c>
      <c r="M208" s="12">
        <f>COUNTIFS(A:A,Table1[[#This Row],[LastName]],B:B,Table1[[#This Row],[FirstName]],F:F,"S",H:H,Table1[[#This Row],[Category]],I:I,Table1[[#This Row],[Weapon]])</f>
        <v>4</v>
      </c>
      <c r="N2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1</v>
      </c>
      <c r="P208" s="16">
        <f>IF(OR(Table1[[#This Row],[Rank]]="Cancelled",Table1[[#This Row],[Rank]]&gt;64),1,VLOOKUP(Table1[[#This Row],[GenderCount]],'Ranking Values'!E:F,2,FALSE))</f>
        <v>1</v>
      </c>
      <c r="Q208" s="17">
        <f>Table1[[#This Row],[Ranking.Points]]*Table1[[#This Row],[Mulitplier]]*Table1[[#This Row],[NI.Mult]]</f>
        <v>1</v>
      </c>
    </row>
    <row r="209" spans="1:17" x14ac:dyDescent="0.3">
      <c r="A209" s="18" t="s">
        <v>61</v>
      </c>
      <c r="B209" s="18" t="s">
        <v>63</v>
      </c>
      <c r="C209" s="19">
        <v>1</v>
      </c>
      <c r="D209" s="12">
        <f>COUNTIFS(E:E,Table1[[#This Row],[EventDate]],G:G,Table1[[#This Row],[EventName]],H:H,Table1[[#This Row],[Category]],I:I,Table1[[#This Row],[Weapon]],J:J,Table1[[#This Row],[Gender]])</f>
        <v>3</v>
      </c>
      <c r="E209" s="21">
        <v>44423</v>
      </c>
      <c r="F209" s="22" t="s">
        <v>383</v>
      </c>
      <c r="G209" s="10" t="s">
        <v>283</v>
      </c>
      <c r="H209" s="18" t="s">
        <v>314</v>
      </c>
      <c r="I209" s="18" t="s">
        <v>287</v>
      </c>
      <c r="J209" s="15" t="str">
        <f>VLOOKUP(Table1[[#This Row],[LastName]]&amp;"."&amp;Table1[[#This Row],[FirstName]],Fencers!C:H,6,FALSE)</f>
        <v>Men</v>
      </c>
      <c r="K209" s="23" t="str">
        <f>VLOOKUP(Table1[[#This Row],[LastName]]&amp;"."&amp;Table1[[#This Row],[FirstName]],Fencers!C:G,4,FALSE)</f>
        <v>CSFC</v>
      </c>
      <c r="L209" s="27">
        <v>0</v>
      </c>
      <c r="M209" s="12">
        <f>COUNTIFS(A:A,Table1[[#This Row],[LastName]],B:B,Table1[[#This Row],[FirstName]],F:F,"S",H:H,Table1[[#This Row],[Category]],I:I,Table1[[#This Row],[Weapon]])</f>
        <v>6</v>
      </c>
      <c r="N2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28</v>
      </c>
      <c r="P209" s="16">
        <f>IF(OR(Table1[[#This Row],[Rank]]="Cancelled",Table1[[#This Row],[Rank]]&gt;64),1,VLOOKUP(Table1[[#This Row],[GenderCount]],'Ranking Values'!E:F,2,FALSE))</f>
        <v>0.6</v>
      </c>
      <c r="Q209" s="17">
        <f>Table1[[#This Row],[Ranking.Points]]*Table1[[#This Row],[Mulitplier]]*Table1[[#This Row],[NI.Mult]]</f>
        <v>16.8</v>
      </c>
    </row>
    <row r="210" spans="1:17" x14ac:dyDescent="0.3">
      <c r="A210" s="18" t="s">
        <v>30</v>
      </c>
      <c r="B210" s="18" t="s">
        <v>45</v>
      </c>
      <c r="C210" s="19">
        <v>2</v>
      </c>
      <c r="D210" s="12">
        <f>COUNTIFS(E:E,Table1[[#This Row],[EventDate]],G:G,Table1[[#This Row],[EventName]],H:H,Table1[[#This Row],[Category]],I:I,Table1[[#This Row],[Weapon]],J:J,Table1[[#This Row],[Gender]])</f>
        <v>3</v>
      </c>
      <c r="E210" s="21">
        <v>44423</v>
      </c>
      <c r="F210" s="22" t="s">
        <v>383</v>
      </c>
      <c r="G210" s="10" t="s">
        <v>283</v>
      </c>
      <c r="H210" s="18" t="s">
        <v>314</v>
      </c>
      <c r="I210" s="18" t="s">
        <v>287</v>
      </c>
      <c r="J210" s="15" t="str">
        <f>VLOOKUP(Table1[[#This Row],[LastName]]&amp;"."&amp;Table1[[#This Row],[FirstName]],Fencers!C:H,6,FALSE)</f>
        <v>Men</v>
      </c>
      <c r="K210" s="23" t="str">
        <f>VLOOKUP(Table1[[#This Row],[LastName]]&amp;"."&amp;Table1[[#This Row],[FirstName]],Fencers!C:G,4,FALSE)</f>
        <v>AHFC</v>
      </c>
      <c r="L210" s="27">
        <v>0</v>
      </c>
      <c r="M210" s="12">
        <f>COUNTIFS(A:A,Table1[[#This Row],[LastName]],B:B,Table1[[#This Row],[FirstName]],F:F,"S",H:H,Table1[[#This Row],[Category]],I:I,Table1[[#This Row],[Weapon]])</f>
        <v>6</v>
      </c>
      <c r="N2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23</v>
      </c>
      <c r="P210" s="16">
        <f>IF(OR(Table1[[#This Row],[Rank]]="Cancelled",Table1[[#This Row],[Rank]]&gt;64),1,VLOOKUP(Table1[[#This Row],[GenderCount]],'Ranking Values'!E:F,2,FALSE))</f>
        <v>0.6</v>
      </c>
      <c r="Q210" s="17">
        <f>Table1[[#This Row],[Ranking.Points]]*Table1[[#This Row],[Mulitplier]]*Table1[[#This Row],[NI.Mult]]</f>
        <v>13.799999999999999</v>
      </c>
    </row>
    <row r="211" spans="1:17" x14ac:dyDescent="0.3">
      <c r="A211" s="18" t="s">
        <v>126</v>
      </c>
      <c r="B211" s="18" t="s">
        <v>48</v>
      </c>
      <c r="C211" s="19">
        <v>3</v>
      </c>
      <c r="D211" s="12">
        <f>COUNTIFS(E:E,Table1[[#This Row],[EventDate]],G:G,Table1[[#This Row],[EventName]],H:H,Table1[[#This Row],[Category]],I:I,Table1[[#This Row],[Weapon]],J:J,Table1[[#This Row],[Gender]])</f>
        <v>3</v>
      </c>
      <c r="E211" s="21">
        <v>44423</v>
      </c>
      <c r="F211" s="22" t="s">
        <v>383</v>
      </c>
      <c r="G211" s="10" t="s">
        <v>283</v>
      </c>
      <c r="H211" s="18" t="s">
        <v>314</v>
      </c>
      <c r="I211" s="18" t="s">
        <v>287</v>
      </c>
      <c r="J211" s="15" t="str">
        <f>VLOOKUP(Table1[[#This Row],[LastName]]&amp;"."&amp;Table1[[#This Row],[FirstName]],Fencers!C:H,6,FALSE)</f>
        <v>Men</v>
      </c>
      <c r="K211" s="23" t="str">
        <f>VLOOKUP(Table1[[#This Row],[LastName]]&amp;"."&amp;Table1[[#This Row],[FirstName]],Fencers!C:G,4,FALSE)</f>
        <v>ASC</v>
      </c>
      <c r="L211" s="27">
        <v>0</v>
      </c>
      <c r="M211" s="12">
        <f>COUNTIFS(A:A,Table1[[#This Row],[LastName]],B:B,Table1[[#This Row],[FirstName]],F:F,"S",H:H,Table1[[#This Row],[Category]],I:I,Table1[[#This Row],[Weapon]])</f>
        <v>2</v>
      </c>
      <c r="N2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6">
        <f>IF(Table1[[#This Row],[Rank]]="Cancelled",1,IF(Table1[[#This Row],[Rank]]&gt;64,0,IF(L211=0,VLOOKUP(C211,'Ranking Values'!A:C,2,FALSE),VLOOKUP(C211,'Ranking Values'!A:C,3,FALSE))))</f>
        <v>18</v>
      </c>
      <c r="P211" s="16">
        <f>IF(OR(Table1[[#This Row],[Rank]]="Cancelled",Table1[[#This Row],[Rank]]&gt;64),1,VLOOKUP(Table1[[#This Row],[GenderCount]],'Ranking Values'!E:F,2,FALSE))</f>
        <v>0.6</v>
      </c>
      <c r="Q211" s="17">
        <f>Table1[[#This Row],[Ranking.Points]]*Table1[[#This Row],[Mulitplier]]*Table1[[#This Row],[NI.Mult]]</f>
        <v>10.799999999999999</v>
      </c>
    </row>
    <row r="212" spans="1:17" x14ac:dyDescent="0.3">
      <c r="A212" s="18" t="s">
        <v>61</v>
      </c>
      <c r="B212" s="18" t="s">
        <v>64</v>
      </c>
      <c r="C212" s="19">
        <v>1</v>
      </c>
      <c r="D212" s="12">
        <f>COUNTIFS(E:E,Table1[[#This Row],[EventDate]],G:G,Table1[[#This Row],[EventName]],H:H,Table1[[#This Row],[Category]],I:I,Table1[[#This Row],[Weapon]],J:J,Table1[[#This Row],[Gender]])</f>
        <v>3</v>
      </c>
      <c r="E212" s="21">
        <v>44423</v>
      </c>
      <c r="F212" s="22" t="s">
        <v>383</v>
      </c>
      <c r="G212" s="10" t="s">
        <v>283</v>
      </c>
      <c r="H212" s="18" t="s">
        <v>314</v>
      </c>
      <c r="I212" s="18" t="s">
        <v>287</v>
      </c>
      <c r="J212" s="15" t="str">
        <f>VLOOKUP(Table1[[#This Row],[LastName]]&amp;"."&amp;Table1[[#This Row],[FirstName]],Fencers!C:H,6,FALSE)</f>
        <v>Women</v>
      </c>
      <c r="K212" s="23" t="str">
        <f>VLOOKUP(Table1[[#This Row],[LastName]]&amp;"."&amp;Table1[[#This Row],[FirstName]],Fencers!C:G,4,FALSE)</f>
        <v>CSFC</v>
      </c>
      <c r="L212" s="27">
        <v>0</v>
      </c>
      <c r="M212" s="12">
        <f>COUNTIFS(A:A,Table1[[#This Row],[LastName]],B:B,Table1[[#This Row],[FirstName]],F:F,"S",H:H,Table1[[#This Row],[Category]],I:I,Table1[[#This Row],[Weapon]])</f>
        <v>5</v>
      </c>
      <c r="N2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6">
        <f>IF(Table1[[#This Row],[Rank]]="Cancelled",1,IF(Table1[[#This Row],[Rank]]&gt;64,0,IF(L212=0,VLOOKUP(C212,'Ranking Values'!A:C,2,FALSE),VLOOKUP(C212,'Ranking Values'!A:C,3,FALSE))))</f>
        <v>28</v>
      </c>
      <c r="P212" s="16">
        <f>IF(OR(Table1[[#This Row],[Rank]]="Cancelled",Table1[[#This Row],[Rank]]&gt;64),1,VLOOKUP(Table1[[#This Row],[GenderCount]],'Ranking Values'!E:F,2,FALSE))</f>
        <v>0.6</v>
      </c>
      <c r="Q212" s="17">
        <f>Table1[[#This Row],[Ranking.Points]]*Table1[[#This Row],[Mulitplier]]*Table1[[#This Row],[NI.Mult]]</f>
        <v>16.8</v>
      </c>
    </row>
    <row r="213" spans="1:17" x14ac:dyDescent="0.3">
      <c r="A213" s="18" t="s">
        <v>25</v>
      </c>
      <c r="B213" s="18" t="s">
        <v>40</v>
      </c>
      <c r="C213" s="19">
        <v>2</v>
      </c>
      <c r="D213" s="12">
        <f>COUNTIFS(E:E,Table1[[#This Row],[EventDate]],G:G,Table1[[#This Row],[EventName]],H:H,Table1[[#This Row],[Category]],I:I,Table1[[#This Row],[Weapon]],J:J,Table1[[#This Row],[Gender]])</f>
        <v>3</v>
      </c>
      <c r="E213" s="21">
        <v>44423</v>
      </c>
      <c r="F213" s="22" t="s">
        <v>383</v>
      </c>
      <c r="G213" s="10" t="s">
        <v>283</v>
      </c>
      <c r="H213" s="18" t="s">
        <v>314</v>
      </c>
      <c r="I213" s="18" t="s">
        <v>287</v>
      </c>
      <c r="J213" s="15" t="str">
        <f>VLOOKUP(Table1[[#This Row],[LastName]]&amp;"."&amp;Table1[[#This Row],[FirstName]],Fencers!C:H,6,FALSE)</f>
        <v>Women</v>
      </c>
      <c r="K213" s="23" t="str">
        <f>VLOOKUP(Table1[[#This Row],[LastName]]&amp;"."&amp;Table1[[#This Row],[FirstName]],Fencers!C:G,4,FALSE)</f>
        <v>ASC</v>
      </c>
      <c r="L213" s="27">
        <v>0</v>
      </c>
      <c r="M213" s="12">
        <f>COUNTIFS(A:A,Table1[[#This Row],[LastName]],B:B,Table1[[#This Row],[FirstName]],F:F,"S",H:H,Table1[[#This Row],[Category]],I:I,Table1[[#This Row],[Weapon]])</f>
        <v>5</v>
      </c>
      <c r="N2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6">
        <f>IF(Table1[[#This Row],[Rank]]="Cancelled",1,IF(Table1[[#This Row],[Rank]]&gt;64,0,IF(L213=0,VLOOKUP(C213,'Ranking Values'!A:C,2,FALSE),VLOOKUP(C213,'Ranking Values'!A:C,3,FALSE))))</f>
        <v>23</v>
      </c>
      <c r="P213" s="16">
        <f>IF(OR(Table1[[#This Row],[Rank]]="Cancelled",Table1[[#This Row],[Rank]]&gt;64),1,VLOOKUP(Table1[[#This Row],[GenderCount]],'Ranking Values'!E:F,2,FALSE))</f>
        <v>0.6</v>
      </c>
      <c r="Q213" s="17">
        <f>Table1[[#This Row],[Ranking.Points]]*Table1[[#This Row],[Mulitplier]]*Table1[[#This Row],[NI.Mult]]</f>
        <v>13.799999999999999</v>
      </c>
    </row>
    <row r="214" spans="1:17" x14ac:dyDescent="0.3">
      <c r="A214" s="18" t="s">
        <v>108</v>
      </c>
      <c r="B214" s="18" t="s">
        <v>115</v>
      </c>
      <c r="C214" s="19">
        <v>3</v>
      </c>
      <c r="D214" s="12">
        <f>COUNTIFS(E:E,Table1[[#This Row],[EventDate]],G:G,Table1[[#This Row],[EventName]],H:H,Table1[[#This Row],[Category]],I:I,Table1[[#This Row],[Weapon]],J:J,Table1[[#This Row],[Gender]])</f>
        <v>3</v>
      </c>
      <c r="E214" s="21">
        <v>44423</v>
      </c>
      <c r="F214" s="22" t="s">
        <v>383</v>
      </c>
      <c r="G214" s="10" t="s">
        <v>283</v>
      </c>
      <c r="H214" s="18" t="s">
        <v>314</v>
      </c>
      <c r="I214" s="18" t="s">
        <v>287</v>
      </c>
      <c r="J214" s="15" t="str">
        <f>VLOOKUP(Table1[[#This Row],[LastName]]&amp;"."&amp;Table1[[#This Row],[FirstName]],Fencers!C:H,6,FALSE)</f>
        <v>Women</v>
      </c>
      <c r="K214" s="23" t="str">
        <f>VLOOKUP(Table1[[#This Row],[LastName]]&amp;"."&amp;Table1[[#This Row],[FirstName]],Fencers!C:G,4,FALSE)</f>
        <v>ASC</v>
      </c>
      <c r="L214" s="27">
        <v>0</v>
      </c>
      <c r="M214" s="12">
        <f>COUNTIFS(A:A,Table1[[#This Row],[LastName]],B:B,Table1[[#This Row],[FirstName]],F:F,"S",H:H,Table1[[#This Row],[Category]],I:I,Table1[[#This Row],[Weapon]])</f>
        <v>5</v>
      </c>
      <c r="N2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6">
        <f>IF(Table1[[#This Row],[Rank]]="Cancelled",1,IF(Table1[[#This Row],[Rank]]&gt;64,0,IF(L214=0,VLOOKUP(C214,'Ranking Values'!A:C,2,FALSE),VLOOKUP(C214,'Ranking Values'!A:C,3,FALSE))))</f>
        <v>18</v>
      </c>
      <c r="P214" s="16">
        <f>IF(OR(Table1[[#This Row],[Rank]]="Cancelled",Table1[[#This Row],[Rank]]&gt;64),1,VLOOKUP(Table1[[#This Row],[GenderCount]],'Ranking Values'!E:F,2,FALSE))</f>
        <v>0.6</v>
      </c>
      <c r="Q214" s="17">
        <f>Table1[[#This Row],[Ranking.Points]]*Table1[[#This Row],[Mulitplier]]*Table1[[#This Row],[NI.Mult]]</f>
        <v>10.799999999999999</v>
      </c>
    </row>
    <row r="215" spans="1:17" x14ac:dyDescent="0.3">
      <c r="A215" s="18" t="s">
        <v>395</v>
      </c>
      <c r="B215" s="18" t="s">
        <v>396</v>
      </c>
      <c r="C215" s="19">
        <v>1</v>
      </c>
      <c r="D215" s="12">
        <f>COUNTIFS(E:E,Table1[[#This Row],[EventDate]],G:G,Table1[[#This Row],[EventName]],H:H,Table1[[#This Row],[Category]],I:I,Table1[[#This Row],[Weapon]],J:J,Table1[[#This Row],[Gender]])</f>
        <v>5</v>
      </c>
      <c r="E215" s="21">
        <v>44451</v>
      </c>
      <c r="F215" s="22" t="s">
        <v>383</v>
      </c>
      <c r="G215" s="10" t="s">
        <v>390</v>
      </c>
      <c r="H215" s="18" t="s">
        <v>320</v>
      </c>
      <c r="I215" s="18" t="s">
        <v>285</v>
      </c>
      <c r="J215" s="15" t="str">
        <f>VLOOKUP(Table1[[#This Row],[LastName]]&amp;"."&amp;Table1[[#This Row],[FirstName]],Fencers!C:H,6,FALSE)</f>
        <v>Men</v>
      </c>
      <c r="K215" s="23" t="str">
        <f>VLOOKUP(Table1[[#This Row],[LastName]]&amp;"."&amp;Table1[[#This Row],[FirstName]],Fencers!C:G,4,FALSE)</f>
        <v>ASC</v>
      </c>
      <c r="L215" s="27" t="s">
        <v>397</v>
      </c>
      <c r="M215" s="12">
        <f>COUNTIFS(A:A,Table1[[#This Row],[LastName]],B:B,Table1[[#This Row],[FirstName]],F:F,"S",H:H,Table1[[#This Row],[Category]],I:I,Table1[[#This Row],[Weapon]])</f>
        <v>1</v>
      </c>
      <c r="N2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6">
        <f>IF(Table1[[#This Row],[Rank]]="Cancelled",1,IF(Table1[[#This Row],[Rank]]&gt;64,0,IF(L215=0,VLOOKUP(C215,'Ranking Values'!A:C,2,FALSE),VLOOKUP(C215,'Ranking Values'!A:C,3,FALSE))))</f>
        <v>32</v>
      </c>
      <c r="P215" s="16">
        <f>IF(OR(Table1[[#This Row],[Rank]]="Cancelled",Table1[[#This Row],[Rank]]&gt;64),1,VLOOKUP(Table1[[#This Row],[GenderCount]],'Ranking Values'!E:F,2,FALSE))</f>
        <v>1</v>
      </c>
      <c r="Q215" s="17">
        <f>Table1[[#This Row],[Ranking.Points]]*Table1[[#This Row],[Mulitplier]]*Table1[[#This Row],[NI.Mult]]</f>
        <v>32</v>
      </c>
    </row>
    <row r="216" spans="1:17" x14ac:dyDescent="0.3">
      <c r="A216" s="18" t="s">
        <v>281</v>
      </c>
      <c r="B216" s="18" t="s">
        <v>321</v>
      </c>
      <c r="C216" s="19">
        <v>2</v>
      </c>
      <c r="D216" s="12">
        <f>COUNTIFS(E:E,Table1[[#This Row],[EventDate]],G:G,Table1[[#This Row],[EventName]],H:H,Table1[[#This Row],[Category]],I:I,Table1[[#This Row],[Weapon]],J:J,Table1[[#This Row],[Gender]])</f>
        <v>5</v>
      </c>
      <c r="E216" s="21">
        <v>44451</v>
      </c>
      <c r="F216" s="22" t="s">
        <v>383</v>
      </c>
      <c r="G216" s="10" t="s">
        <v>390</v>
      </c>
      <c r="H216" s="18" t="s">
        <v>320</v>
      </c>
      <c r="I216" s="18" t="s">
        <v>285</v>
      </c>
      <c r="J216" s="15" t="str">
        <f>VLOOKUP(Table1[[#This Row],[LastName]]&amp;"."&amp;Table1[[#This Row],[FirstName]],Fencers!C:H,6,FALSE)</f>
        <v>Men</v>
      </c>
      <c r="K216" s="23" t="str">
        <f>VLOOKUP(Table1[[#This Row],[LastName]]&amp;"."&amp;Table1[[#This Row],[FirstName]],Fencers!C:G,4,FALSE)</f>
        <v>CSFC</v>
      </c>
      <c r="L216" s="27" t="s">
        <v>397</v>
      </c>
      <c r="M216" s="12">
        <f>COUNTIFS(A:A,Table1[[#This Row],[LastName]],B:B,Table1[[#This Row],[FirstName]],F:F,"S",H:H,Table1[[#This Row],[Category]],I:I,Table1[[#This Row],[Weapon]])</f>
        <v>1</v>
      </c>
      <c r="N2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6">
        <f>IF(Table1[[#This Row],[Rank]]="Cancelled",1,IF(Table1[[#This Row],[Rank]]&gt;64,0,IF(L216=0,VLOOKUP(C216,'Ranking Values'!A:C,2,FALSE),VLOOKUP(C216,'Ranking Values'!A:C,3,FALSE))))</f>
        <v>26</v>
      </c>
      <c r="P216" s="16">
        <f>IF(OR(Table1[[#This Row],[Rank]]="Cancelled",Table1[[#This Row],[Rank]]&gt;64),1,VLOOKUP(Table1[[#This Row],[GenderCount]],'Ranking Values'!E:F,2,FALSE))</f>
        <v>1</v>
      </c>
      <c r="Q216" s="17">
        <f>Table1[[#This Row],[Ranking.Points]]*Table1[[#This Row],[Mulitplier]]*Table1[[#This Row],[NI.Mult]]</f>
        <v>26</v>
      </c>
    </row>
    <row r="217" spans="1:17" x14ac:dyDescent="0.3">
      <c r="A217" s="18" t="s">
        <v>107</v>
      </c>
      <c r="B217" s="18" t="s">
        <v>142</v>
      </c>
      <c r="C217" s="19">
        <v>3</v>
      </c>
      <c r="D217" s="12">
        <f>COUNTIFS(E:E,Table1[[#This Row],[EventDate]],G:G,Table1[[#This Row],[EventName]],H:H,Table1[[#This Row],[Category]],I:I,Table1[[#This Row],[Weapon]],J:J,Table1[[#This Row],[Gender]])</f>
        <v>5</v>
      </c>
      <c r="E217" s="21">
        <v>44451</v>
      </c>
      <c r="F217" s="22" t="s">
        <v>383</v>
      </c>
      <c r="G217" s="10" t="s">
        <v>390</v>
      </c>
      <c r="H217" s="18" t="s">
        <v>320</v>
      </c>
      <c r="I217" s="18" t="s">
        <v>285</v>
      </c>
      <c r="J217" s="15" t="str">
        <f>VLOOKUP(Table1[[#This Row],[LastName]]&amp;"."&amp;Table1[[#This Row],[FirstName]],Fencers!C:H,6,FALSE)</f>
        <v>Men</v>
      </c>
      <c r="K217" s="23" t="str">
        <f>VLOOKUP(Table1[[#This Row],[LastName]]&amp;"."&amp;Table1[[#This Row],[FirstName]],Fencers!C:G,4,FALSE)</f>
        <v>ASC</v>
      </c>
      <c r="L217" s="27" t="s">
        <v>397</v>
      </c>
      <c r="M217" s="12">
        <f>COUNTIFS(A:A,Table1[[#This Row],[LastName]],B:B,Table1[[#This Row],[FirstName]],F:F,"S",H:H,Table1[[#This Row],[Category]],I:I,Table1[[#This Row],[Weapon]])</f>
        <v>5</v>
      </c>
      <c r="N2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6">
        <f>IF(Table1[[#This Row],[Rank]]="Cancelled",1,IF(Table1[[#This Row],[Rank]]&gt;64,0,IF(L217=0,VLOOKUP(C217,'Ranking Values'!A:C,2,FALSE),VLOOKUP(C217,'Ranking Values'!A:C,3,FALSE))))</f>
        <v>20</v>
      </c>
      <c r="P217" s="16">
        <f>IF(OR(Table1[[#This Row],[Rank]]="Cancelled",Table1[[#This Row],[Rank]]&gt;64),1,VLOOKUP(Table1[[#This Row],[GenderCount]],'Ranking Values'!E:F,2,FALSE))</f>
        <v>1</v>
      </c>
      <c r="Q217" s="17">
        <f>Table1[[#This Row],[Ranking.Points]]*Table1[[#This Row],[Mulitplier]]*Table1[[#This Row],[NI.Mult]]</f>
        <v>20</v>
      </c>
    </row>
    <row r="218" spans="1:17" x14ac:dyDescent="0.3">
      <c r="A218" s="18" t="s">
        <v>277</v>
      </c>
      <c r="B218" s="18" t="s">
        <v>278</v>
      </c>
      <c r="C218" s="19">
        <v>3</v>
      </c>
      <c r="D218" s="12">
        <f>COUNTIFS(E:E,Table1[[#This Row],[EventDate]],G:G,Table1[[#This Row],[EventName]],H:H,Table1[[#This Row],[Category]],I:I,Table1[[#This Row],[Weapon]],J:J,Table1[[#This Row],[Gender]])</f>
        <v>5</v>
      </c>
      <c r="E218" s="21">
        <v>44451</v>
      </c>
      <c r="F218" s="22" t="s">
        <v>383</v>
      </c>
      <c r="G218" s="10" t="s">
        <v>390</v>
      </c>
      <c r="H218" s="18" t="s">
        <v>320</v>
      </c>
      <c r="I218" s="18" t="s">
        <v>285</v>
      </c>
      <c r="J218" s="15" t="str">
        <f>VLOOKUP(Table1[[#This Row],[LastName]]&amp;"."&amp;Table1[[#This Row],[FirstName]],Fencers!C:H,6,FALSE)</f>
        <v>Men</v>
      </c>
      <c r="K218" s="23" t="str">
        <f>VLOOKUP(Table1[[#This Row],[LastName]]&amp;"."&amp;Table1[[#This Row],[FirstName]],Fencers!C:G,4,FALSE)</f>
        <v>CSFC</v>
      </c>
      <c r="L218" s="27" t="s">
        <v>397</v>
      </c>
      <c r="M218" s="12">
        <f>COUNTIFS(A:A,Table1[[#This Row],[LastName]],B:B,Table1[[#This Row],[FirstName]],F:F,"S",H:H,Table1[[#This Row],[Category]],I:I,Table1[[#This Row],[Weapon]])</f>
        <v>3</v>
      </c>
      <c r="N2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6">
        <f>IF(Table1[[#This Row],[Rank]]="Cancelled",1,IF(Table1[[#This Row],[Rank]]&gt;64,0,IF(L218=0,VLOOKUP(C218,'Ranking Values'!A:C,2,FALSE),VLOOKUP(C218,'Ranking Values'!A:C,3,FALSE))))</f>
        <v>20</v>
      </c>
      <c r="P218" s="16">
        <f>IF(OR(Table1[[#This Row],[Rank]]="Cancelled",Table1[[#This Row],[Rank]]&gt;64),1,VLOOKUP(Table1[[#This Row],[GenderCount]],'Ranking Values'!E:F,2,FALSE))</f>
        <v>1</v>
      </c>
      <c r="Q218" s="17">
        <f>Table1[[#This Row],[Ranking.Points]]*Table1[[#This Row],[Mulitplier]]*Table1[[#This Row],[NI.Mult]]</f>
        <v>20</v>
      </c>
    </row>
    <row r="219" spans="1:17" x14ac:dyDescent="0.3">
      <c r="A219" s="18" t="s">
        <v>166</v>
      </c>
      <c r="B219" s="18" t="s">
        <v>150</v>
      </c>
      <c r="C219" s="19">
        <v>5</v>
      </c>
      <c r="D219" s="12">
        <f>COUNTIFS(E:E,Table1[[#This Row],[EventDate]],G:G,Table1[[#This Row],[EventName]],H:H,Table1[[#This Row],[Category]],I:I,Table1[[#This Row],[Weapon]],J:J,Table1[[#This Row],[Gender]])</f>
        <v>5</v>
      </c>
      <c r="E219" s="21">
        <v>44451</v>
      </c>
      <c r="F219" s="22" t="s">
        <v>383</v>
      </c>
      <c r="G219" s="10" t="s">
        <v>390</v>
      </c>
      <c r="H219" s="18" t="s">
        <v>320</v>
      </c>
      <c r="I219" s="18" t="s">
        <v>285</v>
      </c>
      <c r="J219" s="15" t="str">
        <f>VLOOKUP(Table1[[#This Row],[LastName]]&amp;"."&amp;Table1[[#This Row],[FirstName]],Fencers!C:H,6,FALSE)</f>
        <v>Men</v>
      </c>
      <c r="K219" s="23" t="str">
        <f>VLOOKUP(Table1[[#This Row],[LastName]]&amp;"."&amp;Table1[[#This Row],[FirstName]],Fencers!C:G,4,FALSE)</f>
        <v>ASC</v>
      </c>
      <c r="L219" s="27" t="s">
        <v>397</v>
      </c>
      <c r="M219" s="12">
        <f>COUNTIFS(A:A,Table1[[#This Row],[LastName]],B:B,Table1[[#This Row],[FirstName]],F:F,"S",H:H,Table1[[#This Row],[Category]],I:I,Table1[[#This Row],[Weapon]])</f>
        <v>2</v>
      </c>
      <c r="N2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6">
        <f>IF(Table1[[#This Row],[Rank]]="Cancelled",1,IF(Table1[[#This Row],[Rank]]&gt;64,0,IF(L219=0,VLOOKUP(C219,'Ranking Values'!A:C,2,FALSE),VLOOKUP(C219,'Ranking Values'!A:C,3,FALSE))))</f>
        <v>14</v>
      </c>
      <c r="P219" s="16">
        <f>IF(OR(Table1[[#This Row],[Rank]]="Cancelled",Table1[[#This Row],[Rank]]&gt;64),1,VLOOKUP(Table1[[#This Row],[GenderCount]],'Ranking Values'!E:F,2,FALSE))</f>
        <v>1</v>
      </c>
      <c r="Q219" s="17">
        <f>Table1[[#This Row],[Ranking.Points]]*Table1[[#This Row],[Mulitplier]]*Table1[[#This Row],[NI.Mult]]</f>
        <v>14</v>
      </c>
    </row>
    <row r="220" spans="1:17" x14ac:dyDescent="0.3">
      <c r="A220" s="18" t="s">
        <v>281</v>
      </c>
      <c r="B220" s="18" t="s">
        <v>321</v>
      </c>
      <c r="C220" s="19">
        <v>1</v>
      </c>
      <c r="D220" s="12">
        <f>COUNTIFS(E:E,Table1[[#This Row],[EventDate]],G:G,Table1[[#This Row],[EventName]],H:H,Table1[[#This Row],[Category]],I:I,Table1[[#This Row],[Weapon]],J:J,Table1[[#This Row],[Gender]])</f>
        <v>4</v>
      </c>
      <c r="E220" s="21">
        <v>44451</v>
      </c>
      <c r="F220" s="22" t="s">
        <v>383</v>
      </c>
      <c r="G220" s="10" t="s">
        <v>390</v>
      </c>
      <c r="H220" s="18" t="s">
        <v>319</v>
      </c>
      <c r="I220" s="18" t="s">
        <v>285</v>
      </c>
      <c r="J220" s="15" t="str">
        <f>VLOOKUP(Table1[[#This Row],[LastName]]&amp;"."&amp;Table1[[#This Row],[FirstName]],Fencers!C:H,6,FALSE)</f>
        <v>Men</v>
      </c>
      <c r="K220" s="23" t="str">
        <f>VLOOKUP(Table1[[#This Row],[LastName]]&amp;"."&amp;Table1[[#This Row],[FirstName]],Fencers!C:G,4,FALSE)</f>
        <v>CSFC</v>
      </c>
      <c r="L220" s="27" t="s">
        <v>397</v>
      </c>
      <c r="M220" s="12">
        <f>COUNTIFS(A:A,Table1[[#This Row],[LastName]],B:B,Table1[[#This Row],[FirstName]],F:F,"S",H:H,Table1[[#This Row],[Category]],I:I,Table1[[#This Row],[Weapon]])</f>
        <v>1</v>
      </c>
      <c r="N2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32</v>
      </c>
      <c r="P220" s="16">
        <f>IF(OR(Table1[[#This Row],[Rank]]="Cancelled",Table1[[#This Row],[Rank]]&gt;64),1,VLOOKUP(Table1[[#This Row],[GenderCount]],'Ranking Values'!E:F,2,FALSE))</f>
        <v>0.8</v>
      </c>
      <c r="Q220" s="17">
        <f>Table1[[#This Row],[Ranking.Points]]*Table1[[#This Row],[Mulitplier]]*Table1[[#This Row],[NI.Mult]]</f>
        <v>25.6</v>
      </c>
    </row>
    <row r="221" spans="1:17" x14ac:dyDescent="0.3">
      <c r="A221" s="18" t="s">
        <v>107</v>
      </c>
      <c r="B221" s="18" t="s">
        <v>142</v>
      </c>
      <c r="C221" s="19">
        <v>2</v>
      </c>
      <c r="D221" s="12">
        <f>COUNTIFS(E:E,Table1[[#This Row],[EventDate]],G:G,Table1[[#This Row],[EventName]],H:H,Table1[[#This Row],[Category]],I:I,Table1[[#This Row],[Weapon]],J:J,Table1[[#This Row],[Gender]])</f>
        <v>4</v>
      </c>
      <c r="E221" s="21">
        <v>44451</v>
      </c>
      <c r="F221" s="22" t="s">
        <v>383</v>
      </c>
      <c r="G221" s="10" t="s">
        <v>390</v>
      </c>
      <c r="H221" s="18" t="s">
        <v>319</v>
      </c>
      <c r="I221" s="18" t="s">
        <v>285</v>
      </c>
      <c r="J221" s="15" t="str">
        <f>VLOOKUP(Table1[[#This Row],[LastName]]&amp;"."&amp;Table1[[#This Row],[FirstName]],Fencers!C:H,6,FALSE)</f>
        <v>Men</v>
      </c>
      <c r="K221" s="23" t="str">
        <f>VLOOKUP(Table1[[#This Row],[LastName]]&amp;"."&amp;Table1[[#This Row],[FirstName]],Fencers!C:G,4,FALSE)</f>
        <v>ASC</v>
      </c>
      <c r="L221" s="27" t="s">
        <v>397</v>
      </c>
      <c r="M221" s="12">
        <f>COUNTIFS(A:A,Table1[[#This Row],[LastName]],B:B,Table1[[#This Row],[FirstName]],F:F,"S",H:H,Table1[[#This Row],[Category]],I:I,Table1[[#This Row],[Weapon]])</f>
        <v>5</v>
      </c>
      <c r="N2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6">
        <f>IF(Table1[[#This Row],[Rank]]="Cancelled",1,IF(Table1[[#This Row],[Rank]]&gt;64,0,IF(L221=0,VLOOKUP(C221,'Ranking Values'!A:C,2,FALSE),VLOOKUP(C221,'Ranking Values'!A:C,3,FALSE))))</f>
        <v>26</v>
      </c>
      <c r="P221" s="16">
        <f>IF(OR(Table1[[#This Row],[Rank]]="Cancelled",Table1[[#This Row],[Rank]]&gt;64),1,VLOOKUP(Table1[[#This Row],[GenderCount]],'Ranking Values'!E:F,2,FALSE))</f>
        <v>0.8</v>
      </c>
      <c r="Q221" s="17">
        <f>Table1[[#This Row],[Ranking.Points]]*Table1[[#This Row],[Mulitplier]]*Table1[[#This Row],[NI.Mult]]</f>
        <v>20.8</v>
      </c>
    </row>
    <row r="222" spans="1:17" x14ac:dyDescent="0.3">
      <c r="A222" s="18" t="s">
        <v>277</v>
      </c>
      <c r="B222" s="18" t="s">
        <v>278</v>
      </c>
      <c r="C222" s="19">
        <v>3</v>
      </c>
      <c r="D222" s="12">
        <f>COUNTIFS(E:E,Table1[[#This Row],[EventDate]],G:G,Table1[[#This Row],[EventName]],H:H,Table1[[#This Row],[Category]],I:I,Table1[[#This Row],[Weapon]],J:J,Table1[[#This Row],[Gender]])</f>
        <v>4</v>
      </c>
      <c r="E222" s="21">
        <v>44451</v>
      </c>
      <c r="F222" s="22" t="s">
        <v>383</v>
      </c>
      <c r="G222" s="10" t="s">
        <v>390</v>
      </c>
      <c r="H222" s="18" t="s">
        <v>319</v>
      </c>
      <c r="I222" s="18" t="s">
        <v>285</v>
      </c>
      <c r="J222" s="15" t="str">
        <f>VLOOKUP(Table1[[#This Row],[LastName]]&amp;"."&amp;Table1[[#This Row],[FirstName]],Fencers!C:H,6,FALSE)</f>
        <v>Men</v>
      </c>
      <c r="K222" s="23" t="str">
        <f>VLOOKUP(Table1[[#This Row],[LastName]]&amp;"."&amp;Table1[[#This Row],[FirstName]],Fencers!C:G,4,FALSE)</f>
        <v>CSFC</v>
      </c>
      <c r="L222" s="27" t="s">
        <v>397</v>
      </c>
      <c r="M222" s="12">
        <f>COUNTIFS(A:A,Table1[[#This Row],[LastName]],B:B,Table1[[#This Row],[FirstName]],F:F,"S",H:H,Table1[[#This Row],[Category]],I:I,Table1[[#This Row],[Weapon]])</f>
        <v>3</v>
      </c>
      <c r="N2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6">
        <f>IF(Table1[[#This Row],[Rank]]="Cancelled",1,IF(Table1[[#This Row],[Rank]]&gt;64,0,IF(L222=0,VLOOKUP(C222,'Ranking Values'!A:C,2,FALSE),VLOOKUP(C222,'Ranking Values'!A:C,3,FALSE))))</f>
        <v>20</v>
      </c>
      <c r="P222" s="16">
        <f>IF(OR(Table1[[#This Row],[Rank]]="Cancelled",Table1[[#This Row],[Rank]]&gt;64),1,VLOOKUP(Table1[[#This Row],[GenderCount]],'Ranking Values'!E:F,2,FALSE))</f>
        <v>0.8</v>
      </c>
      <c r="Q222" s="17">
        <f>Table1[[#This Row],[Ranking.Points]]*Table1[[#This Row],[Mulitplier]]*Table1[[#This Row],[NI.Mult]]</f>
        <v>16</v>
      </c>
    </row>
    <row r="223" spans="1:17" x14ac:dyDescent="0.3">
      <c r="A223" s="18" t="s">
        <v>166</v>
      </c>
      <c r="B223" s="18" t="s">
        <v>150</v>
      </c>
      <c r="C223" s="19">
        <v>3</v>
      </c>
      <c r="D223" s="12">
        <f>COUNTIFS(E:E,Table1[[#This Row],[EventDate]],G:G,Table1[[#This Row],[EventName]],H:H,Table1[[#This Row],[Category]],I:I,Table1[[#This Row],[Weapon]],J:J,Table1[[#This Row],[Gender]])</f>
        <v>4</v>
      </c>
      <c r="E223" s="21">
        <v>44451</v>
      </c>
      <c r="F223" s="22" t="s">
        <v>383</v>
      </c>
      <c r="G223" s="10" t="s">
        <v>390</v>
      </c>
      <c r="H223" s="18" t="s">
        <v>319</v>
      </c>
      <c r="I223" s="18" t="s">
        <v>285</v>
      </c>
      <c r="J223" s="15" t="str">
        <f>VLOOKUP(Table1[[#This Row],[LastName]]&amp;"."&amp;Table1[[#This Row],[FirstName]],Fencers!C:H,6,FALSE)</f>
        <v>Men</v>
      </c>
      <c r="K223" s="23" t="str">
        <f>VLOOKUP(Table1[[#This Row],[LastName]]&amp;"."&amp;Table1[[#This Row],[FirstName]],Fencers!C:G,4,FALSE)</f>
        <v>ASC</v>
      </c>
      <c r="L223" s="27" t="s">
        <v>397</v>
      </c>
      <c r="M223" s="12">
        <f>COUNTIFS(A:A,Table1[[#This Row],[LastName]],B:B,Table1[[#This Row],[FirstName]],F:F,"S",H:H,Table1[[#This Row],[Category]],I:I,Table1[[#This Row],[Weapon]])</f>
        <v>2</v>
      </c>
      <c r="N2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6">
        <f>IF(Table1[[#This Row],[Rank]]="Cancelled",1,IF(Table1[[#This Row],[Rank]]&gt;64,0,IF(L223=0,VLOOKUP(C223,'Ranking Values'!A:C,2,FALSE),VLOOKUP(C223,'Ranking Values'!A:C,3,FALSE))))</f>
        <v>20</v>
      </c>
      <c r="P223" s="16">
        <f>IF(OR(Table1[[#This Row],[Rank]]="Cancelled",Table1[[#This Row],[Rank]]&gt;64),1,VLOOKUP(Table1[[#This Row],[GenderCount]],'Ranking Values'!E:F,2,FALSE))</f>
        <v>0.8</v>
      </c>
      <c r="Q223" s="17">
        <f>Table1[[#This Row],[Ranking.Points]]*Table1[[#This Row],[Mulitplier]]*Table1[[#This Row],[NI.Mult]]</f>
        <v>16</v>
      </c>
    </row>
    <row r="224" spans="1:17" x14ac:dyDescent="0.3">
      <c r="A224" s="18" t="s">
        <v>180</v>
      </c>
      <c r="B224" s="18" t="s">
        <v>181</v>
      </c>
      <c r="C224" s="19">
        <v>1</v>
      </c>
      <c r="D224" s="12">
        <f>COUNTIFS(E:E,Table1[[#This Row],[EventDate]],G:G,Table1[[#This Row],[EventName]],H:H,Table1[[#This Row],[Category]],I:I,Table1[[#This Row],[Weapon]],J:J,Table1[[#This Row],[Gender]])</f>
        <v>4</v>
      </c>
      <c r="E224" s="21">
        <v>44451</v>
      </c>
      <c r="F224" s="22" t="s">
        <v>383</v>
      </c>
      <c r="G224" s="10" t="s">
        <v>390</v>
      </c>
      <c r="H224" s="18" t="s">
        <v>320</v>
      </c>
      <c r="I224" s="18" t="s">
        <v>285</v>
      </c>
      <c r="J224" s="15" t="str">
        <f>VLOOKUP(Table1[[#This Row],[LastName]]&amp;"."&amp;Table1[[#This Row],[FirstName]],Fencers!C:H,6,FALSE)</f>
        <v>Women</v>
      </c>
      <c r="K224" s="23" t="str">
        <f>VLOOKUP(Table1[[#This Row],[LastName]]&amp;"."&amp;Table1[[#This Row],[FirstName]],Fencers!C:G,4,FALSE)</f>
        <v>CSFC</v>
      </c>
      <c r="L224" s="27" t="s">
        <v>397</v>
      </c>
      <c r="M224" s="12">
        <f>COUNTIFS(A:A,Table1[[#This Row],[LastName]],B:B,Table1[[#This Row],[FirstName]],F:F,"S",H:H,Table1[[#This Row],[Category]],I:I,Table1[[#This Row],[Weapon]])</f>
        <v>5</v>
      </c>
      <c r="N2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6">
        <f>IF(Table1[[#This Row],[Rank]]="Cancelled",1,IF(Table1[[#This Row],[Rank]]&gt;64,0,IF(L224=0,VLOOKUP(C224,'Ranking Values'!A:C,2,FALSE),VLOOKUP(C224,'Ranking Values'!A:C,3,FALSE))))</f>
        <v>32</v>
      </c>
      <c r="P224" s="16">
        <f>IF(OR(Table1[[#This Row],[Rank]]="Cancelled",Table1[[#This Row],[Rank]]&gt;64),1,VLOOKUP(Table1[[#This Row],[GenderCount]],'Ranking Values'!E:F,2,FALSE))</f>
        <v>0.8</v>
      </c>
      <c r="Q224" s="17">
        <f>Table1[[#This Row],[Ranking.Points]]*Table1[[#This Row],[Mulitplier]]*Table1[[#This Row],[NI.Mult]]</f>
        <v>25.6</v>
      </c>
    </row>
    <row r="225" spans="1:17" x14ac:dyDescent="0.3">
      <c r="A225" s="18" t="s">
        <v>123</v>
      </c>
      <c r="B225" s="18" t="s">
        <v>446</v>
      </c>
      <c r="C225" s="19">
        <v>2</v>
      </c>
      <c r="D225" s="12">
        <f>COUNTIFS(E:E,Table1[[#This Row],[EventDate]],G:G,Table1[[#This Row],[EventName]],H:H,Table1[[#This Row],[Category]],I:I,Table1[[#This Row],[Weapon]],J:J,Table1[[#This Row],[Gender]])</f>
        <v>4</v>
      </c>
      <c r="E225" s="21">
        <v>44451</v>
      </c>
      <c r="F225" s="22" t="s">
        <v>383</v>
      </c>
      <c r="G225" s="10" t="s">
        <v>390</v>
      </c>
      <c r="H225" s="18" t="s">
        <v>320</v>
      </c>
      <c r="I225" s="18" t="s">
        <v>285</v>
      </c>
      <c r="J225" s="15" t="str">
        <f>VLOOKUP(Table1[[#This Row],[LastName]]&amp;"."&amp;Table1[[#This Row],[FirstName]],Fencers!C:H,6,FALSE)</f>
        <v>Women</v>
      </c>
      <c r="K225" s="23" t="str">
        <f>VLOOKUP(Table1[[#This Row],[LastName]]&amp;"."&amp;Table1[[#This Row],[FirstName]],Fencers!C:G,4,FALSE)</f>
        <v>CSFC</v>
      </c>
      <c r="L225" s="27" t="s">
        <v>397</v>
      </c>
      <c r="M225" s="12">
        <f>COUNTIFS(A:A,Table1[[#This Row],[LastName]],B:B,Table1[[#This Row],[FirstName]],F:F,"S",H:H,Table1[[#This Row],[Category]],I:I,Table1[[#This Row],[Weapon]])</f>
        <v>5</v>
      </c>
      <c r="N2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6">
        <f>IF(Table1[[#This Row],[Rank]]="Cancelled",1,IF(Table1[[#This Row],[Rank]]&gt;64,0,IF(L225=0,VLOOKUP(C225,'Ranking Values'!A:C,2,FALSE),VLOOKUP(C225,'Ranking Values'!A:C,3,FALSE))))</f>
        <v>26</v>
      </c>
      <c r="P225" s="16">
        <f>IF(OR(Table1[[#This Row],[Rank]]="Cancelled",Table1[[#This Row],[Rank]]&gt;64),1,VLOOKUP(Table1[[#This Row],[GenderCount]],'Ranking Values'!E:F,2,FALSE))</f>
        <v>0.8</v>
      </c>
      <c r="Q225" s="17">
        <f>Table1[[#This Row],[Ranking.Points]]*Table1[[#This Row],[Mulitplier]]*Table1[[#This Row],[NI.Mult]]</f>
        <v>20.8</v>
      </c>
    </row>
    <row r="226" spans="1:17" x14ac:dyDescent="0.3">
      <c r="A226" s="18" t="s">
        <v>97</v>
      </c>
      <c r="B226" s="18" t="s">
        <v>101</v>
      </c>
      <c r="C226" s="19">
        <v>3</v>
      </c>
      <c r="D226" s="12">
        <f>COUNTIFS(E:E,Table1[[#This Row],[EventDate]],G:G,Table1[[#This Row],[EventName]],H:H,Table1[[#This Row],[Category]],I:I,Table1[[#This Row],[Weapon]],J:J,Table1[[#This Row],[Gender]])</f>
        <v>4</v>
      </c>
      <c r="E226" s="21">
        <v>44451</v>
      </c>
      <c r="F226" s="22" t="s">
        <v>383</v>
      </c>
      <c r="G226" s="10" t="s">
        <v>390</v>
      </c>
      <c r="H226" s="18" t="s">
        <v>320</v>
      </c>
      <c r="I226" s="18" t="s">
        <v>285</v>
      </c>
      <c r="J226" s="15" t="str">
        <f>VLOOKUP(Table1[[#This Row],[LastName]]&amp;"."&amp;Table1[[#This Row],[FirstName]],Fencers!C:H,6,FALSE)</f>
        <v>Women</v>
      </c>
      <c r="K226" s="23" t="str">
        <f>VLOOKUP(Table1[[#This Row],[LastName]]&amp;"."&amp;Table1[[#This Row],[FirstName]],Fencers!C:G,4,FALSE)</f>
        <v>AHFC</v>
      </c>
      <c r="L226" s="27" t="s">
        <v>397</v>
      </c>
      <c r="M226" s="12">
        <f>COUNTIFS(A:A,Table1[[#This Row],[LastName]],B:B,Table1[[#This Row],[FirstName]],F:F,"S",H:H,Table1[[#This Row],[Category]],I:I,Table1[[#This Row],[Weapon]])</f>
        <v>3</v>
      </c>
      <c r="N2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20</v>
      </c>
      <c r="P226" s="16">
        <f>IF(OR(Table1[[#This Row],[Rank]]="Cancelled",Table1[[#This Row],[Rank]]&gt;64),1,VLOOKUP(Table1[[#This Row],[GenderCount]],'Ranking Values'!E:F,2,FALSE))</f>
        <v>0.8</v>
      </c>
      <c r="Q226" s="17">
        <f>Table1[[#This Row],[Ranking.Points]]*Table1[[#This Row],[Mulitplier]]*Table1[[#This Row],[NI.Mult]]</f>
        <v>16</v>
      </c>
    </row>
    <row r="227" spans="1:17" x14ac:dyDescent="0.3">
      <c r="A227" s="18" t="s">
        <v>373</v>
      </c>
      <c r="B227" s="18" t="s">
        <v>374</v>
      </c>
      <c r="C227" s="19">
        <v>3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1">
        <v>44451</v>
      </c>
      <c r="F227" s="22" t="s">
        <v>383</v>
      </c>
      <c r="G227" s="10" t="s">
        <v>390</v>
      </c>
      <c r="H227" s="18" t="s">
        <v>320</v>
      </c>
      <c r="I227" s="18" t="s">
        <v>285</v>
      </c>
      <c r="J227" s="15" t="str">
        <f>VLOOKUP(Table1[[#This Row],[LastName]]&amp;"."&amp;Table1[[#This Row],[FirstName]],Fencers!C:H,6,FALSE)</f>
        <v>Women</v>
      </c>
      <c r="K227" s="23" t="str">
        <f>VLOOKUP(Table1[[#This Row],[LastName]]&amp;"."&amp;Table1[[#This Row],[FirstName]],Fencers!C:G,4,FALSE)</f>
        <v>CSFC</v>
      </c>
      <c r="L227" s="27" t="s">
        <v>397</v>
      </c>
      <c r="M227" s="12">
        <f>COUNTIFS(A:A,Table1[[#This Row],[LastName]],B:B,Table1[[#This Row],[FirstName]],F:F,"S",H:H,Table1[[#This Row],[Category]],I:I,Table1[[#This Row],[Weapon]])</f>
        <v>3</v>
      </c>
      <c r="N2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20</v>
      </c>
      <c r="P227" s="16">
        <f>IF(OR(Table1[[#This Row],[Rank]]="Cancelled",Table1[[#This Row],[Rank]]&gt;64),1,VLOOKUP(Table1[[#This Row],[GenderCount]],'Ranking Values'!E:F,2,FALSE))</f>
        <v>0.8</v>
      </c>
      <c r="Q227" s="17">
        <f>Table1[[#This Row],[Ranking.Points]]*Table1[[#This Row],[Mulitplier]]*Table1[[#This Row],[NI.Mult]]</f>
        <v>16</v>
      </c>
    </row>
    <row r="228" spans="1:17" x14ac:dyDescent="0.3">
      <c r="A228" s="18" t="s">
        <v>123</v>
      </c>
      <c r="B228" s="18" t="s">
        <v>446</v>
      </c>
      <c r="C228" s="19">
        <v>1</v>
      </c>
      <c r="D228" s="12">
        <f>COUNTIFS(E:E,Table1[[#This Row],[EventDate]],G:G,Table1[[#This Row],[EventName]],H:H,Table1[[#This Row],[Category]],I:I,Table1[[#This Row],[Weapon]],J:J,Table1[[#This Row],[Gender]])</f>
        <v>3</v>
      </c>
      <c r="E228" s="21">
        <v>44451</v>
      </c>
      <c r="F228" s="22" t="s">
        <v>383</v>
      </c>
      <c r="G228" s="10" t="s">
        <v>390</v>
      </c>
      <c r="H228" s="18" t="s">
        <v>319</v>
      </c>
      <c r="I228" s="18" t="s">
        <v>285</v>
      </c>
      <c r="J228" s="15" t="str">
        <f>VLOOKUP(Table1[[#This Row],[LastName]]&amp;"."&amp;Table1[[#This Row],[FirstName]],Fencers!C:H,6,FALSE)</f>
        <v>Women</v>
      </c>
      <c r="K228" s="23" t="str">
        <f>VLOOKUP(Table1[[#This Row],[LastName]]&amp;"."&amp;Table1[[#This Row],[FirstName]],Fencers!C:G,4,FALSE)</f>
        <v>CSFC</v>
      </c>
      <c r="L228" s="27" t="s">
        <v>397</v>
      </c>
      <c r="M228" s="12">
        <f>COUNTIFS(A:A,Table1[[#This Row],[LastName]],B:B,Table1[[#This Row],[FirstName]],F:F,"S",H:H,Table1[[#This Row],[Category]],I:I,Table1[[#This Row],[Weapon]])</f>
        <v>5</v>
      </c>
      <c r="N2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32</v>
      </c>
      <c r="P228" s="16">
        <f>IF(OR(Table1[[#This Row],[Rank]]="Cancelled",Table1[[#This Row],[Rank]]&gt;64),1,VLOOKUP(Table1[[#This Row],[GenderCount]],'Ranking Values'!E:F,2,FALSE))</f>
        <v>0.6</v>
      </c>
      <c r="Q228" s="17">
        <f>Table1[[#This Row],[Ranking.Points]]*Table1[[#This Row],[Mulitplier]]*Table1[[#This Row],[NI.Mult]]</f>
        <v>19.2</v>
      </c>
    </row>
    <row r="229" spans="1:17" x14ac:dyDescent="0.3">
      <c r="A229" s="18" t="s">
        <v>97</v>
      </c>
      <c r="B229" s="18" t="s">
        <v>101</v>
      </c>
      <c r="C229" s="19">
        <v>2</v>
      </c>
      <c r="D229" s="12">
        <f>COUNTIFS(E:E,Table1[[#This Row],[EventDate]],G:G,Table1[[#This Row],[EventName]],H:H,Table1[[#This Row],[Category]],I:I,Table1[[#This Row],[Weapon]],J:J,Table1[[#This Row],[Gender]])</f>
        <v>3</v>
      </c>
      <c r="E229" s="21">
        <v>44451</v>
      </c>
      <c r="F229" s="22" t="s">
        <v>383</v>
      </c>
      <c r="G229" s="10" t="s">
        <v>390</v>
      </c>
      <c r="H229" s="18" t="s">
        <v>319</v>
      </c>
      <c r="I229" s="18" t="s">
        <v>285</v>
      </c>
      <c r="J229" s="15" t="str">
        <f>VLOOKUP(Table1[[#This Row],[LastName]]&amp;"."&amp;Table1[[#This Row],[FirstName]],Fencers!C:H,6,FALSE)</f>
        <v>Women</v>
      </c>
      <c r="K229" s="23" t="str">
        <f>VLOOKUP(Table1[[#This Row],[LastName]]&amp;"."&amp;Table1[[#This Row],[FirstName]],Fencers!C:G,4,FALSE)</f>
        <v>AHFC</v>
      </c>
      <c r="L229" s="27" t="s">
        <v>397</v>
      </c>
      <c r="M229" s="12">
        <f>COUNTIFS(A:A,Table1[[#This Row],[LastName]],B:B,Table1[[#This Row],[FirstName]],F:F,"S",H:H,Table1[[#This Row],[Category]],I:I,Table1[[#This Row],[Weapon]])</f>
        <v>3</v>
      </c>
      <c r="N2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26</v>
      </c>
      <c r="P229" s="16">
        <f>IF(OR(Table1[[#This Row],[Rank]]="Cancelled",Table1[[#This Row],[Rank]]&gt;64),1,VLOOKUP(Table1[[#This Row],[GenderCount]],'Ranking Values'!E:F,2,FALSE))</f>
        <v>0.6</v>
      </c>
      <c r="Q229" s="17">
        <f>Table1[[#This Row],[Ranking.Points]]*Table1[[#This Row],[Mulitplier]]*Table1[[#This Row],[NI.Mult]]</f>
        <v>15.6</v>
      </c>
    </row>
    <row r="230" spans="1:17" x14ac:dyDescent="0.3">
      <c r="A230" s="18" t="s">
        <v>373</v>
      </c>
      <c r="B230" s="18" t="s">
        <v>374</v>
      </c>
      <c r="C230" s="19">
        <v>3</v>
      </c>
      <c r="D230" s="12">
        <f>COUNTIFS(E:E,Table1[[#This Row],[EventDate]],G:G,Table1[[#This Row],[EventName]],H:H,Table1[[#This Row],[Category]],I:I,Table1[[#This Row],[Weapon]],J:J,Table1[[#This Row],[Gender]])</f>
        <v>3</v>
      </c>
      <c r="E230" s="21">
        <v>44451</v>
      </c>
      <c r="F230" s="22" t="s">
        <v>383</v>
      </c>
      <c r="G230" s="10" t="s">
        <v>390</v>
      </c>
      <c r="H230" s="18" t="s">
        <v>319</v>
      </c>
      <c r="I230" s="18" t="s">
        <v>285</v>
      </c>
      <c r="J230" s="15" t="str">
        <f>VLOOKUP(Table1[[#This Row],[LastName]]&amp;"."&amp;Table1[[#This Row],[FirstName]],Fencers!C:H,6,FALSE)</f>
        <v>Women</v>
      </c>
      <c r="K230" s="23" t="str">
        <f>VLOOKUP(Table1[[#This Row],[LastName]]&amp;"."&amp;Table1[[#This Row],[FirstName]],Fencers!C:G,4,FALSE)</f>
        <v>CSFC</v>
      </c>
      <c r="L230" s="27" t="s">
        <v>397</v>
      </c>
      <c r="M230" s="12">
        <f>COUNTIFS(A:A,Table1[[#This Row],[LastName]],B:B,Table1[[#This Row],[FirstName]],F:F,"S",H:H,Table1[[#This Row],[Category]],I:I,Table1[[#This Row],[Weapon]])</f>
        <v>3</v>
      </c>
      <c r="N2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20</v>
      </c>
      <c r="P230" s="16">
        <f>IF(OR(Table1[[#This Row],[Rank]]="Cancelled",Table1[[#This Row],[Rank]]&gt;64),1,VLOOKUP(Table1[[#This Row],[GenderCount]],'Ranking Values'!E:F,2,FALSE))</f>
        <v>0.6</v>
      </c>
      <c r="Q230" s="17">
        <f>Table1[[#This Row],[Ranking.Points]]*Table1[[#This Row],[Mulitplier]]*Table1[[#This Row],[NI.Mult]]</f>
        <v>12</v>
      </c>
    </row>
    <row r="231" spans="1:17" x14ac:dyDescent="0.3">
      <c r="A231" s="18" t="s">
        <v>70</v>
      </c>
      <c r="B231" s="18" t="s">
        <v>71</v>
      </c>
      <c r="C231" s="19">
        <v>1</v>
      </c>
      <c r="D231" s="12">
        <f>COUNTIFS(E:E,Table1[[#This Row],[EventDate]],G:G,Table1[[#This Row],[EventName]],H:H,Table1[[#This Row],[Category]],I:I,Table1[[#This Row],[Weapon]],J:J,Table1[[#This Row],[Gender]])</f>
        <v>11</v>
      </c>
      <c r="E231" s="21">
        <v>44451</v>
      </c>
      <c r="F231" s="22" t="s">
        <v>383</v>
      </c>
      <c r="G231" s="10" t="s">
        <v>390</v>
      </c>
      <c r="H231" s="18" t="s">
        <v>322</v>
      </c>
      <c r="I231" s="18" t="s">
        <v>287</v>
      </c>
      <c r="J231" s="15" t="str">
        <f>VLOOKUP(Table1[[#This Row],[LastName]]&amp;"."&amp;Table1[[#This Row],[FirstName]],Fencers!C:H,6,FALSE)</f>
        <v>Men</v>
      </c>
      <c r="K231" s="23" t="str">
        <f>VLOOKUP(Table1[[#This Row],[LastName]]&amp;"."&amp;Table1[[#This Row],[FirstName]],Fencers!C:G,4,FALSE)</f>
        <v>AHFC</v>
      </c>
      <c r="L231" s="27" t="s">
        <v>397</v>
      </c>
      <c r="M231" s="12">
        <f>COUNTIFS(A:A,Table1[[#This Row],[LastName]],B:B,Table1[[#This Row],[FirstName]],F:F,"S",H:H,Table1[[#This Row],[Category]],I:I,Table1[[#This Row],[Weapon]])</f>
        <v>2</v>
      </c>
      <c r="N2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6">
        <f>IF(Table1[[#This Row],[Rank]]="Cancelled",1,IF(Table1[[#This Row],[Rank]]&gt;64,0,IF(L231=0,VLOOKUP(C231,'Ranking Values'!A:C,2,FALSE),VLOOKUP(C231,'Ranking Values'!A:C,3,FALSE))))</f>
        <v>32</v>
      </c>
      <c r="P231" s="16">
        <f>IF(OR(Table1[[#This Row],[Rank]]="Cancelled",Table1[[#This Row],[Rank]]&gt;64),1,VLOOKUP(Table1[[#This Row],[GenderCount]],'Ranking Values'!E:F,2,FALSE))</f>
        <v>1</v>
      </c>
      <c r="Q231" s="17">
        <f>Table1[[#This Row],[Ranking.Points]]*Table1[[#This Row],[Mulitplier]]*Table1[[#This Row],[NI.Mult]]</f>
        <v>32</v>
      </c>
    </row>
    <row r="232" spans="1:17" x14ac:dyDescent="0.3">
      <c r="A232" s="18" t="s">
        <v>398</v>
      </c>
      <c r="B232" s="18" t="s">
        <v>399</v>
      </c>
      <c r="C232" s="19">
        <v>2</v>
      </c>
      <c r="D232" s="12">
        <f>COUNTIFS(E:E,Table1[[#This Row],[EventDate]],G:G,Table1[[#This Row],[EventName]],H:H,Table1[[#This Row],[Category]],I:I,Table1[[#This Row],[Weapon]],J:J,Table1[[#This Row],[Gender]])</f>
        <v>11</v>
      </c>
      <c r="E232" s="21">
        <v>44451</v>
      </c>
      <c r="F232" s="22" t="s">
        <v>383</v>
      </c>
      <c r="G232" s="10" t="s">
        <v>390</v>
      </c>
      <c r="H232" s="18" t="s">
        <v>322</v>
      </c>
      <c r="I232" s="18" t="s">
        <v>287</v>
      </c>
      <c r="J232" s="15" t="str">
        <f>VLOOKUP(Table1[[#This Row],[LastName]]&amp;"."&amp;Table1[[#This Row],[FirstName]],Fencers!C:H,6,FALSE)</f>
        <v>Men</v>
      </c>
      <c r="K232" s="23" t="str">
        <f>VLOOKUP(Table1[[#This Row],[LastName]]&amp;"."&amp;Table1[[#This Row],[FirstName]],Fencers!C:G,4,FALSE)</f>
        <v>CSFC</v>
      </c>
      <c r="L232" s="27" t="s">
        <v>397</v>
      </c>
      <c r="M232" s="12">
        <f>COUNTIFS(A:A,Table1[[#This Row],[LastName]],B:B,Table1[[#This Row],[FirstName]],F:F,"S",H:H,Table1[[#This Row],[Category]],I:I,Table1[[#This Row],[Weapon]])</f>
        <v>1</v>
      </c>
      <c r="N2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6">
        <f>IF(Table1[[#This Row],[Rank]]="Cancelled",1,IF(Table1[[#This Row],[Rank]]&gt;64,0,IF(L232=0,VLOOKUP(C232,'Ranking Values'!A:C,2,FALSE),VLOOKUP(C232,'Ranking Values'!A:C,3,FALSE))))</f>
        <v>26</v>
      </c>
      <c r="P232" s="16">
        <f>IF(OR(Table1[[#This Row],[Rank]]="Cancelled",Table1[[#This Row],[Rank]]&gt;64),1,VLOOKUP(Table1[[#This Row],[GenderCount]],'Ranking Values'!E:F,2,FALSE))</f>
        <v>1</v>
      </c>
      <c r="Q232" s="17">
        <f>Table1[[#This Row],[Ranking.Points]]*Table1[[#This Row],[Mulitplier]]*Table1[[#This Row],[NI.Mult]]</f>
        <v>26</v>
      </c>
    </row>
    <row r="233" spans="1:17" x14ac:dyDescent="0.3">
      <c r="A233" s="18" t="s">
        <v>76</v>
      </c>
      <c r="B233" s="18" t="s">
        <v>77</v>
      </c>
      <c r="C233" s="19">
        <v>3</v>
      </c>
      <c r="D233" s="12">
        <f>COUNTIFS(E:E,Table1[[#This Row],[EventDate]],G:G,Table1[[#This Row],[EventName]],H:H,Table1[[#This Row],[Category]],I:I,Table1[[#This Row],[Weapon]],J:J,Table1[[#This Row],[Gender]])</f>
        <v>11</v>
      </c>
      <c r="E233" s="21">
        <v>44451</v>
      </c>
      <c r="F233" s="22" t="s">
        <v>383</v>
      </c>
      <c r="G233" s="10" t="s">
        <v>390</v>
      </c>
      <c r="H233" s="18" t="s">
        <v>322</v>
      </c>
      <c r="I233" s="18" t="s">
        <v>287</v>
      </c>
      <c r="J233" s="15" t="str">
        <f>VLOOKUP(Table1[[#This Row],[LastName]]&amp;"."&amp;Table1[[#This Row],[FirstName]],Fencers!C:H,6,FALSE)</f>
        <v>Men</v>
      </c>
      <c r="K233" s="23" t="str">
        <f>VLOOKUP(Table1[[#This Row],[LastName]]&amp;"."&amp;Table1[[#This Row],[FirstName]],Fencers!C:G,4,FALSE)</f>
        <v>ASC</v>
      </c>
      <c r="L233" s="27" t="s">
        <v>397</v>
      </c>
      <c r="M233" s="12">
        <f>COUNTIFS(A:A,Table1[[#This Row],[LastName]],B:B,Table1[[#This Row],[FirstName]],F:F,"S",H:H,Table1[[#This Row],[Category]],I:I,Table1[[#This Row],[Weapon]])</f>
        <v>2</v>
      </c>
      <c r="N2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20</v>
      </c>
      <c r="P233" s="16">
        <f>IF(OR(Table1[[#This Row],[Rank]]="Cancelled",Table1[[#This Row],[Rank]]&gt;64),1,VLOOKUP(Table1[[#This Row],[GenderCount]],'Ranking Values'!E:F,2,FALSE))</f>
        <v>1</v>
      </c>
      <c r="Q233" s="17">
        <f>Table1[[#This Row],[Ranking.Points]]*Table1[[#This Row],[Mulitplier]]*Table1[[#This Row],[NI.Mult]]</f>
        <v>20</v>
      </c>
    </row>
    <row r="234" spans="1:17" x14ac:dyDescent="0.3">
      <c r="A234" s="18" t="s">
        <v>375</v>
      </c>
      <c r="B234" s="18" t="s">
        <v>376</v>
      </c>
      <c r="C234" s="19">
        <v>3</v>
      </c>
      <c r="D234" s="12">
        <f>COUNTIFS(E:E,Table1[[#This Row],[EventDate]],G:G,Table1[[#This Row],[EventName]],H:H,Table1[[#This Row],[Category]],I:I,Table1[[#This Row],[Weapon]],J:J,Table1[[#This Row],[Gender]])</f>
        <v>11</v>
      </c>
      <c r="E234" s="21">
        <v>44451</v>
      </c>
      <c r="F234" s="22" t="s">
        <v>383</v>
      </c>
      <c r="G234" s="10" t="s">
        <v>390</v>
      </c>
      <c r="H234" s="18" t="s">
        <v>322</v>
      </c>
      <c r="I234" s="18" t="s">
        <v>287</v>
      </c>
      <c r="J234" s="15" t="str">
        <f>VLOOKUP(Table1[[#This Row],[LastName]]&amp;"."&amp;Table1[[#This Row],[FirstName]],Fencers!C:H,6,FALSE)</f>
        <v>Men</v>
      </c>
      <c r="K234" s="23" t="str">
        <f>VLOOKUP(Table1[[#This Row],[LastName]]&amp;"."&amp;Table1[[#This Row],[FirstName]],Fencers!C:G,4,FALSE)</f>
        <v>ASC</v>
      </c>
      <c r="L234" s="27" t="s">
        <v>397</v>
      </c>
      <c r="M234" s="12">
        <f>COUNTIFS(A:A,Table1[[#This Row],[LastName]],B:B,Table1[[#This Row],[FirstName]],F:F,"S",H:H,Table1[[#This Row],[Category]],I:I,Table1[[#This Row],[Weapon]])</f>
        <v>5</v>
      </c>
      <c r="N2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20</v>
      </c>
      <c r="P234" s="16">
        <f>IF(OR(Table1[[#This Row],[Rank]]="Cancelled",Table1[[#This Row],[Rank]]&gt;64),1,VLOOKUP(Table1[[#This Row],[GenderCount]],'Ranking Values'!E:F,2,FALSE))</f>
        <v>1</v>
      </c>
      <c r="Q234" s="17">
        <f>Table1[[#This Row],[Ranking.Points]]*Table1[[#This Row],[Mulitplier]]*Table1[[#This Row],[NI.Mult]]</f>
        <v>20</v>
      </c>
    </row>
    <row r="235" spans="1:17" x14ac:dyDescent="0.3">
      <c r="A235" s="18" t="s">
        <v>30</v>
      </c>
      <c r="B235" s="18" t="s">
        <v>89</v>
      </c>
      <c r="C235" s="19">
        <v>5</v>
      </c>
      <c r="D235" s="12">
        <f>COUNTIFS(E:E,Table1[[#This Row],[EventDate]],G:G,Table1[[#This Row],[EventName]],H:H,Table1[[#This Row],[Category]],I:I,Table1[[#This Row],[Weapon]],J:J,Table1[[#This Row],[Gender]])</f>
        <v>11</v>
      </c>
      <c r="E235" s="21">
        <v>44451</v>
      </c>
      <c r="F235" s="22" t="s">
        <v>383</v>
      </c>
      <c r="G235" s="10" t="s">
        <v>390</v>
      </c>
      <c r="H235" s="18" t="s">
        <v>322</v>
      </c>
      <c r="I235" s="18" t="s">
        <v>287</v>
      </c>
      <c r="J235" s="15" t="str">
        <f>VLOOKUP(Table1[[#This Row],[LastName]]&amp;"."&amp;Table1[[#This Row],[FirstName]],Fencers!C:H,6,FALSE)</f>
        <v>Men</v>
      </c>
      <c r="K235" s="23" t="str">
        <f>VLOOKUP(Table1[[#This Row],[LastName]]&amp;"."&amp;Table1[[#This Row],[FirstName]],Fencers!C:G,4,FALSE)</f>
        <v>AHFC</v>
      </c>
      <c r="L235" s="27" t="s">
        <v>397</v>
      </c>
      <c r="M235" s="12">
        <f>COUNTIFS(A:A,Table1[[#This Row],[LastName]],B:B,Table1[[#This Row],[FirstName]],F:F,"S",H:H,Table1[[#This Row],[Category]],I:I,Table1[[#This Row],[Weapon]])</f>
        <v>3</v>
      </c>
      <c r="N2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14</v>
      </c>
      <c r="P235" s="16">
        <f>IF(OR(Table1[[#This Row],[Rank]]="Cancelled",Table1[[#This Row],[Rank]]&gt;64),1,VLOOKUP(Table1[[#This Row],[GenderCount]],'Ranking Values'!E:F,2,FALSE))</f>
        <v>1</v>
      </c>
      <c r="Q235" s="17">
        <f>Table1[[#This Row],[Ranking.Points]]*Table1[[#This Row],[Mulitplier]]*Table1[[#This Row],[NI.Mult]]</f>
        <v>14</v>
      </c>
    </row>
    <row r="236" spans="1:17" x14ac:dyDescent="0.3">
      <c r="A236" s="18" t="s">
        <v>126</v>
      </c>
      <c r="B236" s="18" t="s">
        <v>138</v>
      </c>
      <c r="C236" s="19">
        <v>6</v>
      </c>
      <c r="D236" s="12">
        <f>COUNTIFS(E:E,Table1[[#This Row],[EventDate]],G:G,Table1[[#This Row],[EventName]],H:H,Table1[[#This Row],[Category]],I:I,Table1[[#This Row],[Weapon]],J:J,Table1[[#This Row],[Gender]])</f>
        <v>11</v>
      </c>
      <c r="E236" s="21">
        <v>44451</v>
      </c>
      <c r="F236" s="22" t="s">
        <v>383</v>
      </c>
      <c r="G236" s="10" t="s">
        <v>390</v>
      </c>
      <c r="H236" s="18" t="s">
        <v>322</v>
      </c>
      <c r="I236" s="18" t="s">
        <v>287</v>
      </c>
      <c r="J236" s="15" t="str">
        <f>VLOOKUP(Table1[[#This Row],[LastName]]&amp;"."&amp;Table1[[#This Row],[FirstName]],Fencers!C:H,6,FALSE)</f>
        <v>Men</v>
      </c>
      <c r="K236" s="23" t="str">
        <f>VLOOKUP(Table1[[#This Row],[LastName]]&amp;"."&amp;Table1[[#This Row],[FirstName]],Fencers!C:G,4,FALSE)</f>
        <v>ASC</v>
      </c>
      <c r="L236" s="27" t="s">
        <v>397</v>
      </c>
      <c r="M236" s="12">
        <f>COUNTIFS(A:A,Table1[[#This Row],[LastName]],B:B,Table1[[#This Row],[FirstName]],F:F,"S",H:H,Table1[[#This Row],[Category]],I:I,Table1[[#This Row],[Weapon]])</f>
        <v>3</v>
      </c>
      <c r="N2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14</v>
      </c>
      <c r="P236" s="16">
        <f>IF(OR(Table1[[#This Row],[Rank]]="Cancelled",Table1[[#This Row],[Rank]]&gt;64),1,VLOOKUP(Table1[[#This Row],[GenderCount]],'Ranking Values'!E:F,2,FALSE))</f>
        <v>1</v>
      </c>
      <c r="Q236" s="17">
        <f>Table1[[#This Row],[Ranking.Points]]*Table1[[#This Row],[Mulitplier]]*Table1[[#This Row],[NI.Mult]]</f>
        <v>14</v>
      </c>
    </row>
    <row r="237" spans="1:17" x14ac:dyDescent="0.3">
      <c r="A237" s="18" t="s">
        <v>98</v>
      </c>
      <c r="B237" s="18" t="s">
        <v>80</v>
      </c>
      <c r="C237" s="19">
        <v>7</v>
      </c>
      <c r="D237" s="12">
        <f>COUNTIFS(E:E,Table1[[#This Row],[EventDate]],G:G,Table1[[#This Row],[EventName]],H:H,Table1[[#This Row],[Category]],I:I,Table1[[#This Row],[Weapon]],J:J,Table1[[#This Row],[Gender]])</f>
        <v>11</v>
      </c>
      <c r="E237" s="21">
        <v>44451</v>
      </c>
      <c r="F237" s="22" t="s">
        <v>383</v>
      </c>
      <c r="G237" s="10" t="s">
        <v>390</v>
      </c>
      <c r="H237" s="18" t="s">
        <v>322</v>
      </c>
      <c r="I237" s="18" t="s">
        <v>287</v>
      </c>
      <c r="J237" s="15" t="str">
        <f>VLOOKUP(Table1[[#This Row],[LastName]]&amp;"."&amp;Table1[[#This Row],[FirstName]],Fencers!C:H,6,FALSE)</f>
        <v>Men</v>
      </c>
      <c r="K237" s="23" t="str">
        <f>VLOOKUP(Table1[[#This Row],[LastName]]&amp;"."&amp;Table1[[#This Row],[FirstName]],Fencers!C:G,4,FALSE)</f>
        <v>AHFC</v>
      </c>
      <c r="L237" s="27" t="s">
        <v>397</v>
      </c>
      <c r="M237" s="12">
        <f>COUNTIFS(A:A,Table1[[#This Row],[LastName]],B:B,Table1[[#This Row],[FirstName]],F:F,"S",H:H,Table1[[#This Row],[Category]],I:I,Table1[[#This Row],[Weapon]])</f>
        <v>1</v>
      </c>
      <c r="N2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14</v>
      </c>
      <c r="P237" s="16">
        <f>IF(OR(Table1[[#This Row],[Rank]]="Cancelled",Table1[[#This Row],[Rank]]&gt;64),1,VLOOKUP(Table1[[#This Row],[GenderCount]],'Ranking Values'!E:F,2,FALSE))</f>
        <v>1</v>
      </c>
      <c r="Q237" s="17">
        <f>Table1[[#This Row],[Ranking.Points]]*Table1[[#This Row],[Mulitplier]]*Table1[[#This Row],[NI.Mult]]</f>
        <v>14</v>
      </c>
    </row>
    <row r="238" spans="1:17" x14ac:dyDescent="0.3">
      <c r="A238" s="18" t="s">
        <v>400</v>
      </c>
      <c r="B238" s="18" t="s">
        <v>401</v>
      </c>
      <c r="C238" s="19">
        <v>8</v>
      </c>
      <c r="D238" s="12">
        <f>COUNTIFS(E:E,Table1[[#This Row],[EventDate]],G:G,Table1[[#This Row],[EventName]],H:H,Table1[[#This Row],[Category]],I:I,Table1[[#This Row],[Weapon]],J:J,Table1[[#This Row],[Gender]])</f>
        <v>11</v>
      </c>
      <c r="E238" s="21">
        <v>44451</v>
      </c>
      <c r="F238" s="22" t="s">
        <v>383</v>
      </c>
      <c r="G238" s="10" t="s">
        <v>390</v>
      </c>
      <c r="H238" s="18" t="s">
        <v>322</v>
      </c>
      <c r="I238" s="18" t="s">
        <v>287</v>
      </c>
      <c r="J238" s="15" t="str">
        <f>VLOOKUP(Table1[[#This Row],[LastName]]&amp;"."&amp;Table1[[#This Row],[FirstName]],Fencers!C:H,6,FALSE)</f>
        <v>Men</v>
      </c>
      <c r="K238" s="23" t="str">
        <f>VLOOKUP(Table1[[#This Row],[LastName]]&amp;"."&amp;Table1[[#This Row],[FirstName]],Fencers!C:G,4,FALSE)</f>
        <v>ASC</v>
      </c>
      <c r="L238" s="27" t="s">
        <v>397</v>
      </c>
      <c r="M238" s="12">
        <f>COUNTIFS(A:A,Table1[[#This Row],[LastName]],B:B,Table1[[#This Row],[FirstName]],F:F,"S",H:H,Table1[[#This Row],[Category]],I:I,Table1[[#This Row],[Weapon]])</f>
        <v>1</v>
      </c>
      <c r="N2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14</v>
      </c>
      <c r="P238" s="16">
        <f>IF(OR(Table1[[#This Row],[Rank]]="Cancelled",Table1[[#This Row],[Rank]]&gt;64),1,VLOOKUP(Table1[[#This Row],[GenderCount]],'Ranking Values'!E:F,2,FALSE))</f>
        <v>1</v>
      </c>
      <c r="Q238" s="17">
        <f>Table1[[#This Row],[Ranking.Points]]*Table1[[#This Row],[Mulitplier]]*Table1[[#This Row],[NI.Mult]]</f>
        <v>14</v>
      </c>
    </row>
    <row r="239" spans="1:17" x14ac:dyDescent="0.3">
      <c r="A239" s="18" t="s">
        <v>402</v>
      </c>
      <c r="B239" s="18" t="s">
        <v>403</v>
      </c>
      <c r="C239" s="19">
        <v>9</v>
      </c>
      <c r="D239" s="12">
        <f>COUNTIFS(E:E,Table1[[#This Row],[EventDate]],G:G,Table1[[#This Row],[EventName]],H:H,Table1[[#This Row],[Category]],I:I,Table1[[#This Row],[Weapon]],J:J,Table1[[#This Row],[Gender]])</f>
        <v>11</v>
      </c>
      <c r="E239" s="21">
        <v>44451</v>
      </c>
      <c r="F239" s="22" t="s">
        <v>383</v>
      </c>
      <c r="G239" s="10" t="s">
        <v>390</v>
      </c>
      <c r="H239" s="18" t="s">
        <v>322</v>
      </c>
      <c r="I239" s="18" t="s">
        <v>287</v>
      </c>
      <c r="J239" s="15" t="str">
        <f>VLOOKUP(Table1[[#This Row],[LastName]]&amp;"."&amp;Table1[[#This Row],[FirstName]],Fencers!C:H,6,FALSE)</f>
        <v>Men</v>
      </c>
      <c r="K239" s="23" t="str">
        <f>VLOOKUP(Table1[[#This Row],[LastName]]&amp;"."&amp;Table1[[#This Row],[FirstName]],Fencers!C:G,4,FALSE)</f>
        <v>CSFC</v>
      </c>
      <c r="L239" s="27" t="s">
        <v>397</v>
      </c>
      <c r="M239" s="12">
        <f>COUNTIFS(A:A,Table1[[#This Row],[LastName]],B:B,Table1[[#This Row],[FirstName]],F:F,"S",H:H,Table1[[#This Row],[Category]],I:I,Table1[[#This Row],[Weapon]])</f>
        <v>1</v>
      </c>
      <c r="N2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8</v>
      </c>
      <c r="P239" s="16">
        <f>IF(OR(Table1[[#This Row],[Rank]]="Cancelled",Table1[[#This Row],[Rank]]&gt;64),1,VLOOKUP(Table1[[#This Row],[GenderCount]],'Ranking Values'!E:F,2,FALSE))</f>
        <v>1</v>
      </c>
      <c r="Q239" s="17">
        <f>Table1[[#This Row],[Ranking.Points]]*Table1[[#This Row],[Mulitplier]]*Table1[[#This Row],[NI.Mult]]</f>
        <v>8</v>
      </c>
    </row>
    <row r="240" spans="1:17" x14ac:dyDescent="0.3">
      <c r="A240" s="18" t="s">
        <v>98</v>
      </c>
      <c r="B240" s="18" t="s">
        <v>102</v>
      </c>
      <c r="C240" s="19">
        <v>10</v>
      </c>
      <c r="D240" s="12">
        <f>COUNTIFS(E:E,Table1[[#This Row],[EventDate]],G:G,Table1[[#This Row],[EventName]],H:H,Table1[[#This Row],[Category]],I:I,Table1[[#This Row],[Weapon]],J:J,Table1[[#This Row],[Gender]])</f>
        <v>11</v>
      </c>
      <c r="E240" s="21">
        <v>44451</v>
      </c>
      <c r="F240" s="22" t="s">
        <v>383</v>
      </c>
      <c r="G240" s="10" t="s">
        <v>390</v>
      </c>
      <c r="H240" s="18" t="s">
        <v>322</v>
      </c>
      <c r="I240" s="18" t="s">
        <v>287</v>
      </c>
      <c r="J240" s="15" t="str">
        <f>VLOOKUP(Table1[[#This Row],[LastName]]&amp;"."&amp;Table1[[#This Row],[FirstName]],Fencers!C:H,6,FALSE)</f>
        <v>Men</v>
      </c>
      <c r="K240" s="23" t="str">
        <f>VLOOKUP(Table1[[#This Row],[LastName]]&amp;"."&amp;Table1[[#This Row],[FirstName]],Fencers!C:G,4,FALSE)</f>
        <v>AHFC</v>
      </c>
      <c r="L240" s="27" t="s">
        <v>397</v>
      </c>
      <c r="M240" s="12">
        <f>COUNTIFS(A:A,Table1[[#This Row],[LastName]],B:B,Table1[[#This Row],[FirstName]],F:F,"S",H:H,Table1[[#This Row],[Category]],I:I,Table1[[#This Row],[Weapon]])</f>
        <v>1</v>
      </c>
      <c r="N2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8</v>
      </c>
      <c r="P240" s="16">
        <f>IF(OR(Table1[[#This Row],[Rank]]="Cancelled",Table1[[#This Row],[Rank]]&gt;64),1,VLOOKUP(Table1[[#This Row],[GenderCount]],'Ranking Values'!E:F,2,FALSE))</f>
        <v>1</v>
      </c>
      <c r="Q240" s="17">
        <f>Table1[[#This Row],[Ranking.Points]]*Table1[[#This Row],[Mulitplier]]*Table1[[#This Row],[NI.Mult]]</f>
        <v>8</v>
      </c>
    </row>
    <row r="241" spans="1:17" x14ac:dyDescent="0.3">
      <c r="A241" s="18" t="s">
        <v>107</v>
      </c>
      <c r="B241" s="18" t="s">
        <v>114</v>
      </c>
      <c r="C241" s="19">
        <v>11</v>
      </c>
      <c r="D241" s="12">
        <f>COUNTIFS(E:E,Table1[[#This Row],[EventDate]],G:G,Table1[[#This Row],[EventName]],H:H,Table1[[#This Row],[Category]],I:I,Table1[[#This Row],[Weapon]],J:J,Table1[[#This Row],[Gender]])</f>
        <v>11</v>
      </c>
      <c r="E241" s="21">
        <v>44451</v>
      </c>
      <c r="F241" s="22" t="s">
        <v>383</v>
      </c>
      <c r="G241" s="10" t="s">
        <v>390</v>
      </c>
      <c r="H241" s="18" t="s">
        <v>322</v>
      </c>
      <c r="I241" s="18" t="s">
        <v>287</v>
      </c>
      <c r="J241" s="15" t="str">
        <f>VLOOKUP(Table1[[#This Row],[LastName]]&amp;"."&amp;Table1[[#This Row],[FirstName]],Fencers!C:H,6,FALSE)</f>
        <v>Men</v>
      </c>
      <c r="K241" s="23" t="str">
        <f>VLOOKUP(Table1[[#This Row],[LastName]]&amp;"."&amp;Table1[[#This Row],[FirstName]],Fencers!C:G,4,FALSE)</f>
        <v>ASC</v>
      </c>
      <c r="L241" s="27" t="s">
        <v>397</v>
      </c>
      <c r="M241" s="12">
        <f>COUNTIFS(A:A,Table1[[#This Row],[LastName]],B:B,Table1[[#This Row],[FirstName]],F:F,"S",H:H,Table1[[#This Row],[Category]],I:I,Table1[[#This Row],[Weapon]])</f>
        <v>2</v>
      </c>
      <c r="N2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8</v>
      </c>
      <c r="P241" s="16">
        <f>IF(OR(Table1[[#This Row],[Rank]]="Cancelled",Table1[[#This Row],[Rank]]&gt;64),1,VLOOKUP(Table1[[#This Row],[GenderCount]],'Ranking Values'!E:F,2,FALSE))</f>
        <v>1</v>
      </c>
      <c r="Q241" s="17">
        <f>Table1[[#This Row],[Ranking.Points]]*Table1[[#This Row],[Mulitplier]]*Table1[[#This Row],[NI.Mult]]</f>
        <v>8</v>
      </c>
    </row>
    <row r="242" spans="1:17" x14ac:dyDescent="0.3">
      <c r="A242" s="18" t="s">
        <v>122</v>
      </c>
      <c r="B242" s="18" t="s">
        <v>135</v>
      </c>
      <c r="C242" s="19">
        <v>1</v>
      </c>
      <c r="D242" s="12">
        <f>COUNTIFS(E:E,Table1[[#This Row],[EventDate]],G:G,Table1[[#This Row],[EventName]],H:H,Table1[[#This Row],[Category]],I:I,Table1[[#This Row],[Weapon]],J:J,Table1[[#This Row],[Gender]])</f>
        <v>4</v>
      </c>
      <c r="E242" s="21">
        <v>44451</v>
      </c>
      <c r="F242" s="22" t="s">
        <v>383</v>
      </c>
      <c r="G242" s="10" t="s">
        <v>390</v>
      </c>
      <c r="H242" s="18" t="s">
        <v>322</v>
      </c>
      <c r="I242" s="18" t="s">
        <v>287</v>
      </c>
      <c r="J242" s="15" t="str">
        <f>VLOOKUP(Table1[[#This Row],[LastName]]&amp;"."&amp;Table1[[#This Row],[FirstName]],Fencers!C:H,6,FALSE)</f>
        <v>Women</v>
      </c>
      <c r="K242" s="23" t="str">
        <f>VLOOKUP(Table1[[#This Row],[LastName]]&amp;"."&amp;Table1[[#This Row],[FirstName]],Fencers!C:G,4,FALSE)</f>
        <v>ASC</v>
      </c>
      <c r="L242" s="27" t="s">
        <v>397</v>
      </c>
      <c r="M242" s="12">
        <f>COUNTIFS(A:A,Table1[[#This Row],[LastName]],B:B,Table1[[#This Row],[FirstName]],F:F,"S",H:H,Table1[[#This Row],[Category]],I:I,Table1[[#This Row],[Weapon]])</f>
        <v>5</v>
      </c>
      <c r="N2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32</v>
      </c>
      <c r="P242" s="16">
        <f>IF(OR(Table1[[#This Row],[Rank]]="Cancelled",Table1[[#This Row],[Rank]]&gt;64),1,VLOOKUP(Table1[[#This Row],[GenderCount]],'Ranking Values'!E:F,2,FALSE))</f>
        <v>0.8</v>
      </c>
      <c r="Q242" s="17">
        <f>Table1[[#This Row],[Ranking.Points]]*Table1[[#This Row],[Mulitplier]]*Table1[[#This Row],[NI.Mult]]</f>
        <v>25.6</v>
      </c>
    </row>
    <row r="243" spans="1:17" x14ac:dyDescent="0.3">
      <c r="A243" s="18" t="s">
        <v>405</v>
      </c>
      <c r="B243" s="18" t="s">
        <v>406</v>
      </c>
      <c r="C243" s="19">
        <v>2</v>
      </c>
      <c r="D243" s="12">
        <f>COUNTIFS(E:E,Table1[[#This Row],[EventDate]],G:G,Table1[[#This Row],[EventName]],H:H,Table1[[#This Row],[Category]],I:I,Table1[[#This Row],[Weapon]],J:J,Table1[[#This Row],[Gender]])</f>
        <v>4</v>
      </c>
      <c r="E243" s="21">
        <v>44451</v>
      </c>
      <c r="F243" s="22" t="s">
        <v>383</v>
      </c>
      <c r="G243" s="10" t="s">
        <v>390</v>
      </c>
      <c r="H243" s="18" t="s">
        <v>322</v>
      </c>
      <c r="I243" s="18" t="s">
        <v>287</v>
      </c>
      <c r="J243" s="15" t="str">
        <f>VLOOKUP(Table1[[#This Row],[LastName]]&amp;"."&amp;Table1[[#This Row],[FirstName]],Fencers!C:H,6,FALSE)</f>
        <v>Women</v>
      </c>
      <c r="K243" s="23" t="str">
        <f>VLOOKUP(Table1[[#This Row],[LastName]]&amp;"."&amp;Table1[[#This Row],[FirstName]],Fencers!C:G,4,FALSE)</f>
        <v>CSFC</v>
      </c>
      <c r="L243" s="27" t="s">
        <v>397</v>
      </c>
      <c r="M243" s="12">
        <f>COUNTIFS(A:A,Table1[[#This Row],[LastName]],B:B,Table1[[#This Row],[FirstName]],F:F,"S",H:H,Table1[[#This Row],[Category]],I:I,Table1[[#This Row],[Weapon]])</f>
        <v>1</v>
      </c>
      <c r="N2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26</v>
      </c>
      <c r="P243" s="16">
        <f>IF(OR(Table1[[#This Row],[Rank]]="Cancelled",Table1[[#This Row],[Rank]]&gt;64),1,VLOOKUP(Table1[[#This Row],[GenderCount]],'Ranking Values'!E:F,2,FALSE))</f>
        <v>0.8</v>
      </c>
      <c r="Q243" s="17">
        <f>Table1[[#This Row],[Ranking.Points]]*Table1[[#This Row],[Mulitplier]]*Table1[[#This Row],[NI.Mult]]</f>
        <v>20.8</v>
      </c>
    </row>
    <row r="244" spans="1:17" x14ac:dyDescent="0.3">
      <c r="A244" s="18" t="s">
        <v>25</v>
      </c>
      <c r="B244" s="18" t="s">
        <v>40</v>
      </c>
      <c r="C244" s="19">
        <v>3</v>
      </c>
      <c r="D244" s="12">
        <f>COUNTIFS(E:E,Table1[[#This Row],[EventDate]],G:G,Table1[[#This Row],[EventName]],H:H,Table1[[#This Row],[Category]],I:I,Table1[[#This Row],[Weapon]],J:J,Table1[[#This Row],[Gender]])</f>
        <v>4</v>
      </c>
      <c r="E244" s="21">
        <v>44451</v>
      </c>
      <c r="F244" s="22" t="s">
        <v>383</v>
      </c>
      <c r="G244" s="10" t="s">
        <v>390</v>
      </c>
      <c r="H244" s="18" t="s">
        <v>322</v>
      </c>
      <c r="I244" s="18" t="s">
        <v>287</v>
      </c>
      <c r="J244" s="15" t="str">
        <f>VLOOKUP(Table1[[#This Row],[LastName]]&amp;"."&amp;Table1[[#This Row],[FirstName]],Fencers!C:H,6,FALSE)</f>
        <v>Women</v>
      </c>
      <c r="K244" s="23" t="str">
        <f>VLOOKUP(Table1[[#This Row],[LastName]]&amp;"."&amp;Table1[[#This Row],[FirstName]],Fencers!C:G,4,FALSE)</f>
        <v>ASC</v>
      </c>
      <c r="L244" s="27" t="s">
        <v>397</v>
      </c>
      <c r="M244" s="12">
        <f>COUNTIFS(A:A,Table1[[#This Row],[LastName]],B:B,Table1[[#This Row],[FirstName]],F:F,"S",H:H,Table1[[#This Row],[Category]],I:I,Table1[[#This Row],[Weapon]])</f>
        <v>2</v>
      </c>
      <c r="N2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20</v>
      </c>
      <c r="P244" s="16">
        <f>IF(OR(Table1[[#This Row],[Rank]]="Cancelled",Table1[[#This Row],[Rank]]&gt;64),1,VLOOKUP(Table1[[#This Row],[GenderCount]],'Ranking Values'!E:F,2,FALSE))</f>
        <v>0.8</v>
      </c>
      <c r="Q244" s="17">
        <f>Table1[[#This Row],[Ranking.Points]]*Table1[[#This Row],[Mulitplier]]*Table1[[#This Row],[NI.Mult]]</f>
        <v>16</v>
      </c>
    </row>
    <row r="245" spans="1:17" x14ac:dyDescent="0.3">
      <c r="A245" s="18" t="s">
        <v>108</v>
      </c>
      <c r="B245" s="18" t="s">
        <v>115</v>
      </c>
      <c r="C245" s="19">
        <v>3</v>
      </c>
      <c r="D245" s="12">
        <f>COUNTIFS(E:E,Table1[[#This Row],[EventDate]],G:G,Table1[[#This Row],[EventName]],H:H,Table1[[#This Row],[Category]],I:I,Table1[[#This Row],[Weapon]],J:J,Table1[[#This Row],[Gender]])</f>
        <v>4</v>
      </c>
      <c r="E245" s="21">
        <v>44451</v>
      </c>
      <c r="F245" s="22" t="s">
        <v>383</v>
      </c>
      <c r="G245" s="10" t="s">
        <v>390</v>
      </c>
      <c r="H245" s="18" t="s">
        <v>322</v>
      </c>
      <c r="I245" s="18" t="s">
        <v>287</v>
      </c>
      <c r="J245" s="15" t="str">
        <f>VLOOKUP(Table1[[#This Row],[LastName]]&amp;"."&amp;Table1[[#This Row],[FirstName]],Fencers!C:H,6,FALSE)</f>
        <v>Women</v>
      </c>
      <c r="K245" s="23" t="str">
        <f>VLOOKUP(Table1[[#This Row],[LastName]]&amp;"."&amp;Table1[[#This Row],[FirstName]],Fencers!C:G,4,FALSE)</f>
        <v>ASC</v>
      </c>
      <c r="L245" s="27" t="s">
        <v>397</v>
      </c>
      <c r="M245" s="12">
        <f>COUNTIFS(A:A,Table1[[#This Row],[LastName]],B:B,Table1[[#This Row],[FirstName]],F:F,"S",H:H,Table1[[#This Row],[Category]],I:I,Table1[[#This Row],[Weapon]])</f>
        <v>5</v>
      </c>
      <c r="N2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20</v>
      </c>
      <c r="P245" s="16">
        <f>IF(OR(Table1[[#This Row],[Rank]]="Cancelled",Table1[[#This Row],[Rank]]&gt;64),1,VLOOKUP(Table1[[#This Row],[GenderCount]],'Ranking Values'!E:F,2,FALSE))</f>
        <v>0.8</v>
      </c>
      <c r="Q245" s="17">
        <f>Table1[[#This Row],[Ranking.Points]]*Table1[[#This Row],[Mulitplier]]*Table1[[#This Row],[NI.Mult]]</f>
        <v>16</v>
      </c>
    </row>
    <row r="246" spans="1:17" x14ac:dyDescent="0.3">
      <c r="A246" s="18" t="s">
        <v>61</v>
      </c>
      <c r="B246" s="18" t="s">
        <v>63</v>
      </c>
      <c r="C246" s="19">
        <v>1</v>
      </c>
      <c r="D246" s="12">
        <f>COUNTIFS(E:E,Table1[[#This Row],[EventDate]],G:G,Table1[[#This Row],[EventName]],H:H,Table1[[#This Row],[Category]],I:I,Table1[[#This Row],[Weapon]],J:J,Table1[[#This Row],[Gender]])</f>
        <v>9</v>
      </c>
      <c r="E246" s="21">
        <v>44451</v>
      </c>
      <c r="F246" s="22" t="s">
        <v>383</v>
      </c>
      <c r="G246" s="10" t="s">
        <v>390</v>
      </c>
      <c r="H246" s="18" t="s">
        <v>322</v>
      </c>
      <c r="I246" s="18" t="s">
        <v>285</v>
      </c>
      <c r="J246" s="15" t="str">
        <f>VLOOKUP(Table1[[#This Row],[LastName]]&amp;"."&amp;Table1[[#This Row],[FirstName]],Fencers!C:H,6,FALSE)</f>
        <v>Men</v>
      </c>
      <c r="K246" s="23" t="str">
        <f>VLOOKUP(Table1[[#This Row],[LastName]]&amp;"."&amp;Table1[[#This Row],[FirstName]],Fencers!C:G,4,FALSE)</f>
        <v>CSFC</v>
      </c>
      <c r="L246" s="27" t="s">
        <v>397</v>
      </c>
      <c r="M246" s="12">
        <f>COUNTIFS(A:A,Table1[[#This Row],[LastName]],B:B,Table1[[#This Row],[FirstName]],F:F,"S",H:H,Table1[[#This Row],[Category]],I:I,Table1[[#This Row],[Weapon]])</f>
        <v>3</v>
      </c>
      <c r="N2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32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32</v>
      </c>
    </row>
    <row r="247" spans="1:17" x14ac:dyDescent="0.3">
      <c r="A247" s="18" t="s">
        <v>161</v>
      </c>
      <c r="B247" s="18" t="s">
        <v>167</v>
      </c>
      <c r="C247" s="19">
        <v>2</v>
      </c>
      <c r="D247" s="12">
        <f>COUNTIFS(E:E,Table1[[#This Row],[EventDate]],G:G,Table1[[#This Row],[EventName]],H:H,Table1[[#This Row],[Category]],I:I,Table1[[#This Row],[Weapon]],J:J,Table1[[#This Row],[Gender]])</f>
        <v>9</v>
      </c>
      <c r="E247" s="21">
        <v>44451</v>
      </c>
      <c r="F247" s="22" t="s">
        <v>383</v>
      </c>
      <c r="G247" s="10" t="s">
        <v>390</v>
      </c>
      <c r="H247" s="18" t="s">
        <v>322</v>
      </c>
      <c r="I247" s="18" t="s">
        <v>285</v>
      </c>
      <c r="J247" s="15" t="str">
        <f>VLOOKUP(Table1[[#This Row],[LastName]]&amp;"."&amp;Table1[[#This Row],[FirstName]],Fencers!C:H,6,FALSE)</f>
        <v>Men</v>
      </c>
      <c r="K247" s="23" t="str">
        <f>VLOOKUP(Table1[[#This Row],[LastName]]&amp;"."&amp;Table1[[#This Row],[FirstName]],Fencers!C:G,4,FALSE)</f>
        <v>AUFeC</v>
      </c>
      <c r="L247" s="27" t="s">
        <v>397</v>
      </c>
      <c r="M247" s="12">
        <f>COUNTIFS(A:A,Table1[[#This Row],[LastName]],B:B,Table1[[#This Row],[FirstName]],F:F,"S",H:H,Table1[[#This Row],[Category]],I:I,Table1[[#This Row],[Weapon]])</f>
        <v>1</v>
      </c>
      <c r="N2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26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26</v>
      </c>
    </row>
    <row r="248" spans="1:17" x14ac:dyDescent="0.3">
      <c r="A248" s="18" t="s">
        <v>382</v>
      </c>
      <c r="B248" s="18" t="s">
        <v>144</v>
      </c>
      <c r="C248" s="19">
        <v>3</v>
      </c>
      <c r="D248" s="12">
        <f>COUNTIFS(E:E,Table1[[#This Row],[EventDate]],G:G,Table1[[#This Row],[EventName]],H:H,Table1[[#This Row],[Category]],I:I,Table1[[#This Row],[Weapon]],J:J,Table1[[#This Row],[Gender]])</f>
        <v>9</v>
      </c>
      <c r="E248" s="21">
        <v>44451</v>
      </c>
      <c r="F248" s="22" t="s">
        <v>383</v>
      </c>
      <c r="G248" s="10" t="s">
        <v>390</v>
      </c>
      <c r="H248" s="18" t="s">
        <v>322</v>
      </c>
      <c r="I248" s="18" t="s">
        <v>285</v>
      </c>
      <c r="J248" s="15" t="str">
        <f>VLOOKUP(Table1[[#This Row],[LastName]]&amp;"."&amp;Table1[[#This Row],[FirstName]],Fencers!C:H,6,FALSE)</f>
        <v>Men</v>
      </c>
      <c r="K248" s="23" t="str">
        <f>VLOOKUP(Table1[[#This Row],[LastName]]&amp;"."&amp;Table1[[#This Row],[FirstName]],Fencers!C:G,4,FALSE)</f>
        <v>TPFC</v>
      </c>
      <c r="L248" s="27" t="s">
        <v>397</v>
      </c>
      <c r="M248" s="12">
        <f>COUNTIFS(A:A,Table1[[#This Row],[LastName]],B:B,Table1[[#This Row],[FirstName]],F:F,"S",H:H,Table1[[#This Row],[Category]],I:I,Table1[[#This Row],[Weapon]])</f>
        <v>1</v>
      </c>
      <c r="N2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20</v>
      </c>
      <c r="P248" s="16">
        <f>IF(OR(Table1[[#This Row],[Rank]]="Cancelled",Table1[[#This Row],[Rank]]&gt;64),1,VLOOKUP(Table1[[#This Row],[GenderCount]],'Ranking Values'!E:F,2,FALSE))</f>
        <v>1</v>
      </c>
      <c r="Q248" s="17">
        <f>Table1[[#This Row],[Ranking.Points]]*Table1[[#This Row],[Mulitplier]]*Table1[[#This Row],[NI.Mult]]</f>
        <v>20</v>
      </c>
    </row>
    <row r="249" spans="1:17" x14ac:dyDescent="0.3">
      <c r="A249" s="18" t="s">
        <v>107</v>
      </c>
      <c r="B249" s="18" t="s">
        <v>142</v>
      </c>
      <c r="C249" s="19">
        <v>3</v>
      </c>
      <c r="D249" s="12">
        <f>COUNTIFS(E:E,Table1[[#This Row],[EventDate]],G:G,Table1[[#This Row],[EventName]],H:H,Table1[[#This Row],[Category]],I:I,Table1[[#This Row],[Weapon]],J:J,Table1[[#This Row],[Gender]])</f>
        <v>9</v>
      </c>
      <c r="E249" s="21">
        <v>44451</v>
      </c>
      <c r="F249" s="22" t="s">
        <v>383</v>
      </c>
      <c r="G249" s="10" t="s">
        <v>390</v>
      </c>
      <c r="H249" s="18" t="s">
        <v>322</v>
      </c>
      <c r="I249" s="18" t="s">
        <v>285</v>
      </c>
      <c r="J249" s="15" t="str">
        <f>VLOOKUP(Table1[[#This Row],[LastName]]&amp;"."&amp;Table1[[#This Row],[FirstName]],Fencers!C:H,6,FALSE)</f>
        <v>Men</v>
      </c>
      <c r="K249" s="23" t="str">
        <f>VLOOKUP(Table1[[#This Row],[LastName]]&amp;"."&amp;Table1[[#This Row],[FirstName]],Fencers!C:G,4,FALSE)</f>
        <v>ASC</v>
      </c>
      <c r="L249" s="27" t="s">
        <v>397</v>
      </c>
      <c r="M249" s="12">
        <f>COUNTIFS(A:A,Table1[[#This Row],[LastName]],B:B,Table1[[#This Row],[FirstName]],F:F,"S",H:H,Table1[[#This Row],[Category]],I:I,Table1[[#This Row],[Weapon]])</f>
        <v>5</v>
      </c>
      <c r="N2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20</v>
      </c>
      <c r="P249" s="16">
        <f>IF(OR(Table1[[#This Row],[Rank]]="Cancelled",Table1[[#This Row],[Rank]]&gt;64),1,VLOOKUP(Table1[[#This Row],[GenderCount]],'Ranking Values'!E:F,2,FALSE))</f>
        <v>1</v>
      </c>
      <c r="Q249" s="17">
        <f>Table1[[#This Row],[Ranking.Points]]*Table1[[#This Row],[Mulitplier]]*Table1[[#This Row],[NI.Mult]]</f>
        <v>20</v>
      </c>
    </row>
    <row r="250" spans="1:17" x14ac:dyDescent="0.3">
      <c r="A250" s="18" t="s">
        <v>90</v>
      </c>
      <c r="B250" s="18" t="s">
        <v>91</v>
      </c>
      <c r="C250" s="19">
        <v>5</v>
      </c>
      <c r="D250" s="12">
        <f>COUNTIFS(E:E,Table1[[#This Row],[EventDate]],G:G,Table1[[#This Row],[EventName]],H:H,Table1[[#This Row],[Category]],I:I,Table1[[#This Row],[Weapon]],J:J,Table1[[#This Row],[Gender]])</f>
        <v>9</v>
      </c>
      <c r="E250" s="21">
        <v>44451</v>
      </c>
      <c r="F250" s="22" t="s">
        <v>383</v>
      </c>
      <c r="G250" s="10" t="s">
        <v>390</v>
      </c>
      <c r="H250" s="18" t="s">
        <v>322</v>
      </c>
      <c r="I250" s="18" t="s">
        <v>285</v>
      </c>
      <c r="J250" s="15" t="str">
        <f>VLOOKUP(Table1[[#This Row],[LastName]]&amp;"."&amp;Table1[[#This Row],[FirstName]],Fencers!C:H,6,FALSE)</f>
        <v>Men</v>
      </c>
      <c r="K250" s="23" t="str">
        <f>VLOOKUP(Table1[[#This Row],[LastName]]&amp;"."&amp;Table1[[#This Row],[FirstName]],Fencers!C:G,4,FALSE)</f>
        <v>TPFC</v>
      </c>
      <c r="L250" s="27" t="s">
        <v>397</v>
      </c>
      <c r="M250" s="12">
        <f>COUNTIFS(A:A,Table1[[#This Row],[LastName]],B:B,Table1[[#This Row],[FirstName]],F:F,"S",H:H,Table1[[#This Row],[Category]],I:I,Table1[[#This Row],[Weapon]])</f>
        <v>2</v>
      </c>
      <c r="N2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14</v>
      </c>
      <c r="P250" s="16">
        <f>IF(OR(Table1[[#This Row],[Rank]]="Cancelled",Table1[[#This Row],[Rank]]&gt;64),1,VLOOKUP(Table1[[#This Row],[GenderCount]],'Ranking Values'!E:F,2,FALSE))</f>
        <v>1</v>
      </c>
      <c r="Q250" s="17">
        <f>Table1[[#This Row],[Ranking.Points]]*Table1[[#This Row],[Mulitplier]]*Table1[[#This Row],[NI.Mult]]</f>
        <v>14</v>
      </c>
    </row>
    <row r="251" spans="1:17" x14ac:dyDescent="0.3">
      <c r="A251" s="18" t="s">
        <v>84</v>
      </c>
      <c r="B251" s="18" t="s">
        <v>86</v>
      </c>
      <c r="C251" s="19">
        <v>6</v>
      </c>
      <c r="D251" s="12">
        <f>COUNTIFS(E:E,Table1[[#This Row],[EventDate]],G:G,Table1[[#This Row],[EventName]],H:H,Table1[[#This Row],[Category]],I:I,Table1[[#This Row],[Weapon]],J:J,Table1[[#This Row],[Gender]])</f>
        <v>9</v>
      </c>
      <c r="E251" s="21">
        <v>44451</v>
      </c>
      <c r="F251" s="22" t="s">
        <v>383</v>
      </c>
      <c r="G251" s="10" t="s">
        <v>390</v>
      </c>
      <c r="H251" s="18" t="s">
        <v>322</v>
      </c>
      <c r="I251" s="18" t="s">
        <v>285</v>
      </c>
      <c r="J251" s="15" t="str">
        <f>VLOOKUP(Table1[[#This Row],[LastName]]&amp;"."&amp;Table1[[#This Row],[FirstName]],Fencers!C:H,6,FALSE)</f>
        <v>Men</v>
      </c>
      <c r="K251" s="23" t="str">
        <f>VLOOKUP(Table1[[#This Row],[LastName]]&amp;"."&amp;Table1[[#This Row],[FirstName]],Fencers!C:G,4,FALSE)</f>
        <v>AHFC</v>
      </c>
      <c r="L251" s="27" t="s">
        <v>397</v>
      </c>
      <c r="M251" s="12">
        <f>COUNTIFS(A:A,Table1[[#This Row],[LastName]],B:B,Table1[[#This Row],[FirstName]],F:F,"S",H:H,Table1[[#This Row],[Category]],I:I,Table1[[#This Row],[Weapon]])</f>
        <v>3</v>
      </c>
      <c r="N2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14</v>
      </c>
      <c r="P251" s="16">
        <f>IF(OR(Table1[[#This Row],[Rank]]="Cancelled",Table1[[#This Row],[Rank]]&gt;64),1,VLOOKUP(Table1[[#This Row],[GenderCount]],'Ranking Values'!E:F,2,FALSE))</f>
        <v>1</v>
      </c>
      <c r="Q251" s="17">
        <f>Table1[[#This Row],[Ranking.Points]]*Table1[[#This Row],[Mulitplier]]*Table1[[#This Row],[NI.Mult]]</f>
        <v>14</v>
      </c>
    </row>
    <row r="252" spans="1:17" x14ac:dyDescent="0.3">
      <c r="A252" s="18" t="s">
        <v>407</v>
      </c>
      <c r="B252" s="18" t="s">
        <v>404</v>
      </c>
      <c r="C252" s="19">
        <v>7</v>
      </c>
      <c r="D252" s="12">
        <f>COUNTIFS(E:E,Table1[[#This Row],[EventDate]],G:G,Table1[[#This Row],[EventName]],H:H,Table1[[#This Row],[Category]],I:I,Table1[[#This Row],[Weapon]],J:J,Table1[[#This Row],[Gender]])</f>
        <v>9</v>
      </c>
      <c r="E252" s="21">
        <v>44451</v>
      </c>
      <c r="F252" s="22" t="s">
        <v>383</v>
      </c>
      <c r="G252" s="10" t="s">
        <v>390</v>
      </c>
      <c r="H252" s="18" t="s">
        <v>322</v>
      </c>
      <c r="I252" s="18" t="s">
        <v>285</v>
      </c>
      <c r="J252" s="15" t="str">
        <f>VLOOKUP(Table1[[#This Row],[LastName]]&amp;"."&amp;Table1[[#This Row],[FirstName]],Fencers!C:H,6,FALSE)</f>
        <v>Men</v>
      </c>
      <c r="K252" s="23" t="str">
        <f>VLOOKUP(Table1[[#This Row],[LastName]]&amp;"."&amp;Table1[[#This Row],[FirstName]],Fencers!C:G,4,FALSE)</f>
        <v>AUFeC</v>
      </c>
      <c r="L252" s="27" t="s">
        <v>397</v>
      </c>
      <c r="M252" s="12">
        <f>COUNTIFS(A:A,Table1[[#This Row],[LastName]],B:B,Table1[[#This Row],[FirstName]],F:F,"S",H:H,Table1[[#This Row],[Category]],I:I,Table1[[#This Row],[Weapon]])</f>
        <v>1</v>
      </c>
      <c r="N2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14</v>
      </c>
      <c r="P252" s="16">
        <f>IF(OR(Table1[[#This Row],[Rank]]="Cancelled",Table1[[#This Row],[Rank]]&gt;64),1,VLOOKUP(Table1[[#This Row],[GenderCount]],'Ranking Values'!E:F,2,FALSE))</f>
        <v>1</v>
      </c>
      <c r="Q252" s="17">
        <f>Table1[[#This Row],[Ranking.Points]]*Table1[[#This Row],[Mulitplier]]*Table1[[#This Row],[NI.Mult]]</f>
        <v>14</v>
      </c>
    </row>
    <row r="253" spans="1:17" x14ac:dyDescent="0.3">
      <c r="A253" s="18" t="s">
        <v>76</v>
      </c>
      <c r="B253" s="18" t="s">
        <v>77</v>
      </c>
      <c r="C253" s="19">
        <v>8</v>
      </c>
      <c r="D253" s="12">
        <f>COUNTIFS(E:E,Table1[[#This Row],[EventDate]],G:G,Table1[[#This Row],[EventName]],H:H,Table1[[#This Row],[Category]],I:I,Table1[[#This Row],[Weapon]],J:J,Table1[[#This Row],[Gender]])</f>
        <v>9</v>
      </c>
      <c r="E253" s="21">
        <v>44451</v>
      </c>
      <c r="F253" s="22" t="s">
        <v>383</v>
      </c>
      <c r="G253" s="10" t="s">
        <v>390</v>
      </c>
      <c r="H253" s="18" t="s">
        <v>322</v>
      </c>
      <c r="I253" s="18" t="s">
        <v>285</v>
      </c>
      <c r="J253" s="15" t="str">
        <f>VLOOKUP(Table1[[#This Row],[LastName]]&amp;"."&amp;Table1[[#This Row],[FirstName]],Fencers!C:H,6,FALSE)</f>
        <v>Men</v>
      </c>
      <c r="K253" s="23" t="str">
        <f>VLOOKUP(Table1[[#This Row],[LastName]]&amp;"."&amp;Table1[[#This Row],[FirstName]],Fencers!C:G,4,FALSE)</f>
        <v>ASC</v>
      </c>
      <c r="L253" s="27" t="s">
        <v>397</v>
      </c>
      <c r="M253" s="12">
        <f>COUNTIFS(A:A,Table1[[#This Row],[LastName]],B:B,Table1[[#This Row],[FirstName]],F:F,"S",H:H,Table1[[#This Row],[Category]],I:I,Table1[[#This Row],[Weapon]])</f>
        <v>1</v>
      </c>
      <c r="N2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14</v>
      </c>
      <c r="P253" s="16">
        <f>IF(OR(Table1[[#This Row],[Rank]]="Cancelled",Table1[[#This Row],[Rank]]&gt;64),1,VLOOKUP(Table1[[#This Row],[GenderCount]],'Ranking Values'!E:F,2,FALSE))</f>
        <v>1</v>
      </c>
      <c r="Q253" s="17">
        <f>Table1[[#This Row],[Ranking.Points]]*Table1[[#This Row],[Mulitplier]]*Table1[[#This Row],[NI.Mult]]</f>
        <v>14</v>
      </c>
    </row>
    <row r="254" spans="1:17" x14ac:dyDescent="0.3">
      <c r="A254" s="18" t="s">
        <v>166</v>
      </c>
      <c r="B254" s="18" t="s">
        <v>150</v>
      </c>
      <c r="C254" s="19">
        <v>9</v>
      </c>
      <c r="D254" s="12">
        <f>COUNTIFS(E:E,Table1[[#This Row],[EventDate]],G:G,Table1[[#This Row],[EventName]],H:H,Table1[[#This Row],[Category]],I:I,Table1[[#This Row],[Weapon]],J:J,Table1[[#This Row],[Gender]])</f>
        <v>9</v>
      </c>
      <c r="E254" s="21">
        <v>44451</v>
      </c>
      <c r="F254" s="22" t="s">
        <v>383</v>
      </c>
      <c r="G254" s="10" t="s">
        <v>390</v>
      </c>
      <c r="H254" s="18" t="s">
        <v>322</v>
      </c>
      <c r="I254" s="18" t="s">
        <v>285</v>
      </c>
      <c r="J254" s="15" t="str">
        <f>VLOOKUP(Table1[[#This Row],[LastName]]&amp;"."&amp;Table1[[#This Row],[FirstName]],Fencers!C:H,6,FALSE)</f>
        <v>Men</v>
      </c>
      <c r="K254" s="23" t="str">
        <f>VLOOKUP(Table1[[#This Row],[LastName]]&amp;"."&amp;Table1[[#This Row],[FirstName]],Fencers!C:G,4,FALSE)</f>
        <v>ASC</v>
      </c>
      <c r="L254" s="27" t="s">
        <v>397</v>
      </c>
      <c r="M254" s="12">
        <f>COUNTIFS(A:A,Table1[[#This Row],[LastName]],B:B,Table1[[#This Row],[FirstName]],F:F,"S",H:H,Table1[[#This Row],[Category]],I:I,Table1[[#This Row],[Weapon]])</f>
        <v>2</v>
      </c>
      <c r="N2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8</v>
      </c>
      <c r="P254" s="16">
        <f>IF(OR(Table1[[#This Row],[Rank]]="Cancelled",Table1[[#This Row],[Rank]]&gt;64),1,VLOOKUP(Table1[[#This Row],[GenderCount]],'Ranking Values'!E:F,2,FALSE))</f>
        <v>1</v>
      </c>
      <c r="Q254" s="17">
        <f>Table1[[#This Row],[Ranking.Points]]*Table1[[#This Row],[Mulitplier]]*Table1[[#This Row],[NI.Mult]]</f>
        <v>8</v>
      </c>
    </row>
    <row r="255" spans="1:17" x14ac:dyDescent="0.3">
      <c r="A255" s="18" t="s">
        <v>61</v>
      </c>
      <c r="B255" s="18" t="s">
        <v>64</v>
      </c>
      <c r="C255" s="19">
        <v>1</v>
      </c>
      <c r="D255" s="12">
        <f>COUNTIFS(E:E,Table1[[#This Row],[EventDate]],G:G,Table1[[#This Row],[EventName]],H:H,Table1[[#This Row],[Category]],I:I,Table1[[#This Row],[Weapon]],J:J,Table1[[#This Row],[Gender]])</f>
        <v>6</v>
      </c>
      <c r="E255" s="21">
        <v>44451</v>
      </c>
      <c r="F255" s="22" t="s">
        <v>383</v>
      </c>
      <c r="G255" s="10" t="s">
        <v>390</v>
      </c>
      <c r="H255" s="18" t="s">
        <v>322</v>
      </c>
      <c r="I255" s="18" t="s">
        <v>285</v>
      </c>
      <c r="J255" s="15" t="str">
        <f>VLOOKUP(Table1[[#This Row],[LastName]]&amp;"."&amp;Table1[[#This Row],[FirstName]],Fencers!C:H,6,FALSE)</f>
        <v>Women</v>
      </c>
      <c r="K255" s="23" t="str">
        <f>VLOOKUP(Table1[[#This Row],[LastName]]&amp;"."&amp;Table1[[#This Row],[FirstName]],Fencers!C:G,4,FALSE)</f>
        <v>CSFC</v>
      </c>
      <c r="L255" s="27" t="s">
        <v>397</v>
      </c>
      <c r="M255" s="12">
        <f>COUNTIFS(A:A,Table1[[#This Row],[LastName]],B:B,Table1[[#This Row],[FirstName]],F:F,"S",H:H,Table1[[#This Row],[Category]],I:I,Table1[[#This Row],[Weapon]])</f>
        <v>3</v>
      </c>
      <c r="N2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32</v>
      </c>
      <c r="P255" s="16">
        <f>IF(OR(Table1[[#This Row],[Rank]]="Cancelled",Table1[[#This Row],[Rank]]&gt;64),1,VLOOKUP(Table1[[#This Row],[GenderCount]],'Ranking Values'!E:F,2,FALSE))</f>
        <v>1</v>
      </c>
      <c r="Q255" s="17">
        <f>Table1[[#This Row],[Ranking.Points]]*Table1[[#This Row],[Mulitplier]]*Table1[[#This Row],[NI.Mult]]</f>
        <v>32</v>
      </c>
    </row>
    <row r="256" spans="1:17" x14ac:dyDescent="0.3">
      <c r="A256" s="18" t="s">
        <v>180</v>
      </c>
      <c r="B256" s="18" t="s">
        <v>181</v>
      </c>
      <c r="C256" s="19">
        <v>2</v>
      </c>
      <c r="D256" s="12">
        <f>COUNTIFS(E:E,Table1[[#This Row],[EventDate]],G:G,Table1[[#This Row],[EventName]],H:H,Table1[[#This Row],[Category]],I:I,Table1[[#This Row],[Weapon]],J:J,Table1[[#This Row],[Gender]])</f>
        <v>6</v>
      </c>
      <c r="E256" s="21">
        <v>44451</v>
      </c>
      <c r="F256" s="22" t="s">
        <v>383</v>
      </c>
      <c r="G256" s="10" t="s">
        <v>390</v>
      </c>
      <c r="H256" s="18" t="s">
        <v>322</v>
      </c>
      <c r="I256" s="18" t="s">
        <v>285</v>
      </c>
      <c r="J256" s="15" t="str">
        <f>VLOOKUP(Table1[[#This Row],[LastName]]&amp;"."&amp;Table1[[#This Row],[FirstName]],Fencers!C:H,6,FALSE)</f>
        <v>Women</v>
      </c>
      <c r="K256" s="23" t="str">
        <f>VLOOKUP(Table1[[#This Row],[LastName]]&amp;"."&amp;Table1[[#This Row],[FirstName]],Fencers!C:G,4,FALSE)</f>
        <v>CSFC</v>
      </c>
      <c r="L256" s="27" t="s">
        <v>397</v>
      </c>
      <c r="M256" s="12">
        <f>COUNTIFS(A:A,Table1[[#This Row],[LastName]],B:B,Table1[[#This Row],[FirstName]],F:F,"S",H:H,Table1[[#This Row],[Category]],I:I,Table1[[#This Row],[Weapon]])</f>
        <v>5</v>
      </c>
      <c r="N2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26</v>
      </c>
      <c r="P256" s="16">
        <f>IF(OR(Table1[[#This Row],[Rank]]="Cancelled",Table1[[#This Row],[Rank]]&gt;64),1,VLOOKUP(Table1[[#This Row],[GenderCount]],'Ranking Values'!E:F,2,FALSE))</f>
        <v>1</v>
      </c>
      <c r="Q256" s="17">
        <f>Table1[[#This Row],[Ranking.Points]]*Table1[[#This Row],[Mulitplier]]*Table1[[#This Row],[NI.Mult]]</f>
        <v>26</v>
      </c>
    </row>
    <row r="257" spans="1:17" x14ac:dyDescent="0.3">
      <c r="A257" s="18" t="s">
        <v>123</v>
      </c>
      <c r="B257" s="18" t="s">
        <v>446</v>
      </c>
      <c r="C257" s="19">
        <v>3</v>
      </c>
      <c r="D257" s="12">
        <f>COUNTIFS(E:E,Table1[[#This Row],[EventDate]],G:G,Table1[[#This Row],[EventName]],H:H,Table1[[#This Row],[Category]],I:I,Table1[[#This Row],[Weapon]],J:J,Table1[[#This Row],[Gender]])</f>
        <v>6</v>
      </c>
      <c r="E257" s="21">
        <v>44451</v>
      </c>
      <c r="F257" s="22" t="s">
        <v>383</v>
      </c>
      <c r="G257" s="10" t="s">
        <v>390</v>
      </c>
      <c r="H257" s="18" t="s">
        <v>322</v>
      </c>
      <c r="I257" s="18" t="s">
        <v>285</v>
      </c>
      <c r="J257" s="15" t="str">
        <f>VLOOKUP(Table1[[#This Row],[LastName]]&amp;"."&amp;Table1[[#This Row],[FirstName]],Fencers!C:H,6,FALSE)</f>
        <v>Women</v>
      </c>
      <c r="K257" s="23" t="str">
        <f>VLOOKUP(Table1[[#This Row],[LastName]]&amp;"."&amp;Table1[[#This Row],[FirstName]],Fencers!C:G,4,FALSE)</f>
        <v>CSFC</v>
      </c>
      <c r="L257" s="27" t="s">
        <v>397</v>
      </c>
      <c r="M257" s="12">
        <f>COUNTIFS(A:A,Table1[[#This Row],[LastName]],B:B,Table1[[#This Row],[FirstName]],F:F,"S",H:H,Table1[[#This Row],[Category]],I:I,Table1[[#This Row],[Weapon]])</f>
        <v>4</v>
      </c>
      <c r="N2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20</v>
      </c>
      <c r="P257" s="16">
        <f>IF(OR(Table1[[#This Row],[Rank]]="Cancelled",Table1[[#This Row],[Rank]]&gt;64),1,VLOOKUP(Table1[[#This Row],[GenderCount]],'Ranking Values'!E:F,2,FALSE))</f>
        <v>1</v>
      </c>
      <c r="Q257" s="17">
        <f>Table1[[#This Row],[Ranking.Points]]*Table1[[#This Row],[Mulitplier]]*Table1[[#This Row],[NI.Mult]]</f>
        <v>20</v>
      </c>
    </row>
    <row r="258" spans="1:17" x14ac:dyDescent="0.3">
      <c r="A258" s="18" t="s">
        <v>97</v>
      </c>
      <c r="B258" s="18" t="s">
        <v>101</v>
      </c>
      <c r="C258" s="19">
        <v>3</v>
      </c>
      <c r="D258" s="12">
        <f>COUNTIFS(E:E,Table1[[#This Row],[EventDate]],G:G,Table1[[#This Row],[EventName]],H:H,Table1[[#This Row],[Category]],I:I,Table1[[#This Row],[Weapon]],J:J,Table1[[#This Row],[Gender]])</f>
        <v>6</v>
      </c>
      <c r="E258" s="21">
        <v>44451</v>
      </c>
      <c r="F258" s="22" t="s">
        <v>383</v>
      </c>
      <c r="G258" s="10" t="s">
        <v>390</v>
      </c>
      <c r="H258" s="18" t="s">
        <v>322</v>
      </c>
      <c r="I258" s="18" t="s">
        <v>285</v>
      </c>
      <c r="J258" s="15" t="str">
        <f>VLOOKUP(Table1[[#This Row],[LastName]]&amp;"."&amp;Table1[[#This Row],[FirstName]],Fencers!C:H,6,FALSE)</f>
        <v>Women</v>
      </c>
      <c r="K258" s="23" t="str">
        <f>VLOOKUP(Table1[[#This Row],[LastName]]&amp;"."&amp;Table1[[#This Row],[FirstName]],Fencers!C:G,4,FALSE)</f>
        <v>AHFC</v>
      </c>
      <c r="L258" s="27" t="s">
        <v>397</v>
      </c>
      <c r="M258" s="12">
        <f>COUNTIFS(A:A,Table1[[#This Row],[LastName]],B:B,Table1[[#This Row],[FirstName]],F:F,"S",H:H,Table1[[#This Row],[Category]],I:I,Table1[[#This Row],[Weapon]])</f>
        <v>4</v>
      </c>
      <c r="N2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20</v>
      </c>
      <c r="P258" s="16">
        <f>IF(OR(Table1[[#This Row],[Rank]]="Cancelled",Table1[[#This Row],[Rank]]&gt;64),1,VLOOKUP(Table1[[#This Row],[GenderCount]],'Ranking Values'!E:F,2,FALSE))</f>
        <v>1</v>
      </c>
      <c r="Q258" s="17">
        <f>Table1[[#This Row],[Ranking.Points]]*Table1[[#This Row],[Mulitplier]]*Table1[[#This Row],[NI.Mult]]</f>
        <v>20</v>
      </c>
    </row>
    <row r="259" spans="1:17" x14ac:dyDescent="0.3">
      <c r="A259" s="18" t="s">
        <v>125</v>
      </c>
      <c r="B259" s="18" t="s">
        <v>137</v>
      </c>
      <c r="C259" s="19">
        <v>5</v>
      </c>
      <c r="D259" s="12">
        <f>COUNTIFS(E:E,Table1[[#This Row],[EventDate]],G:G,Table1[[#This Row],[EventName]],H:H,Table1[[#This Row],[Category]],I:I,Table1[[#This Row],[Weapon]],J:J,Table1[[#This Row],[Gender]])</f>
        <v>6</v>
      </c>
      <c r="E259" s="21">
        <v>44451</v>
      </c>
      <c r="F259" s="22" t="s">
        <v>383</v>
      </c>
      <c r="G259" s="10" t="s">
        <v>390</v>
      </c>
      <c r="H259" s="18" t="s">
        <v>322</v>
      </c>
      <c r="I259" s="18" t="s">
        <v>285</v>
      </c>
      <c r="J259" s="15" t="str">
        <f>VLOOKUP(Table1[[#This Row],[LastName]]&amp;"."&amp;Table1[[#This Row],[FirstName]],Fencers!C:H,6,FALSE)</f>
        <v>Women</v>
      </c>
      <c r="K259" s="23" t="str">
        <f>VLOOKUP(Table1[[#This Row],[LastName]]&amp;"."&amp;Table1[[#This Row],[FirstName]],Fencers!C:G,4,FALSE)</f>
        <v>ASC</v>
      </c>
      <c r="L259" s="27" t="s">
        <v>397</v>
      </c>
      <c r="M259" s="12">
        <f>COUNTIFS(A:A,Table1[[#This Row],[LastName]],B:B,Table1[[#This Row],[FirstName]],F:F,"S",H:H,Table1[[#This Row],[Category]],I:I,Table1[[#This Row],[Weapon]])</f>
        <v>3</v>
      </c>
      <c r="N2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14</v>
      </c>
      <c r="P259" s="16">
        <f>IF(OR(Table1[[#This Row],[Rank]]="Cancelled",Table1[[#This Row],[Rank]]&gt;64),1,VLOOKUP(Table1[[#This Row],[GenderCount]],'Ranking Values'!E:F,2,FALSE))</f>
        <v>1</v>
      </c>
      <c r="Q259" s="17">
        <f>Table1[[#This Row],[Ranking.Points]]*Table1[[#This Row],[Mulitplier]]*Table1[[#This Row],[NI.Mult]]</f>
        <v>14</v>
      </c>
    </row>
    <row r="260" spans="1:17" x14ac:dyDescent="0.3">
      <c r="A260" s="18" t="s">
        <v>373</v>
      </c>
      <c r="B260" s="18" t="s">
        <v>374</v>
      </c>
      <c r="C260" s="19">
        <v>6</v>
      </c>
      <c r="D260" s="12">
        <f>COUNTIFS(E:E,Table1[[#This Row],[EventDate]],G:G,Table1[[#This Row],[EventName]],H:H,Table1[[#This Row],[Category]],I:I,Table1[[#This Row],[Weapon]],J:J,Table1[[#This Row],[Gender]])</f>
        <v>6</v>
      </c>
      <c r="E260" s="21">
        <v>44451</v>
      </c>
      <c r="F260" s="22" t="s">
        <v>383</v>
      </c>
      <c r="G260" s="10" t="s">
        <v>390</v>
      </c>
      <c r="H260" s="18" t="s">
        <v>322</v>
      </c>
      <c r="I260" s="18" t="s">
        <v>285</v>
      </c>
      <c r="J260" s="15" t="str">
        <f>VLOOKUP(Table1[[#This Row],[LastName]]&amp;"."&amp;Table1[[#This Row],[FirstName]],Fencers!C:H,6,FALSE)</f>
        <v>Women</v>
      </c>
      <c r="K260" s="23" t="str">
        <f>VLOOKUP(Table1[[#This Row],[LastName]]&amp;"."&amp;Table1[[#This Row],[FirstName]],Fencers!C:G,4,FALSE)</f>
        <v>CSFC</v>
      </c>
      <c r="L260" s="27" t="s">
        <v>397</v>
      </c>
      <c r="M260" s="12">
        <f>COUNTIFS(A:A,Table1[[#This Row],[LastName]],B:B,Table1[[#This Row],[FirstName]],F:F,"S",H:H,Table1[[#This Row],[Category]],I:I,Table1[[#This Row],[Weapon]])</f>
        <v>3</v>
      </c>
      <c r="N2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14</v>
      </c>
      <c r="P260" s="16">
        <f>IF(OR(Table1[[#This Row],[Rank]]="Cancelled",Table1[[#This Row],[Rank]]&gt;64),1,VLOOKUP(Table1[[#This Row],[GenderCount]],'Ranking Values'!E:F,2,FALSE))</f>
        <v>1</v>
      </c>
      <c r="Q260" s="17">
        <f>Table1[[#This Row],[Ranking.Points]]*Table1[[#This Row],[Mulitplier]]*Table1[[#This Row],[NI.Mult]]</f>
        <v>14</v>
      </c>
    </row>
    <row r="261" spans="1:17" x14ac:dyDescent="0.3">
      <c r="A261" s="18" t="s">
        <v>19</v>
      </c>
      <c r="B261" s="18" t="s">
        <v>32</v>
      </c>
      <c r="C261" s="19">
        <v>1</v>
      </c>
      <c r="D261" s="12">
        <f>COUNTIFS(E:E,Table1[[#This Row],[EventDate]],G:G,Table1[[#This Row],[EventName]],H:H,Table1[[#This Row],[Category]],I:I,Table1[[#This Row],[Weapon]],J:J,Table1[[#This Row],[Gender]])</f>
        <v>4</v>
      </c>
      <c r="E261" s="21">
        <v>44451</v>
      </c>
      <c r="F261" s="22" t="s">
        <v>383</v>
      </c>
      <c r="G261" s="10" t="s">
        <v>390</v>
      </c>
      <c r="H261" s="18" t="s">
        <v>320</v>
      </c>
      <c r="I261" s="18" t="s">
        <v>287</v>
      </c>
      <c r="J261" s="15" t="str">
        <f>VLOOKUP(Table1[[#This Row],[LastName]]&amp;"."&amp;Table1[[#This Row],[FirstName]],Fencers!C:H,6,FALSE)</f>
        <v>Men</v>
      </c>
      <c r="K261" s="23" t="str">
        <f>VLOOKUP(Table1[[#This Row],[LastName]]&amp;"."&amp;Table1[[#This Row],[FirstName]],Fencers!C:G,4,FALSE)</f>
        <v>ASC</v>
      </c>
      <c r="L261" s="27" t="s">
        <v>397</v>
      </c>
      <c r="M261" s="12">
        <f>COUNTIFS(A:A,Table1[[#This Row],[LastName]],B:B,Table1[[#This Row],[FirstName]],F:F,"S",H:H,Table1[[#This Row],[Category]],I:I,Table1[[#This Row],[Weapon]])</f>
        <v>3</v>
      </c>
      <c r="N2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32</v>
      </c>
      <c r="P261" s="16">
        <f>IF(OR(Table1[[#This Row],[Rank]]="Cancelled",Table1[[#This Row],[Rank]]&gt;64),1,VLOOKUP(Table1[[#This Row],[GenderCount]],'Ranking Values'!E:F,2,FALSE))</f>
        <v>0.8</v>
      </c>
      <c r="Q261" s="17">
        <f>Table1[[#This Row],[Ranking.Points]]*Table1[[#This Row],[Mulitplier]]*Table1[[#This Row],[NI.Mult]]</f>
        <v>25.6</v>
      </c>
    </row>
    <row r="262" spans="1:17" x14ac:dyDescent="0.3">
      <c r="A262" s="18" t="s">
        <v>30</v>
      </c>
      <c r="B262" s="18" t="s">
        <v>89</v>
      </c>
      <c r="C262" s="19">
        <v>2</v>
      </c>
      <c r="D262" s="12">
        <f>COUNTIFS(E:E,Table1[[#This Row],[EventDate]],G:G,Table1[[#This Row],[EventName]],H:H,Table1[[#This Row],[Category]],I:I,Table1[[#This Row],[Weapon]],J:J,Table1[[#This Row],[Gender]])</f>
        <v>4</v>
      </c>
      <c r="E262" s="21">
        <v>44451</v>
      </c>
      <c r="F262" s="22" t="s">
        <v>383</v>
      </c>
      <c r="G262" s="10" t="s">
        <v>390</v>
      </c>
      <c r="H262" s="18" t="s">
        <v>320</v>
      </c>
      <c r="I262" s="18" t="s">
        <v>287</v>
      </c>
      <c r="J262" s="15" t="str">
        <f>VLOOKUP(Table1[[#This Row],[LastName]]&amp;"."&amp;Table1[[#This Row],[FirstName]],Fencers!C:H,6,FALSE)</f>
        <v>Men</v>
      </c>
      <c r="K262" s="23" t="str">
        <f>VLOOKUP(Table1[[#This Row],[LastName]]&amp;"."&amp;Table1[[#This Row],[FirstName]],Fencers!C:G,4,FALSE)</f>
        <v>AHFC</v>
      </c>
      <c r="L262" s="27" t="s">
        <v>397</v>
      </c>
      <c r="M262" s="12">
        <f>COUNTIFS(A:A,Table1[[#This Row],[LastName]],B:B,Table1[[#This Row],[FirstName]],F:F,"S",H:H,Table1[[#This Row],[Category]],I:I,Table1[[#This Row],[Weapon]])</f>
        <v>2</v>
      </c>
      <c r="N2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26</v>
      </c>
      <c r="P262" s="16">
        <f>IF(OR(Table1[[#This Row],[Rank]]="Cancelled",Table1[[#This Row],[Rank]]&gt;64),1,VLOOKUP(Table1[[#This Row],[GenderCount]],'Ranking Values'!E:F,2,FALSE))</f>
        <v>0.8</v>
      </c>
      <c r="Q262" s="17">
        <f>Table1[[#This Row],[Ranking.Points]]*Table1[[#This Row],[Mulitplier]]*Table1[[#This Row],[NI.Mult]]</f>
        <v>20.8</v>
      </c>
    </row>
    <row r="263" spans="1:17" x14ac:dyDescent="0.3">
      <c r="A263" s="18" t="s">
        <v>375</v>
      </c>
      <c r="B263" s="18" t="s">
        <v>376</v>
      </c>
      <c r="C263" s="19">
        <v>3</v>
      </c>
      <c r="D263" s="12">
        <f>COUNTIFS(E:E,Table1[[#This Row],[EventDate]],G:G,Table1[[#This Row],[EventName]],H:H,Table1[[#This Row],[Category]],I:I,Table1[[#This Row],[Weapon]],J:J,Table1[[#This Row],[Gender]])</f>
        <v>4</v>
      </c>
      <c r="E263" s="21">
        <v>44451</v>
      </c>
      <c r="F263" s="22" t="s">
        <v>383</v>
      </c>
      <c r="G263" s="10" t="s">
        <v>390</v>
      </c>
      <c r="H263" s="18" t="s">
        <v>320</v>
      </c>
      <c r="I263" s="18" t="s">
        <v>287</v>
      </c>
      <c r="J263" s="15" t="str">
        <f>VLOOKUP(Table1[[#This Row],[LastName]]&amp;"."&amp;Table1[[#This Row],[FirstName]],Fencers!C:H,6,FALSE)</f>
        <v>Men</v>
      </c>
      <c r="K263" s="23" t="str">
        <f>VLOOKUP(Table1[[#This Row],[LastName]]&amp;"."&amp;Table1[[#This Row],[FirstName]],Fencers!C:G,4,FALSE)</f>
        <v>ASC</v>
      </c>
      <c r="L263" s="27" t="s">
        <v>397</v>
      </c>
      <c r="M263" s="12">
        <f>COUNTIFS(A:A,Table1[[#This Row],[LastName]],B:B,Table1[[#This Row],[FirstName]],F:F,"S",H:H,Table1[[#This Row],[Category]],I:I,Table1[[#This Row],[Weapon]])</f>
        <v>2</v>
      </c>
      <c r="N2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20</v>
      </c>
      <c r="P263" s="16">
        <f>IF(OR(Table1[[#This Row],[Rank]]="Cancelled",Table1[[#This Row],[Rank]]&gt;64),1,VLOOKUP(Table1[[#This Row],[GenderCount]],'Ranking Values'!E:F,2,FALSE))</f>
        <v>0.8</v>
      </c>
      <c r="Q263" s="17">
        <f>Table1[[#This Row],[Ranking.Points]]*Table1[[#This Row],[Mulitplier]]*Table1[[#This Row],[NI.Mult]]</f>
        <v>16</v>
      </c>
    </row>
    <row r="264" spans="1:17" x14ac:dyDescent="0.3">
      <c r="A264" s="18" t="s">
        <v>126</v>
      </c>
      <c r="B264" s="18" t="s">
        <v>138</v>
      </c>
      <c r="C264" s="19">
        <v>3</v>
      </c>
      <c r="D264" s="12">
        <f>COUNTIFS(E:E,Table1[[#This Row],[EventDate]],G:G,Table1[[#This Row],[EventName]],H:H,Table1[[#This Row],[Category]],I:I,Table1[[#This Row],[Weapon]],J:J,Table1[[#This Row],[Gender]])</f>
        <v>4</v>
      </c>
      <c r="E264" s="21">
        <v>44451</v>
      </c>
      <c r="F264" s="22" t="s">
        <v>383</v>
      </c>
      <c r="G264" s="10" t="s">
        <v>390</v>
      </c>
      <c r="H264" s="18" t="s">
        <v>320</v>
      </c>
      <c r="I264" s="18" t="s">
        <v>287</v>
      </c>
      <c r="J264" s="15" t="str">
        <f>VLOOKUP(Table1[[#This Row],[LastName]]&amp;"."&amp;Table1[[#This Row],[FirstName]],Fencers!C:H,6,FALSE)</f>
        <v>Men</v>
      </c>
      <c r="K264" s="23" t="str">
        <f>VLOOKUP(Table1[[#This Row],[LastName]]&amp;"."&amp;Table1[[#This Row],[FirstName]],Fencers!C:G,4,FALSE)</f>
        <v>ASC</v>
      </c>
      <c r="L264" s="27" t="s">
        <v>397</v>
      </c>
      <c r="M264" s="12">
        <f>COUNTIFS(A:A,Table1[[#This Row],[LastName]],B:B,Table1[[#This Row],[FirstName]],F:F,"S",H:H,Table1[[#This Row],[Category]],I:I,Table1[[#This Row],[Weapon]])</f>
        <v>2</v>
      </c>
      <c r="N2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20</v>
      </c>
      <c r="P264" s="16">
        <f>IF(OR(Table1[[#This Row],[Rank]]="Cancelled",Table1[[#This Row],[Rank]]&gt;64),1,VLOOKUP(Table1[[#This Row],[GenderCount]],'Ranking Values'!E:F,2,FALSE))</f>
        <v>0.8</v>
      </c>
      <c r="Q264" s="17">
        <f>Table1[[#This Row],[Ranking.Points]]*Table1[[#This Row],[Mulitplier]]*Table1[[#This Row],[NI.Mult]]</f>
        <v>16</v>
      </c>
    </row>
    <row r="265" spans="1:17" x14ac:dyDescent="0.3">
      <c r="A265" s="18" t="s">
        <v>30</v>
      </c>
      <c r="B265" s="18" t="s">
        <v>89</v>
      </c>
      <c r="C265" s="19">
        <v>1</v>
      </c>
      <c r="D265" s="12">
        <f>COUNTIFS(E:E,Table1[[#This Row],[EventDate]],G:G,Table1[[#This Row],[EventName]],H:H,Table1[[#This Row],[Category]],I:I,Table1[[#This Row],[Weapon]],J:J,Table1[[#This Row],[Gender]])</f>
        <v>2</v>
      </c>
      <c r="E265" s="21">
        <v>44451</v>
      </c>
      <c r="F265" s="22" t="s">
        <v>383</v>
      </c>
      <c r="G265" s="10" t="s">
        <v>390</v>
      </c>
      <c r="H265" s="18" t="s">
        <v>319</v>
      </c>
      <c r="I265" s="18" t="s">
        <v>287</v>
      </c>
      <c r="J265" s="15" t="str">
        <f>VLOOKUP(Table1[[#This Row],[LastName]]&amp;"."&amp;Table1[[#This Row],[FirstName]],Fencers!C:H,6,FALSE)</f>
        <v>Men</v>
      </c>
      <c r="K265" s="23" t="str">
        <f>VLOOKUP(Table1[[#This Row],[LastName]]&amp;"."&amp;Table1[[#This Row],[FirstName]],Fencers!C:G,4,FALSE)</f>
        <v>AHFC</v>
      </c>
      <c r="L265" s="27" t="s">
        <v>397</v>
      </c>
      <c r="M265" s="12">
        <f>COUNTIFS(A:A,Table1[[#This Row],[LastName]],B:B,Table1[[#This Row],[FirstName]],F:F,"S",H:H,Table1[[#This Row],[Category]],I:I,Table1[[#This Row],[Weapon]])</f>
        <v>3</v>
      </c>
      <c r="N2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32</v>
      </c>
      <c r="P265" s="16">
        <f>IF(OR(Table1[[#This Row],[Rank]]="Cancelled",Table1[[#This Row],[Rank]]&gt;64),1,VLOOKUP(Table1[[#This Row],[GenderCount]],'Ranking Values'!E:F,2,FALSE))</f>
        <v>0.4</v>
      </c>
      <c r="Q265" s="17">
        <f>Table1[[#This Row],[Ranking.Points]]*Table1[[#This Row],[Mulitplier]]*Table1[[#This Row],[NI.Mult]]</f>
        <v>12.8</v>
      </c>
    </row>
    <row r="266" spans="1:17" x14ac:dyDescent="0.3">
      <c r="A266" s="18" t="s">
        <v>126</v>
      </c>
      <c r="B266" s="18" t="s">
        <v>138</v>
      </c>
      <c r="C266" s="19">
        <v>2</v>
      </c>
      <c r="D266" s="12">
        <f>COUNTIFS(E:E,Table1[[#This Row],[EventDate]],G:G,Table1[[#This Row],[EventName]],H:H,Table1[[#This Row],[Category]],I:I,Table1[[#This Row],[Weapon]],J:J,Table1[[#This Row],[Gender]])</f>
        <v>2</v>
      </c>
      <c r="E266" s="21">
        <v>44451</v>
      </c>
      <c r="F266" s="22" t="s">
        <v>383</v>
      </c>
      <c r="G266" s="10" t="s">
        <v>390</v>
      </c>
      <c r="H266" s="18" t="s">
        <v>319</v>
      </c>
      <c r="I266" s="18" t="s">
        <v>287</v>
      </c>
      <c r="J266" s="15" t="str">
        <f>VLOOKUP(Table1[[#This Row],[LastName]]&amp;"."&amp;Table1[[#This Row],[FirstName]],Fencers!C:H,6,FALSE)</f>
        <v>Men</v>
      </c>
      <c r="K266" s="23" t="str">
        <f>VLOOKUP(Table1[[#This Row],[LastName]]&amp;"."&amp;Table1[[#This Row],[FirstName]],Fencers!C:G,4,FALSE)</f>
        <v>ASC</v>
      </c>
      <c r="L266" s="27" t="s">
        <v>397</v>
      </c>
      <c r="M266" s="12">
        <f>COUNTIFS(A:A,Table1[[#This Row],[LastName]],B:B,Table1[[#This Row],[FirstName]],F:F,"S",H:H,Table1[[#This Row],[Category]],I:I,Table1[[#This Row],[Weapon]])</f>
        <v>3</v>
      </c>
      <c r="N2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26</v>
      </c>
      <c r="P266" s="16">
        <f>IF(OR(Table1[[#This Row],[Rank]]="Cancelled",Table1[[#This Row],[Rank]]&gt;64),1,VLOOKUP(Table1[[#This Row],[GenderCount]],'Ranking Values'!E:F,2,FALSE))</f>
        <v>0.4</v>
      </c>
      <c r="Q266" s="17">
        <f>Table1[[#This Row],[Ranking.Points]]*Table1[[#This Row],[Mulitplier]]*Table1[[#This Row],[NI.Mult]]</f>
        <v>10.4</v>
      </c>
    </row>
    <row r="267" spans="1:17" x14ac:dyDescent="0.3">
      <c r="A267" s="18" t="s">
        <v>70</v>
      </c>
      <c r="B267" s="18" t="s">
        <v>71</v>
      </c>
      <c r="C267" s="19">
        <v>1</v>
      </c>
      <c r="D267" s="12">
        <f>COUNTIFS(E:E,Table1[[#This Row],[EventDate]],G:G,Table1[[#This Row],[EventName]],H:H,Table1[[#This Row],[Category]],I:I,Table1[[#This Row],[Weapon]],J:J,Table1[[#This Row],[Gender]])</f>
        <v>6</v>
      </c>
      <c r="E267" s="21">
        <v>44451</v>
      </c>
      <c r="F267" s="22" t="s">
        <v>383</v>
      </c>
      <c r="G267" s="10" t="s">
        <v>390</v>
      </c>
      <c r="H267" s="18" t="s">
        <v>322</v>
      </c>
      <c r="I267" s="18" t="s">
        <v>313</v>
      </c>
      <c r="J267" s="15" t="str">
        <f>VLOOKUP(Table1[[#This Row],[LastName]]&amp;"."&amp;Table1[[#This Row],[FirstName]],Fencers!C:H,6,FALSE)</f>
        <v>Men</v>
      </c>
      <c r="K267" s="23" t="str">
        <f>VLOOKUP(Table1[[#This Row],[LastName]]&amp;"."&amp;Table1[[#This Row],[FirstName]],Fencers!C:G,4,FALSE)</f>
        <v>AHFC</v>
      </c>
      <c r="L267" s="27" t="s">
        <v>397</v>
      </c>
      <c r="M267" s="12">
        <f>COUNTIFS(A:A,Table1[[#This Row],[LastName]],B:B,Table1[[#This Row],[FirstName]],F:F,"S",H:H,Table1[[#This Row],[Category]],I:I,Table1[[#This Row],[Weapon]])</f>
        <v>1</v>
      </c>
      <c r="N2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32</v>
      </c>
      <c r="P267" s="16">
        <f>IF(OR(Table1[[#This Row],[Rank]]="Cancelled",Table1[[#This Row],[Rank]]&gt;64),1,VLOOKUP(Table1[[#This Row],[GenderCount]],'Ranking Values'!E:F,2,FALSE))</f>
        <v>1</v>
      </c>
      <c r="Q267" s="17">
        <f>Table1[[#This Row],[Ranking.Points]]*Table1[[#This Row],[Mulitplier]]*Table1[[#This Row],[NI.Mult]]</f>
        <v>32</v>
      </c>
    </row>
    <row r="268" spans="1:17" x14ac:dyDescent="0.3">
      <c r="A268" s="18" t="s">
        <v>367</v>
      </c>
      <c r="B268" s="18" t="s">
        <v>42</v>
      </c>
      <c r="C268" s="19">
        <v>2</v>
      </c>
      <c r="D268" s="12">
        <f>COUNTIFS(E:E,Table1[[#This Row],[EventDate]],G:G,Table1[[#This Row],[EventName]],H:H,Table1[[#This Row],[Category]],I:I,Table1[[#This Row],[Weapon]],J:J,Table1[[#This Row],[Gender]])</f>
        <v>6</v>
      </c>
      <c r="E268" s="21">
        <v>44451</v>
      </c>
      <c r="F268" s="22" t="s">
        <v>383</v>
      </c>
      <c r="G268" s="10" t="s">
        <v>390</v>
      </c>
      <c r="H268" s="18" t="s">
        <v>322</v>
      </c>
      <c r="I268" s="18" t="s">
        <v>313</v>
      </c>
      <c r="J268" s="15" t="str">
        <f>VLOOKUP(Table1[[#This Row],[LastName]]&amp;"."&amp;Table1[[#This Row],[FirstName]],Fencers!C:H,6,FALSE)</f>
        <v>Men</v>
      </c>
      <c r="K268" s="23" t="str">
        <f>VLOOKUP(Table1[[#This Row],[LastName]]&amp;"."&amp;Table1[[#This Row],[FirstName]],Fencers!C:G,4,FALSE)</f>
        <v>CSFC</v>
      </c>
      <c r="L268" s="27" t="s">
        <v>397</v>
      </c>
      <c r="M268" s="12">
        <f>COUNTIFS(A:A,Table1[[#This Row],[LastName]],B:B,Table1[[#This Row],[FirstName]],F:F,"S",H:H,Table1[[#This Row],[Category]],I:I,Table1[[#This Row],[Weapon]])</f>
        <v>2</v>
      </c>
      <c r="N2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26</v>
      </c>
      <c r="P268" s="16">
        <f>IF(OR(Table1[[#This Row],[Rank]]="Cancelled",Table1[[#This Row],[Rank]]&gt;64),1,VLOOKUP(Table1[[#This Row],[GenderCount]],'Ranking Values'!E:F,2,FALSE))</f>
        <v>1</v>
      </c>
      <c r="Q268" s="17">
        <f>Table1[[#This Row],[Ranking.Points]]*Table1[[#This Row],[Mulitplier]]*Table1[[#This Row],[NI.Mult]]</f>
        <v>26</v>
      </c>
    </row>
    <row r="269" spans="1:17" x14ac:dyDescent="0.3">
      <c r="A269" s="18" t="s">
        <v>23</v>
      </c>
      <c r="B269" s="18" t="s">
        <v>38</v>
      </c>
      <c r="C269" s="19">
        <v>3</v>
      </c>
      <c r="D269" s="12">
        <f>COUNTIFS(E:E,Table1[[#This Row],[EventDate]],G:G,Table1[[#This Row],[EventName]],H:H,Table1[[#This Row],[Category]],I:I,Table1[[#This Row],[Weapon]],J:J,Table1[[#This Row],[Gender]])</f>
        <v>6</v>
      </c>
      <c r="E269" s="21">
        <v>44451</v>
      </c>
      <c r="F269" s="22" t="s">
        <v>383</v>
      </c>
      <c r="G269" s="10" t="s">
        <v>390</v>
      </c>
      <c r="H269" s="18" t="s">
        <v>322</v>
      </c>
      <c r="I269" s="18" t="s">
        <v>313</v>
      </c>
      <c r="J269" s="15" t="str">
        <f>VLOOKUP(Table1[[#This Row],[LastName]]&amp;"."&amp;Table1[[#This Row],[FirstName]],Fencers!C:H,6,FALSE)</f>
        <v>Men</v>
      </c>
      <c r="K269" s="23" t="str">
        <f>VLOOKUP(Table1[[#This Row],[LastName]]&amp;"."&amp;Table1[[#This Row],[FirstName]],Fencers!C:G,4,FALSE)</f>
        <v>CSFC</v>
      </c>
      <c r="L269" s="27" t="s">
        <v>397</v>
      </c>
      <c r="M269" s="12">
        <f>COUNTIFS(A:A,Table1[[#This Row],[LastName]],B:B,Table1[[#This Row],[FirstName]],F:F,"S",H:H,Table1[[#This Row],[Category]],I:I,Table1[[#This Row],[Weapon]])</f>
        <v>2</v>
      </c>
      <c r="N2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20</v>
      </c>
      <c r="P269" s="16">
        <f>IF(OR(Table1[[#This Row],[Rank]]="Cancelled",Table1[[#This Row],[Rank]]&gt;64),1,VLOOKUP(Table1[[#This Row],[GenderCount]],'Ranking Values'!E:F,2,FALSE))</f>
        <v>1</v>
      </c>
      <c r="Q269" s="17">
        <f>Table1[[#This Row],[Ranking.Points]]*Table1[[#This Row],[Mulitplier]]*Table1[[#This Row],[NI.Mult]]</f>
        <v>20</v>
      </c>
    </row>
    <row r="270" spans="1:17" x14ac:dyDescent="0.3">
      <c r="A270" s="18" t="s">
        <v>306</v>
      </c>
      <c r="B270" s="18" t="s">
        <v>307</v>
      </c>
      <c r="C270" s="19">
        <v>3</v>
      </c>
      <c r="D270" s="12">
        <f>COUNTIFS(E:E,Table1[[#This Row],[EventDate]],G:G,Table1[[#This Row],[EventName]],H:H,Table1[[#This Row],[Category]],I:I,Table1[[#This Row],[Weapon]],J:J,Table1[[#This Row],[Gender]])</f>
        <v>1</v>
      </c>
      <c r="E270" s="21">
        <v>44451</v>
      </c>
      <c r="F270" s="22" t="s">
        <v>383</v>
      </c>
      <c r="G270" s="10" t="s">
        <v>390</v>
      </c>
      <c r="H270" s="18" t="s">
        <v>322</v>
      </c>
      <c r="I270" s="18" t="s">
        <v>313</v>
      </c>
      <c r="J270" s="15" t="str">
        <f>VLOOKUP(Table1[[#This Row],[LastName]]&amp;"."&amp;Table1[[#This Row],[FirstName]],Fencers!C:H,6,FALSE)</f>
        <v>Women</v>
      </c>
      <c r="K270" s="23" t="str">
        <f>VLOOKUP(Table1[[#This Row],[LastName]]&amp;"."&amp;Table1[[#This Row],[FirstName]],Fencers!C:G,4,FALSE)</f>
        <v>AUFeC</v>
      </c>
      <c r="L270" s="27" t="s">
        <v>397</v>
      </c>
      <c r="M270" s="12">
        <f>COUNTIFS(A:A,Table1[[#This Row],[LastName]],B:B,Table1[[#This Row],[FirstName]],F:F,"S",H:H,Table1[[#This Row],[Category]],I:I,Table1[[#This Row],[Weapon]])</f>
        <v>2</v>
      </c>
      <c r="N2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20</v>
      </c>
      <c r="P270" s="16">
        <f>IF(OR(Table1[[#This Row],[Rank]]="Cancelled",Table1[[#This Row],[Rank]]&gt;64),1,VLOOKUP(Table1[[#This Row],[GenderCount]],'Ranking Values'!E:F,2,FALSE))</f>
        <v>0.2</v>
      </c>
      <c r="Q270" s="17">
        <f>Table1[[#This Row],[Ranking.Points]]*Table1[[#This Row],[Mulitplier]]*Table1[[#This Row],[NI.Mult]]</f>
        <v>4</v>
      </c>
    </row>
    <row r="271" spans="1:17" x14ac:dyDescent="0.3">
      <c r="A271" s="18" t="s">
        <v>76</v>
      </c>
      <c r="B271" s="18" t="s">
        <v>77</v>
      </c>
      <c r="C271" s="19">
        <v>5</v>
      </c>
      <c r="D271" s="12">
        <f>COUNTIFS(E:E,Table1[[#This Row],[EventDate]],G:G,Table1[[#This Row],[EventName]],H:H,Table1[[#This Row],[Category]],I:I,Table1[[#This Row],[Weapon]],J:J,Table1[[#This Row],[Gender]])</f>
        <v>6</v>
      </c>
      <c r="E271" s="21">
        <v>44451</v>
      </c>
      <c r="F271" s="22" t="s">
        <v>383</v>
      </c>
      <c r="G271" s="10" t="s">
        <v>390</v>
      </c>
      <c r="H271" s="18" t="s">
        <v>322</v>
      </c>
      <c r="I271" s="18" t="s">
        <v>313</v>
      </c>
      <c r="J271" s="15" t="str">
        <f>VLOOKUP(Table1[[#This Row],[LastName]]&amp;"."&amp;Table1[[#This Row],[FirstName]],Fencers!C:H,6,FALSE)</f>
        <v>Men</v>
      </c>
      <c r="K271" s="23" t="str">
        <f>VLOOKUP(Table1[[#This Row],[LastName]]&amp;"."&amp;Table1[[#This Row],[FirstName]],Fencers!C:G,4,FALSE)</f>
        <v>ASC</v>
      </c>
      <c r="L271" s="27" t="s">
        <v>397</v>
      </c>
      <c r="M271" s="12">
        <f>COUNTIFS(A:A,Table1[[#This Row],[LastName]],B:B,Table1[[#This Row],[FirstName]],F:F,"S",H:H,Table1[[#This Row],[Category]],I:I,Table1[[#This Row],[Weapon]])</f>
        <v>1</v>
      </c>
      <c r="N2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14</v>
      </c>
      <c r="P271" s="16">
        <f>IF(OR(Table1[[#This Row],[Rank]]="Cancelled",Table1[[#This Row],[Rank]]&gt;64),1,VLOOKUP(Table1[[#This Row],[GenderCount]],'Ranking Values'!E:F,2,FALSE))</f>
        <v>1</v>
      </c>
      <c r="Q271" s="17">
        <f>Table1[[#This Row],[Ranking.Points]]*Table1[[#This Row],[Mulitplier]]*Table1[[#This Row],[NI.Mult]]</f>
        <v>14</v>
      </c>
    </row>
    <row r="272" spans="1:17" x14ac:dyDescent="0.3">
      <c r="A272" s="18" t="s">
        <v>23</v>
      </c>
      <c r="B272" s="18" t="s">
        <v>37</v>
      </c>
      <c r="C272" s="19">
        <v>6</v>
      </c>
      <c r="D272" s="12">
        <f>COUNTIFS(E:E,Table1[[#This Row],[EventDate]],G:G,Table1[[#This Row],[EventName]],H:H,Table1[[#This Row],[Category]],I:I,Table1[[#This Row],[Weapon]],J:J,Table1[[#This Row],[Gender]])</f>
        <v>6</v>
      </c>
      <c r="E272" s="21">
        <v>44451</v>
      </c>
      <c r="F272" s="22" t="s">
        <v>383</v>
      </c>
      <c r="G272" s="10" t="s">
        <v>390</v>
      </c>
      <c r="H272" s="18" t="s">
        <v>322</v>
      </c>
      <c r="I272" s="18" t="s">
        <v>313</v>
      </c>
      <c r="J272" s="15" t="str">
        <f>VLOOKUP(Table1[[#This Row],[LastName]]&amp;"."&amp;Table1[[#This Row],[FirstName]],Fencers!C:H,6,FALSE)</f>
        <v>Men</v>
      </c>
      <c r="K272" s="23" t="str">
        <f>VLOOKUP(Table1[[#This Row],[LastName]]&amp;"."&amp;Table1[[#This Row],[FirstName]],Fencers!C:G,4,FALSE)</f>
        <v>CSFC</v>
      </c>
      <c r="L272" s="27" t="s">
        <v>397</v>
      </c>
      <c r="M272" s="12">
        <f>COUNTIFS(A:A,Table1[[#This Row],[LastName]],B:B,Table1[[#This Row],[FirstName]],F:F,"S",H:H,Table1[[#This Row],[Category]],I:I,Table1[[#This Row],[Weapon]])</f>
        <v>1</v>
      </c>
      <c r="N2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14</v>
      </c>
      <c r="P272" s="16">
        <f>IF(OR(Table1[[#This Row],[Rank]]="Cancelled",Table1[[#This Row],[Rank]]&gt;64),1,VLOOKUP(Table1[[#This Row],[GenderCount]],'Ranking Values'!E:F,2,FALSE))</f>
        <v>1</v>
      </c>
      <c r="Q272" s="17">
        <f>Table1[[#This Row],[Ranking.Points]]*Table1[[#This Row],[Mulitplier]]*Table1[[#This Row],[NI.Mult]]</f>
        <v>14</v>
      </c>
    </row>
    <row r="273" spans="1:17" x14ac:dyDescent="0.3">
      <c r="A273" s="18" t="s">
        <v>23</v>
      </c>
      <c r="B273" s="18" t="s">
        <v>113</v>
      </c>
      <c r="C273" s="19">
        <v>7</v>
      </c>
      <c r="D273" s="12">
        <f>COUNTIFS(E:E,Table1[[#This Row],[EventDate]],G:G,Table1[[#This Row],[EventName]],H:H,Table1[[#This Row],[Category]],I:I,Table1[[#This Row],[Weapon]],J:J,Table1[[#This Row],[Gender]])</f>
        <v>6</v>
      </c>
      <c r="E273" s="21">
        <v>44451</v>
      </c>
      <c r="F273" s="22" t="s">
        <v>383</v>
      </c>
      <c r="G273" s="10" t="s">
        <v>390</v>
      </c>
      <c r="H273" s="18" t="s">
        <v>322</v>
      </c>
      <c r="I273" s="18" t="s">
        <v>313</v>
      </c>
      <c r="J273" s="15" t="str">
        <f>VLOOKUP(Table1[[#This Row],[LastName]]&amp;"."&amp;Table1[[#This Row],[FirstName]],Fencers!C:H,6,FALSE)</f>
        <v>Men</v>
      </c>
      <c r="K273" s="23" t="str">
        <f>VLOOKUP(Table1[[#This Row],[LastName]]&amp;"."&amp;Table1[[#This Row],[FirstName]],Fencers!C:G,4,FALSE)</f>
        <v>CSFC</v>
      </c>
      <c r="L273" s="27" t="s">
        <v>397</v>
      </c>
      <c r="M273" s="12">
        <f>COUNTIFS(A:A,Table1[[#This Row],[LastName]],B:B,Table1[[#This Row],[FirstName]],F:F,"S",H:H,Table1[[#This Row],[Category]],I:I,Table1[[#This Row],[Weapon]])</f>
        <v>2</v>
      </c>
      <c r="N2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14</v>
      </c>
      <c r="P273" s="16">
        <f>IF(OR(Table1[[#This Row],[Rank]]="Cancelled",Table1[[#This Row],[Rank]]&gt;64),1,VLOOKUP(Table1[[#This Row],[GenderCount]],'Ranking Values'!E:F,2,FALSE))</f>
        <v>1</v>
      </c>
      <c r="Q273" s="17">
        <f>Table1[[#This Row],[Ranking.Points]]*Table1[[#This Row],[Mulitplier]]*Table1[[#This Row],[NI.Mult]]</f>
        <v>14</v>
      </c>
    </row>
    <row r="274" spans="1:17" x14ac:dyDescent="0.3">
      <c r="A274" s="18" t="s">
        <v>23</v>
      </c>
      <c r="B274" s="18" t="s">
        <v>38</v>
      </c>
      <c r="C274" s="19" t="s">
        <v>17</v>
      </c>
      <c r="D274" s="12">
        <f>COUNTIFS(E:E,Table1[[#This Row],[EventDate]],G:G,Table1[[#This Row],[EventName]],H:H,Table1[[#This Row],[Category]],I:I,Table1[[#This Row],[Weapon]],J:J,Table1[[#This Row],[Gender]])</f>
        <v>2</v>
      </c>
      <c r="E274" s="21">
        <v>44451</v>
      </c>
      <c r="F274" s="22" t="s">
        <v>383</v>
      </c>
      <c r="G274" s="10" t="s">
        <v>390</v>
      </c>
      <c r="H274" s="18" t="s">
        <v>320</v>
      </c>
      <c r="I274" s="18" t="s">
        <v>313</v>
      </c>
      <c r="J274" s="15" t="str">
        <f>VLOOKUP(Table1[[#This Row],[LastName]]&amp;"."&amp;Table1[[#This Row],[FirstName]],Fencers!C:H,6,FALSE)</f>
        <v>Men</v>
      </c>
      <c r="K274" s="23" t="str">
        <f>VLOOKUP(Table1[[#This Row],[LastName]]&amp;"."&amp;Table1[[#This Row],[FirstName]],Fencers!C:G,4,FALSE)</f>
        <v>CSFC</v>
      </c>
      <c r="L274" s="27" t="s">
        <v>397</v>
      </c>
      <c r="M274" s="12">
        <f>COUNTIFS(A:A,Table1[[#This Row],[LastName]],B:B,Table1[[#This Row],[FirstName]],F:F,"S",H:H,Table1[[#This Row],[Category]],I:I,Table1[[#This Row],[Weapon]])</f>
        <v>2</v>
      </c>
      <c r="N2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1</v>
      </c>
      <c r="P274" s="16">
        <f>IF(OR(Table1[[#This Row],[Rank]]="Cancelled",Table1[[#This Row],[Rank]]&gt;64),1,VLOOKUP(Table1[[#This Row],[GenderCount]],'Ranking Values'!E:F,2,FALSE))</f>
        <v>1</v>
      </c>
      <c r="Q274" s="17">
        <f>Table1[[#This Row],[Ranking.Points]]*Table1[[#This Row],[Mulitplier]]*Table1[[#This Row],[NI.Mult]]</f>
        <v>1</v>
      </c>
    </row>
    <row r="275" spans="1:17" x14ac:dyDescent="0.3">
      <c r="A275" s="18" t="s">
        <v>367</v>
      </c>
      <c r="B275" s="18" t="s">
        <v>42</v>
      </c>
      <c r="C275" s="19" t="s">
        <v>17</v>
      </c>
      <c r="D275" s="12">
        <f>COUNTIFS(E:E,Table1[[#This Row],[EventDate]],G:G,Table1[[#This Row],[EventName]],H:H,Table1[[#This Row],[Category]],I:I,Table1[[#This Row],[Weapon]],J:J,Table1[[#This Row],[Gender]])</f>
        <v>2</v>
      </c>
      <c r="E275" s="21">
        <v>44451</v>
      </c>
      <c r="F275" s="22" t="s">
        <v>383</v>
      </c>
      <c r="G275" s="10" t="s">
        <v>390</v>
      </c>
      <c r="H275" s="18" t="s">
        <v>320</v>
      </c>
      <c r="I275" s="18" t="s">
        <v>313</v>
      </c>
      <c r="J275" s="15" t="str">
        <f>VLOOKUP(Table1[[#This Row],[LastName]]&amp;"."&amp;Table1[[#This Row],[FirstName]],Fencers!C:H,6,FALSE)</f>
        <v>Men</v>
      </c>
      <c r="K275" s="23" t="str">
        <f>VLOOKUP(Table1[[#This Row],[LastName]]&amp;"."&amp;Table1[[#This Row],[FirstName]],Fencers!C:G,4,FALSE)</f>
        <v>CSFC</v>
      </c>
      <c r="L275" s="27" t="s">
        <v>397</v>
      </c>
      <c r="M275" s="12">
        <f>COUNTIFS(A:A,Table1[[#This Row],[LastName]],B:B,Table1[[#This Row],[FirstName]],F:F,"S",H:H,Table1[[#This Row],[Category]],I:I,Table1[[#This Row],[Weapon]])</f>
        <v>3</v>
      </c>
      <c r="N2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1</v>
      </c>
      <c r="P275" s="16">
        <f>IF(OR(Table1[[#This Row],[Rank]]="Cancelled",Table1[[#This Row],[Rank]]&gt;64),1,VLOOKUP(Table1[[#This Row],[GenderCount]],'Ranking Values'!E:F,2,FALSE))</f>
        <v>1</v>
      </c>
      <c r="Q275" s="17">
        <f>Table1[[#This Row],[Ranking.Points]]*Table1[[#This Row],[Mulitplier]]*Table1[[#This Row],[NI.Mult]]</f>
        <v>1</v>
      </c>
    </row>
    <row r="276" spans="1:17" x14ac:dyDescent="0.3">
      <c r="A276" s="18" t="s">
        <v>367</v>
      </c>
      <c r="B276" s="18" t="s">
        <v>42</v>
      </c>
      <c r="C276" s="19" t="s">
        <v>17</v>
      </c>
      <c r="D276" s="12">
        <f>COUNTIFS(E:E,Table1[[#This Row],[EventDate]],G:G,Table1[[#This Row],[EventName]],H:H,Table1[[#This Row],[Category]],I:I,Table1[[#This Row],[Weapon]],J:J,Table1[[#This Row],[Gender]])</f>
        <v>1</v>
      </c>
      <c r="E276" s="21">
        <v>44451</v>
      </c>
      <c r="F276" s="22" t="s">
        <v>383</v>
      </c>
      <c r="G276" s="10" t="s">
        <v>390</v>
      </c>
      <c r="H276" s="18" t="s">
        <v>319</v>
      </c>
      <c r="I276" s="18" t="s">
        <v>313</v>
      </c>
      <c r="J276" s="15" t="str">
        <f>VLOOKUP(Table1[[#This Row],[LastName]]&amp;"."&amp;Table1[[#This Row],[FirstName]],Fencers!C:H,6,FALSE)</f>
        <v>Men</v>
      </c>
      <c r="K276" s="23" t="str">
        <f>VLOOKUP(Table1[[#This Row],[LastName]]&amp;"."&amp;Table1[[#This Row],[FirstName]],Fencers!C:G,4,FALSE)</f>
        <v>CSFC</v>
      </c>
      <c r="L276" s="27" t="s">
        <v>397</v>
      </c>
      <c r="M276" s="12">
        <f>COUNTIFS(A:A,Table1[[#This Row],[LastName]],B:B,Table1[[#This Row],[FirstName]],F:F,"S",H:H,Table1[[#This Row],[Category]],I:I,Table1[[#This Row],[Weapon]])</f>
        <v>3</v>
      </c>
      <c r="N2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1</v>
      </c>
      <c r="P276" s="16">
        <f>IF(OR(Table1[[#This Row],[Rank]]="Cancelled",Table1[[#This Row],[Rank]]&gt;64),1,VLOOKUP(Table1[[#This Row],[GenderCount]],'Ranking Values'!E:F,2,FALSE))</f>
        <v>1</v>
      </c>
      <c r="Q276" s="17">
        <f>Table1[[#This Row],[Ranking.Points]]*Table1[[#This Row],[Mulitplier]]*Table1[[#This Row],[NI.Mult]]</f>
        <v>1</v>
      </c>
    </row>
    <row r="277" spans="1:17" x14ac:dyDescent="0.3">
      <c r="A277" s="18" t="s">
        <v>19</v>
      </c>
      <c r="B277" s="18" t="s">
        <v>32</v>
      </c>
      <c r="C277" s="19">
        <v>1</v>
      </c>
      <c r="D277" s="12">
        <v>10</v>
      </c>
      <c r="E277" s="21">
        <v>44486</v>
      </c>
      <c r="F277" s="22" t="s">
        <v>383</v>
      </c>
      <c r="G277" s="10" t="s">
        <v>390</v>
      </c>
      <c r="H277" s="18" t="s">
        <v>305</v>
      </c>
      <c r="I277" s="18" t="s">
        <v>287</v>
      </c>
      <c r="J277" s="15" t="str">
        <f>VLOOKUP(Table1[[#This Row],[LastName]]&amp;"."&amp;Table1[[#This Row],[FirstName]],Fencers!C:H,6,FALSE)</f>
        <v>Men</v>
      </c>
      <c r="K277" s="23" t="str">
        <f>VLOOKUP(Table1[[#This Row],[LastName]]&amp;"."&amp;Table1[[#This Row],[FirstName]],Fencers!C:G,4,FALSE)</f>
        <v>ASC</v>
      </c>
      <c r="L277" s="27" t="s">
        <v>397</v>
      </c>
      <c r="M277" s="12">
        <f>COUNTIFS(A:A,Table1[[#This Row],[LastName]],B:B,Table1[[#This Row],[FirstName]],F:F,"S",H:H,Table1[[#This Row],[Category]],I:I,Table1[[#This Row],[Weapon]])</f>
        <v>5</v>
      </c>
      <c r="N2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32</v>
      </c>
      <c r="P277" s="16">
        <f>IF(OR(Table1[[#This Row],[Rank]]="Cancelled",Table1[[#This Row],[Rank]]&gt;64),1,VLOOKUP(Table1[[#This Row],[GenderCount]],'Ranking Values'!E:F,2,FALSE))</f>
        <v>1</v>
      </c>
      <c r="Q277" s="17">
        <f>Table1[[#This Row],[Ranking.Points]]*Table1[[#This Row],[Mulitplier]]*Table1[[#This Row],[NI.Mult]]</f>
        <v>32</v>
      </c>
    </row>
    <row r="278" spans="1:17" x14ac:dyDescent="0.3">
      <c r="A278" s="18" t="s">
        <v>70</v>
      </c>
      <c r="B278" s="18" t="s">
        <v>71</v>
      </c>
      <c r="C278" s="19">
        <v>2</v>
      </c>
      <c r="D278" s="12">
        <v>10</v>
      </c>
      <c r="E278" s="21">
        <v>44486</v>
      </c>
      <c r="F278" s="22" t="s">
        <v>383</v>
      </c>
      <c r="G278" s="10" t="s">
        <v>390</v>
      </c>
      <c r="H278" s="18" t="s">
        <v>305</v>
      </c>
      <c r="I278" s="18" t="s">
        <v>287</v>
      </c>
      <c r="J278" s="15" t="str">
        <f>VLOOKUP(Table1[[#This Row],[LastName]]&amp;"."&amp;Table1[[#This Row],[FirstName]],Fencers!C:H,6,FALSE)</f>
        <v>Men</v>
      </c>
      <c r="K278" s="23" t="str">
        <f>VLOOKUP(Table1[[#This Row],[LastName]]&amp;"."&amp;Table1[[#This Row],[FirstName]],Fencers!C:G,4,FALSE)</f>
        <v>AHFC</v>
      </c>
      <c r="L278" s="27" t="s">
        <v>397</v>
      </c>
      <c r="M278" s="12">
        <f>COUNTIFS(A:A,Table1[[#This Row],[LastName]],B:B,Table1[[#This Row],[FirstName]],F:F,"S",H:H,Table1[[#This Row],[Category]],I:I,Table1[[#This Row],[Weapon]])</f>
        <v>4</v>
      </c>
      <c r="N2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26</v>
      </c>
      <c r="P278" s="16">
        <f>IF(OR(Table1[[#This Row],[Rank]]="Cancelled",Table1[[#This Row],[Rank]]&gt;64),1,VLOOKUP(Table1[[#This Row],[GenderCount]],'Ranking Values'!E:F,2,FALSE))</f>
        <v>1</v>
      </c>
      <c r="Q278" s="17">
        <f>Table1[[#This Row],[Ranking.Points]]*Table1[[#This Row],[Mulitplier]]*Table1[[#This Row],[NI.Mult]]</f>
        <v>26</v>
      </c>
    </row>
    <row r="279" spans="1:17" x14ac:dyDescent="0.3">
      <c r="A279" s="18" t="s">
        <v>120</v>
      </c>
      <c r="B279" s="18" t="s">
        <v>133</v>
      </c>
      <c r="C279" s="19">
        <v>3</v>
      </c>
      <c r="D279" s="12">
        <v>10</v>
      </c>
      <c r="E279" s="21">
        <v>44486</v>
      </c>
      <c r="F279" s="22" t="s">
        <v>383</v>
      </c>
      <c r="G279" s="10" t="s">
        <v>390</v>
      </c>
      <c r="H279" s="18" t="s">
        <v>305</v>
      </c>
      <c r="I279" s="18" t="s">
        <v>287</v>
      </c>
      <c r="J279" s="20" t="s">
        <v>316</v>
      </c>
      <c r="K279" s="23" t="str">
        <f>VLOOKUP(Table1[[#This Row],[LastName]]&amp;"."&amp;Table1[[#This Row],[FirstName]],Fencers!C:G,4,FALSE)</f>
        <v>ASC</v>
      </c>
      <c r="L279" s="27" t="s">
        <v>397</v>
      </c>
      <c r="M279" s="12">
        <f>COUNTIFS(A:A,Table1[[#This Row],[LastName]],B:B,Table1[[#This Row],[FirstName]],F:F,"S",H:H,Table1[[#This Row],[Category]],I:I,Table1[[#This Row],[Weapon]])</f>
        <v>5</v>
      </c>
      <c r="N2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6">
        <f>IF(Table1[[#This Row],[Rank]]="Cancelled",1,IF(Table1[[#This Row],[Rank]]&gt;64,0,IF(L279=0,VLOOKUP(C279,'Ranking Values'!A:C,2,FALSE),VLOOKUP(C279,'Ranking Values'!A:C,3,FALSE))))</f>
        <v>20</v>
      </c>
      <c r="P279" s="16">
        <f>IF(OR(Table1[[#This Row],[Rank]]="Cancelled",Table1[[#This Row],[Rank]]&gt;64),1,VLOOKUP(Table1[[#This Row],[GenderCount]],'Ranking Values'!E:F,2,FALSE))</f>
        <v>1</v>
      </c>
      <c r="Q279" s="17">
        <f>Table1[[#This Row],[Ranking.Points]]*Table1[[#This Row],[Mulitplier]]*Table1[[#This Row],[NI.Mult]]</f>
        <v>20</v>
      </c>
    </row>
    <row r="280" spans="1:17" x14ac:dyDescent="0.3">
      <c r="A280" s="18" t="s">
        <v>309</v>
      </c>
      <c r="B280" s="18" t="s">
        <v>310</v>
      </c>
      <c r="C280" s="19">
        <v>3</v>
      </c>
      <c r="D280" s="12">
        <v>10</v>
      </c>
      <c r="E280" s="21">
        <v>44486</v>
      </c>
      <c r="F280" s="22" t="s">
        <v>383</v>
      </c>
      <c r="G280" s="10" t="s">
        <v>390</v>
      </c>
      <c r="H280" s="18" t="s">
        <v>305</v>
      </c>
      <c r="I280" s="18" t="s">
        <v>287</v>
      </c>
      <c r="J280" s="20" t="s">
        <v>316</v>
      </c>
      <c r="K280" s="23" t="str">
        <f>VLOOKUP(Table1[[#This Row],[LastName]]&amp;"."&amp;Table1[[#This Row],[FirstName]],Fencers!C:G,4,FALSE)</f>
        <v>ASC</v>
      </c>
      <c r="L280" s="27" t="s">
        <v>397</v>
      </c>
      <c r="M280" s="12">
        <f>COUNTIFS(A:A,Table1[[#This Row],[LastName]],B:B,Table1[[#This Row],[FirstName]],F:F,"S",H:H,Table1[[#This Row],[Category]],I:I,Table1[[#This Row],[Weapon]])</f>
        <v>2</v>
      </c>
      <c r="N2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6">
        <f>IF(Table1[[#This Row],[Rank]]="Cancelled",1,IF(Table1[[#This Row],[Rank]]&gt;64,0,IF(L280=0,VLOOKUP(C280,'Ranking Values'!A:C,2,FALSE),VLOOKUP(C280,'Ranking Values'!A:C,3,FALSE))))</f>
        <v>20</v>
      </c>
      <c r="P280" s="16">
        <f>IF(OR(Table1[[#This Row],[Rank]]="Cancelled",Table1[[#This Row],[Rank]]&gt;64),1,VLOOKUP(Table1[[#This Row],[GenderCount]],'Ranking Values'!E:F,2,FALSE))</f>
        <v>1</v>
      </c>
      <c r="Q280" s="17">
        <f>Table1[[#This Row],[Ranking.Points]]*Table1[[#This Row],[Mulitplier]]*Table1[[#This Row],[NI.Mult]]</f>
        <v>20</v>
      </c>
    </row>
    <row r="281" spans="1:17" x14ac:dyDescent="0.3">
      <c r="A281" s="18" t="s">
        <v>61</v>
      </c>
      <c r="B281" s="18" t="s">
        <v>63</v>
      </c>
      <c r="C281" s="19">
        <v>5</v>
      </c>
      <c r="D281" s="12">
        <v>10</v>
      </c>
      <c r="E281" s="21">
        <v>44486</v>
      </c>
      <c r="F281" s="22" t="s">
        <v>383</v>
      </c>
      <c r="G281" s="10" t="s">
        <v>390</v>
      </c>
      <c r="H281" s="18" t="s">
        <v>305</v>
      </c>
      <c r="I281" s="18" t="s">
        <v>287</v>
      </c>
      <c r="J281" s="20" t="s">
        <v>316</v>
      </c>
      <c r="K281" s="23" t="str">
        <f>VLOOKUP(Table1[[#This Row],[LastName]]&amp;"."&amp;Table1[[#This Row],[FirstName]],Fencers!C:G,4,FALSE)</f>
        <v>CSFC</v>
      </c>
      <c r="L281" s="27" t="s">
        <v>397</v>
      </c>
      <c r="M281" s="12">
        <f>COUNTIFS(A:A,Table1[[#This Row],[LastName]],B:B,Table1[[#This Row],[FirstName]],F:F,"S",H:H,Table1[[#This Row],[Category]],I:I,Table1[[#This Row],[Weapon]])</f>
        <v>5</v>
      </c>
      <c r="N2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6">
        <f>IF(Table1[[#This Row],[Rank]]="Cancelled",1,IF(Table1[[#This Row],[Rank]]&gt;64,0,IF(L281=0,VLOOKUP(C281,'Ranking Values'!A:C,2,FALSE),VLOOKUP(C281,'Ranking Values'!A:C,3,FALSE))))</f>
        <v>14</v>
      </c>
      <c r="P281" s="16">
        <f>IF(OR(Table1[[#This Row],[Rank]]="Cancelled",Table1[[#This Row],[Rank]]&gt;64),1,VLOOKUP(Table1[[#This Row],[GenderCount]],'Ranking Values'!E:F,2,FALSE))</f>
        <v>1</v>
      </c>
      <c r="Q281" s="17">
        <f>Table1[[#This Row],[Ranking.Points]]*Table1[[#This Row],[Mulitplier]]*Table1[[#This Row],[NI.Mult]]</f>
        <v>14</v>
      </c>
    </row>
    <row r="282" spans="1:17" x14ac:dyDescent="0.3">
      <c r="A282" s="18" t="s">
        <v>408</v>
      </c>
      <c r="B282" s="18" t="s">
        <v>409</v>
      </c>
      <c r="C282" s="19">
        <v>6</v>
      </c>
      <c r="D282" s="12">
        <v>10</v>
      </c>
      <c r="E282" s="21">
        <v>44486</v>
      </c>
      <c r="F282" s="22" t="s">
        <v>383</v>
      </c>
      <c r="G282" s="10" t="s">
        <v>390</v>
      </c>
      <c r="H282" s="18" t="s">
        <v>305</v>
      </c>
      <c r="I282" s="18" t="s">
        <v>287</v>
      </c>
      <c r="J282" s="20" t="s">
        <v>316</v>
      </c>
      <c r="K282" s="25" t="s">
        <v>312</v>
      </c>
      <c r="L282" s="27" t="s">
        <v>397</v>
      </c>
      <c r="M282" s="12">
        <f>COUNTIFS(A:A,Table1[[#This Row],[LastName]],B:B,Table1[[#This Row],[FirstName]],F:F,"S",H:H,Table1[[#This Row],[Category]],I:I,Table1[[#This Row],[Weapon]])</f>
        <v>1</v>
      </c>
      <c r="N2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14</v>
      </c>
      <c r="P282" s="16">
        <f>IF(OR(Table1[[#This Row],[Rank]]="Cancelled",Table1[[#This Row],[Rank]]&gt;64),1,VLOOKUP(Table1[[#This Row],[GenderCount]],'Ranking Values'!E:F,2,FALSE))</f>
        <v>1</v>
      </c>
      <c r="Q282" s="17">
        <f>Table1[[#This Row],[Ranking.Points]]*Table1[[#This Row],[Mulitplier]]*Table1[[#This Row],[NI.Mult]]</f>
        <v>14</v>
      </c>
    </row>
    <row r="283" spans="1:17" x14ac:dyDescent="0.3">
      <c r="A283" s="18" t="s">
        <v>30</v>
      </c>
      <c r="B283" s="18" t="s">
        <v>45</v>
      </c>
      <c r="C283" s="19">
        <v>7</v>
      </c>
      <c r="D283" s="12">
        <v>10</v>
      </c>
      <c r="E283" s="21">
        <v>44486</v>
      </c>
      <c r="F283" s="22" t="s">
        <v>383</v>
      </c>
      <c r="G283" s="10" t="s">
        <v>390</v>
      </c>
      <c r="H283" s="18" t="s">
        <v>305</v>
      </c>
      <c r="I283" s="18" t="s">
        <v>287</v>
      </c>
      <c r="J283" s="20" t="s">
        <v>316</v>
      </c>
      <c r="K283" s="23" t="str">
        <f>VLOOKUP(Table1[[#This Row],[LastName]]&amp;"."&amp;Table1[[#This Row],[FirstName]],Fencers!C:G,4,FALSE)</f>
        <v>AHFC</v>
      </c>
      <c r="L283" s="27" t="s">
        <v>397</v>
      </c>
      <c r="M283" s="12">
        <f>COUNTIFS(A:A,Table1[[#This Row],[LastName]],B:B,Table1[[#This Row],[FirstName]],F:F,"S",H:H,Table1[[#This Row],[Category]],I:I,Table1[[#This Row],[Weapon]])</f>
        <v>6</v>
      </c>
      <c r="N2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6">
        <f>IF(Table1[[#This Row],[Rank]]="Cancelled",1,IF(Table1[[#This Row],[Rank]]&gt;64,0,IF(L283=0,VLOOKUP(C283,'Ranking Values'!A:C,2,FALSE),VLOOKUP(C283,'Ranking Values'!A:C,3,FALSE))))</f>
        <v>14</v>
      </c>
      <c r="P283" s="16">
        <f>IF(OR(Table1[[#This Row],[Rank]]="Cancelled",Table1[[#This Row],[Rank]]&gt;64),1,VLOOKUP(Table1[[#This Row],[GenderCount]],'Ranking Values'!E:F,2,FALSE))</f>
        <v>1</v>
      </c>
      <c r="Q283" s="17">
        <f>Table1[[#This Row],[Ranking.Points]]*Table1[[#This Row],[Mulitplier]]*Table1[[#This Row],[NI.Mult]]</f>
        <v>14</v>
      </c>
    </row>
    <row r="284" spans="1:17" x14ac:dyDescent="0.3">
      <c r="A284" s="18" t="s">
        <v>375</v>
      </c>
      <c r="B284" s="18" t="s">
        <v>376</v>
      </c>
      <c r="C284" s="19">
        <v>8</v>
      </c>
      <c r="D284" s="12">
        <v>10</v>
      </c>
      <c r="E284" s="21">
        <v>44486</v>
      </c>
      <c r="F284" s="22" t="s">
        <v>383</v>
      </c>
      <c r="G284" s="10" t="s">
        <v>390</v>
      </c>
      <c r="H284" s="18" t="s">
        <v>305</v>
      </c>
      <c r="I284" s="18" t="s">
        <v>287</v>
      </c>
      <c r="J284" s="20" t="s">
        <v>316</v>
      </c>
      <c r="K284" s="23" t="str">
        <f>VLOOKUP(Table1[[#This Row],[LastName]]&amp;"."&amp;Table1[[#This Row],[FirstName]],Fencers!C:G,4,FALSE)</f>
        <v>ASC</v>
      </c>
      <c r="L284" s="27" t="s">
        <v>397</v>
      </c>
      <c r="M284" s="12">
        <f>COUNTIFS(A:A,Table1[[#This Row],[LastName]],B:B,Table1[[#This Row],[FirstName]],F:F,"S",H:H,Table1[[#This Row],[Category]],I:I,Table1[[#This Row],[Weapon]])</f>
        <v>6</v>
      </c>
      <c r="N2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6">
        <f>IF(Table1[[#This Row],[Rank]]="Cancelled",1,IF(Table1[[#This Row],[Rank]]&gt;64,0,IF(L284=0,VLOOKUP(C284,'Ranking Values'!A:C,2,FALSE),VLOOKUP(C284,'Ranking Values'!A:C,3,FALSE))))</f>
        <v>14</v>
      </c>
      <c r="P284" s="16">
        <f>IF(OR(Table1[[#This Row],[Rank]]="Cancelled",Table1[[#This Row],[Rank]]&gt;64),1,VLOOKUP(Table1[[#This Row],[GenderCount]],'Ranking Values'!E:F,2,FALSE))</f>
        <v>1</v>
      </c>
      <c r="Q284" s="17">
        <f>Table1[[#This Row],[Ranking.Points]]*Table1[[#This Row],[Mulitplier]]*Table1[[#This Row],[NI.Mult]]</f>
        <v>14</v>
      </c>
    </row>
    <row r="285" spans="1:17" x14ac:dyDescent="0.3">
      <c r="A285" s="18" t="s">
        <v>107</v>
      </c>
      <c r="B285" s="18" t="s">
        <v>114</v>
      </c>
      <c r="C285" s="19">
        <v>9</v>
      </c>
      <c r="D285" s="12">
        <v>10</v>
      </c>
      <c r="E285" s="21">
        <v>44486</v>
      </c>
      <c r="F285" s="22" t="s">
        <v>383</v>
      </c>
      <c r="G285" s="10" t="s">
        <v>390</v>
      </c>
      <c r="H285" s="18" t="s">
        <v>305</v>
      </c>
      <c r="I285" s="18" t="s">
        <v>287</v>
      </c>
      <c r="J285" s="20" t="s">
        <v>316</v>
      </c>
      <c r="K285" s="23" t="str">
        <f>VLOOKUP(Table1[[#This Row],[LastName]]&amp;"."&amp;Table1[[#This Row],[FirstName]],Fencers!C:G,4,FALSE)</f>
        <v>ASC</v>
      </c>
      <c r="L285" s="27" t="s">
        <v>397</v>
      </c>
      <c r="M285" s="12">
        <f>COUNTIFS(A:A,Table1[[#This Row],[LastName]],B:B,Table1[[#This Row],[FirstName]],F:F,"S",H:H,Table1[[#This Row],[Category]],I:I,Table1[[#This Row],[Weapon]])</f>
        <v>1</v>
      </c>
      <c r="N2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8</v>
      </c>
      <c r="P285" s="16">
        <f>IF(OR(Table1[[#This Row],[Rank]]="Cancelled",Table1[[#This Row],[Rank]]&gt;64),1,VLOOKUP(Table1[[#This Row],[GenderCount]],'Ranking Values'!E:F,2,FALSE))</f>
        <v>1</v>
      </c>
      <c r="Q285" s="17">
        <f>Table1[[#This Row],[Ranking.Points]]*Table1[[#This Row],[Mulitplier]]*Table1[[#This Row],[NI.Mult]]</f>
        <v>8</v>
      </c>
    </row>
    <row r="286" spans="1:17" x14ac:dyDescent="0.3">
      <c r="A286" s="18" t="s">
        <v>76</v>
      </c>
      <c r="B286" s="18" t="s">
        <v>77</v>
      </c>
      <c r="C286" s="19">
        <v>10</v>
      </c>
      <c r="D286" s="12">
        <v>10</v>
      </c>
      <c r="E286" s="21">
        <v>44486</v>
      </c>
      <c r="F286" s="22" t="s">
        <v>383</v>
      </c>
      <c r="G286" s="10" t="s">
        <v>390</v>
      </c>
      <c r="H286" s="18" t="s">
        <v>305</v>
      </c>
      <c r="I286" s="18" t="s">
        <v>287</v>
      </c>
      <c r="J286" s="15" t="str">
        <f>VLOOKUP(Table1[[#This Row],[LastName]]&amp;"."&amp;Table1[[#This Row],[FirstName]],Fencers!C:H,6,FALSE)</f>
        <v>Men</v>
      </c>
      <c r="K286" s="23" t="str">
        <f>VLOOKUP(Table1[[#This Row],[LastName]]&amp;"."&amp;Table1[[#This Row],[FirstName]],Fencers!C:G,4,FALSE)</f>
        <v>ASC</v>
      </c>
      <c r="L286" s="27" t="s">
        <v>397</v>
      </c>
      <c r="M286" s="12">
        <f>COUNTIFS(A:A,Table1[[#This Row],[LastName]],B:B,Table1[[#This Row],[FirstName]],F:F,"S",H:H,Table1[[#This Row],[Category]],I:I,Table1[[#This Row],[Weapon]])</f>
        <v>5</v>
      </c>
      <c r="N2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8</v>
      </c>
      <c r="P286" s="16">
        <f>IF(OR(Table1[[#This Row],[Rank]]="Cancelled",Table1[[#This Row],[Rank]]&gt;64),1,VLOOKUP(Table1[[#This Row],[GenderCount]],'Ranking Values'!E:F,2,FALSE))</f>
        <v>1</v>
      </c>
      <c r="Q286" s="17">
        <f>Table1[[#This Row],[Ranking.Points]]*Table1[[#This Row],[Mulitplier]]*Table1[[#This Row],[NI.Mult]]</f>
        <v>8</v>
      </c>
    </row>
    <row r="287" spans="1:17" x14ac:dyDescent="0.3">
      <c r="A287" s="18" t="s">
        <v>61</v>
      </c>
      <c r="B287" s="18" t="s">
        <v>64</v>
      </c>
      <c r="C287" s="19">
        <v>1</v>
      </c>
      <c r="D287" s="12">
        <v>7</v>
      </c>
      <c r="E287" s="21">
        <v>44486</v>
      </c>
      <c r="F287" s="22" t="s">
        <v>383</v>
      </c>
      <c r="G287" s="10" t="s">
        <v>390</v>
      </c>
      <c r="H287" s="18" t="s">
        <v>305</v>
      </c>
      <c r="I287" s="18" t="s">
        <v>287</v>
      </c>
      <c r="J287" s="15" t="str">
        <f>VLOOKUP(Table1[[#This Row],[LastName]]&amp;"."&amp;Table1[[#This Row],[FirstName]],Fencers!C:H,6,FALSE)</f>
        <v>Women</v>
      </c>
      <c r="K287" s="23" t="str">
        <f>VLOOKUP(Table1[[#This Row],[LastName]]&amp;"."&amp;Table1[[#This Row],[FirstName]],Fencers!C:G,4,FALSE)</f>
        <v>CSFC</v>
      </c>
      <c r="L287" s="27" t="s">
        <v>397</v>
      </c>
      <c r="M287" s="12">
        <f>COUNTIFS(A:A,Table1[[#This Row],[LastName]],B:B,Table1[[#This Row],[FirstName]],F:F,"S",H:H,Table1[[#This Row],[Category]],I:I,Table1[[#This Row],[Weapon]])</f>
        <v>4</v>
      </c>
      <c r="N2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32</v>
      </c>
      <c r="P287" s="16">
        <f>IF(OR(Table1[[#This Row],[Rank]]="Cancelled",Table1[[#This Row],[Rank]]&gt;64),1,VLOOKUP(Table1[[#This Row],[GenderCount]],'Ranking Values'!E:F,2,FALSE))</f>
        <v>1</v>
      </c>
      <c r="Q287" s="17">
        <f>Table1[[#This Row],[Ranking.Points]]*Table1[[#This Row],[Mulitplier]]*Table1[[#This Row],[NI.Mult]]</f>
        <v>32</v>
      </c>
    </row>
    <row r="288" spans="1:17" x14ac:dyDescent="0.3">
      <c r="A288" s="18" t="s">
        <v>25</v>
      </c>
      <c r="B288" s="18" t="s">
        <v>40</v>
      </c>
      <c r="C288" s="19">
        <v>2</v>
      </c>
      <c r="D288" s="12">
        <v>7</v>
      </c>
      <c r="E288" s="21">
        <v>44486</v>
      </c>
      <c r="F288" s="22" t="s">
        <v>383</v>
      </c>
      <c r="G288" s="10" t="s">
        <v>390</v>
      </c>
      <c r="H288" s="18" t="s">
        <v>305</v>
      </c>
      <c r="I288" s="18" t="s">
        <v>287</v>
      </c>
      <c r="J288" s="15" t="str">
        <f>VLOOKUP(Table1[[#This Row],[LastName]]&amp;"."&amp;Table1[[#This Row],[FirstName]],Fencers!C:H,6,FALSE)</f>
        <v>Women</v>
      </c>
      <c r="K288" s="23" t="str">
        <f>VLOOKUP(Table1[[#This Row],[LastName]]&amp;"."&amp;Table1[[#This Row],[FirstName]],Fencers!C:G,4,FALSE)</f>
        <v>ASC</v>
      </c>
      <c r="L288" s="27" t="s">
        <v>397</v>
      </c>
      <c r="M288" s="12">
        <f>COUNTIFS(A:A,Table1[[#This Row],[LastName]],B:B,Table1[[#This Row],[FirstName]],F:F,"S",H:H,Table1[[#This Row],[Category]],I:I,Table1[[#This Row],[Weapon]])</f>
        <v>4</v>
      </c>
      <c r="N2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26</v>
      </c>
      <c r="P288" s="16">
        <f>IF(OR(Table1[[#This Row],[Rank]]="Cancelled",Table1[[#This Row],[Rank]]&gt;64),1,VLOOKUP(Table1[[#This Row],[GenderCount]],'Ranking Values'!E:F,2,FALSE))</f>
        <v>1</v>
      </c>
      <c r="Q288" s="17">
        <f>Table1[[#This Row],[Ranking.Points]]*Table1[[#This Row],[Mulitplier]]*Table1[[#This Row],[NI.Mult]]</f>
        <v>26</v>
      </c>
    </row>
    <row r="289" spans="1:17" x14ac:dyDescent="0.3">
      <c r="A289" s="18" t="s">
        <v>57</v>
      </c>
      <c r="B289" s="18" t="s">
        <v>58</v>
      </c>
      <c r="C289" s="19">
        <v>3</v>
      </c>
      <c r="D289" s="12">
        <v>7</v>
      </c>
      <c r="E289" s="21">
        <v>44486</v>
      </c>
      <c r="F289" s="22" t="s">
        <v>383</v>
      </c>
      <c r="G289" s="10" t="s">
        <v>390</v>
      </c>
      <c r="H289" s="18" t="s">
        <v>305</v>
      </c>
      <c r="I289" s="18" t="s">
        <v>287</v>
      </c>
      <c r="J289" s="15" t="str">
        <f>VLOOKUP(Table1[[#This Row],[LastName]]&amp;"."&amp;Table1[[#This Row],[FirstName]],Fencers!C:H,6,FALSE)</f>
        <v>Women</v>
      </c>
      <c r="K289" s="23" t="str">
        <f>VLOOKUP(Table1[[#This Row],[LastName]]&amp;"."&amp;Table1[[#This Row],[FirstName]],Fencers!C:G,4,FALSE)</f>
        <v>AHFC</v>
      </c>
      <c r="L289" s="27" t="s">
        <v>397</v>
      </c>
      <c r="M289" s="12">
        <f>COUNTIFS(A:A,Table1[[#This Row],[LastName]],B:B,Table1[[#This Row],[FirstName]],F:F,"S",H:H,Table1[[#This Row],[Category]],I:I,Table1[[#This Row],[Weapon]])</f>
        <v>1</v>
      </c>
      <c r="N2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20</v>
      </c>
      <c r="P289" s="16">
        <f>IF(OR(Table1[[#This Row],[Rank]]="Cancelled",Table1[[#This Row],[Rank]]&gt;64),1,VLOOKUP(Table1[[#This Row],[GenderCount]],'Ranking Values'!E:F,2,FALSE))</f>
        <v>1</v>
      </c>
      <c r="Q289" s="17">
        <f>Table1[[#This Row],[Ranking.Points]]*Table1[[#This Row],[Mulitplier]]*Table1[[#This Row],[NI.Mult]]</f>
        <v>20</v>
      </c>
    </row>
    <row r="290" spans="1:17" x14ac:dyDescent="0.3">
      <c r="A290" s="9" t="s">
        <v>122</v>
      </c>
      <c r="B290" s="9" t="s">
        <v>135</v>
      </c>
      <c r="C290" s="3">
        <v>3</v>
      </c>
      <c r="D290" s="12">
        <v>7</v>
      </c>
      <c r="E290" s="21">
        <v>44486</v>
      </c>
      <c r="F290" s="22" t="s">
        <v>383</v>
      </c>
      <c r="G290" s="10" t="s">
        <v>390</v>
      </c>
      <c r="H290" s="18" t="s">
        <v>305</v>
      </c>
      <c r="I290" s="18" t="s">
        <v>287</v>
      </c>
      <c r="J290" s="15" t="str">
        <f>VLOOKUP(Table1[[#This Row],[LastName]]&amp;"."&amp;Table1[[#This Row],[FirstName]],Fencers!C:H,6,FALSE)</f>
        <v>Women</v>
      </c>
      <c r="K290" s="23" t="str">
        <f>VLOOKUP(Table1[[#This Row],[LastName]]&amp;"."&amp;Table1[[#This Row],[FirstName]],Fencers!C:G,4,FALSE)</f>
        <v>ASC</v>
      </c>
      <c r="L290" s="27" t="s">
        <v>397</v>
      </c>
      <c r="M290" s="19">
        <f>COUNTIFS(A:A,Table1[[#This Row],[LastName]],B:B,Table1[[#This Row],[FirstName]],F:F,"S",H:H,Table1[[#This Row],[Category]],I:I,Table1[[#This Row],[Weapon]])</f>
        <v>5</v>
      </c>
      <c r="N2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20</v>
      </c>
      <c r="P290" s="16">
        <f>IF(OR(Table1[[#This Row],[Rank]]="Cancelled",Table1[[#This Row],[Rank]]&gt;64),1,VLOOKUP(Table1[[#This Row],[GenderCount]],'Ranking Values'!E:F,2,FALSE))</f>
        <v>1</v>
      </c>
      <c r="Q290" s="17">
        <f>Table1[[#This Row],[Ranking.Points]]*Table1[[#This Row],[Mulitplier]]*Table1[[#This Row],[NI.Mult]]</f>
        <v>20</v>
      </c>
    </row>
    <row r="291" spans="1:17" x14ac:dyDescent="0.3">
      <c r="A291" s="9" t="s">
        <v>178</v>
      </c>
      <c r="B291" s="9" t="s">
        <v>179</v>
      </c>
      <c r="C291" s="3">
        <v>5</v>
      </c>
      <c r="D291" s="12">
        <v>7</v>
      </c>
      <c r="E291" s="21">
        <v>44486</v>
      </c>
      <c r="F291" s="22" t="s">
        <v>383</v>
      </c>
      <c r="G291" s="10" t="s">
        <v>390</v>
      </c>
      <c r="H291" s="18" t="s">
        <v>305</v>
      </c>
      <c r="I291" s="18" t="s">
        <v>287</v>
      </c>
      <c r="J291" s="15" t="str">
        <f>VLOOKUP(Table1[[#This Row],[LastName]]&amp;"."&amp;Table1[[#This Row],[FirstName]],Fencers!C:H,6,FALSE)</f>
        <v>Women</v>
      </c>
      <c r="K291" s="23" t="str">
        <f>VLOOKUP(Table1[[#This Row],[LastName]]&amp;"."&amp;Table1[[#This Row],[FirstName]],Fencers!C:G,4,FALSE)</f>
        <v>ASC</v>
      </c>
      <c r="L291" s="27" t="s">
        <v>397</v>
      </c>
      <c r="M291" s="19">
        <f>COUNTIFS(A:A,Table1[[#This Row],[LastName]],B:B,Table1[[#This Row],[FirstName]],F:F,"S",H:H,Table1[[#This Row],[Category]],I:I,Table1[[#This Row],[Weapon]])</f>
        <v>2</v>
      </c>
      <c r="N2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14</v>
      </c>
      <c r="P291" s="16">
        <f>IF(OR(Table1[[#This Row],[Rank]]="Cancelled",Table1[[#This Row],[Rank]]&gt;64),1,VLOOKUP(Table1[[#This Row],[GenderCount]],'Ranking Values'!E:F,2,FALSE))</f>
        <v>1</v>
      </c>
      <c r="Q291" s="17">
        <f>Table1[[#This Row],[Ranking.Points]]*Table1[[#This Row],[Mulitplier]]*Table1[[#This Row],[NI.Mult]]</f>
        <v>14</v>
      </c>
    </row>
    <row r="292" spans="1:17" x14ac:dyDescent="0.3">
      <c r="A292" s="9" t="s">
        <v>29</v>
      </c>
      <c r="B292" s="9" t="s">
        <v>44</v>
      </c>
      <c r="C292" s="3">
        <v>6</v>
      </c>
      <c r="D292" s="12">
        <v>7</v>
      </c>
      <c r="E292" s="21">
        <v>44486</v>
      </c>
      <c r="F292" s="22" t="s">
        <v>383</v>
      </c>
      <c r="G292" s="10" t="s">
        <v>390</v>
      </c>
      <c r="H292" s="18" t="s">
        <v>305</v>
      </c>
      <c r="I292" s="18" t="s">
        <v>287</v>
      </c>
      <c r="J292" s="15" t="str">
        <f>VLOOKUP(Table1[[#This Row],[LastName]]&amp;"."&amp;Table1[[#This Row],[FirstName]],Fencers!C:H,6,FALSE)</f>
        <v>Women</v>
      </c>
      <c r="K292" s="23" t="str">
        <f>VLOOKUP(Table1[[#This Row],[LastName]]&amp;"."&amp;Table1[[#This Row],[FirstName]],Fencers!C:G,4,FALSE)</f>
        <v>ASC</v>
      </c>
      <c r="L292" s="27" t="s">
        <v>397</v>
      </c>
      <c r="M292" s="19">
        <f>COUNTIFS(A:A,Table1[[#This Row],[LastName]],B:B,Table1[[#This Row],[FirstName]],F:F,"S",H:H,Table1[[#This Row],[Category]],I:I,Table1[[#This Row],[Weapon]])</f>
        <v>2</v>
      </c>
      <c r="N2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14</v>
      </c>
      <c r="P292" s="16">
        <f>IF(OR(Table1[[#This Row],[Rank]]="Cancelled",Table1[[#This Row],[Rank]]&gt;64),1,VLOOKUP(Table1[[#This Row],[GenderCount]],'Ranking Values'!E:F,2,FALSE))</f>
        <v>1</v>
      </c>
      <c r="Q292" s="17">
        <f>Table1[[#This Row],[Ranking.Points]]*Table1[[#This Row],[Mulitplier]]*Table1[[#This Row],[NI.Mult]]</f>
        <v>14</v>
      </c>
    </row>
    <row r="293" spans="1:17" x14ac:dyDescent="0.3">
      <c r="A293" s="9" t="s">
        <v>108</v>
      </c>
      <c r="B293" s="9" t="s">
        <v>115</v>
      </c>
      <c r="C293" s="3">
        <v>7</v>
      </c>
      <c r="D293" s="12">
        <v>7</v>
      </c>
      <c r="E293" s="21">
        <v>44486</v>
      </c>
      <c r="F293" s="22" t="s">
        <v>383</v>
      </c>
      <c r="G293" s="10" t="s">
        <v>390</v>
      </c>
      <c r="H293" s="18" t="s">
        <v>305</v>
      </c>
      <c r="I293" s="18" t="s">
        <v>287</v>
      </c>
      <c r="J293" s="15" t="str">
        <f>VLOOKUP(Table1[[#This Row],[LastName]]&amp;"."&amp;Table1[[#This Row],[FirstName]],Fencers!C:H,6,FALSE)</f>
        <v>Women</v>
      </c>
      <c r="K293" s="23" t="str">
        <f>VLOOKUP(Table1[[#This Row],[LastName]]&amp;"."&amp;Table1[[#This Row],[FirstName]],Fencers!C:G,4,FALSE)</f>
        <v>ASC</v>
      </c>
      <c r="L293" s="27" t="s">
        <v>397</v>
      </c>
      <c r="M293" s="19">
        <f>COUNTIFS(A:A,Table1[[#This Row],[LastName]],B:B,Table1[[#This Row],[FirstName]],F:F,"S",H:H,Table1[[#This Row],[Category]],I:I,Table1[[#This Row],[Weapon]])</f>
        <v>5</v>
      </c>
      <c r="N2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14</v>
      </c>
      <c r="P293" s="16">
        <f>IF(OR(Table1[[#This Row],[Rank]]="Cancelled",Table1[[#This Row],[Rank]]&gt;64),1,VLOOKUP(Table1[[#This Row],[GenderCount]],'Ranking Values'!E:F,2,FALSE))</f>
        <v>1</v>
      </c>
      <c r="Q293" s="17">
        <f>Table1[[#This Row],[Ranking.Points]]*Table1[[#This Row],[Mulitplier]]*Table1[[#This Row],[NI.Mult]]</f>
        <v>14</v>
      </c>
    </row>
    <row r="294" spans="1:17" x14ac:dyDescent="0.3">
      <c r="A294" s="9" t="s">
        <v>131</v>
      </c>
      <c r="B294" s="9" t="s">
        <v>60</v>
      </c>
      <c r="C294" s="3">
        <v>1</v>
      </c>
      <c r="D294" s="12">
        <v>4</v>
      </c>
      <c r="E294" s="21">
        <v>44486</v>
      </c>
      <c r="F294" s="22" t="s">
        <v>383</v>
      </c>
      <c r="G294" s="10" t="s">
        <v>390</v>
      </c>
      <c r="H294" s="18" t="s">
        <v>305</v>
      </c>
      <c r="I294" s="9" t="s">
        <v>313</v>
      </c>
      <c r="J294" s="14" t="s">
        <v>316</v>
      </c>
      <c r="K294" s="23" t="str">
        <f>VLOOKUP(Table1[[#This Row],[LastName]]&amp;"."&amp;Table1[[#This Row],[FirstName]],Fencers!C:G,4,FALSE)</f>
        <v>CSFC</v>
      </c>
      <c r="L294" s="27" t="s">
        <v>397</v>
      </c>
      <c r="M294" s="19">
        <f>COUNTIFS(A:A,Table1[[#This Row],[LastName]],B:B,Table1[[#This Row],[FirstName]],F:F,"S",H:H,Table1[[#This Row],[Category]],I:I,Table1[[#This Row],[Weapon]])</f>
        <v>2</v>
      </c>
      <c r="N2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32</v>
      </c>
      <c r="P294" s="16">
        <f>IF(OR(Table1[[#This Row],[Rank]]="Cancelled",Table1[[#This Row],[Rank]]&gt;64),1,VLOOKUP(Table1[[#This Row],[GenderCount]],'Ranking Values'!E:F,2,FALSE))</f>
        <v>0.8</v>
      </c>
      <c r="Q294" s="17">
        <f>Table1[[#This Row],[Ranking.Points]]*Table1[[#This Row],[Mulitplier]]*Table1[[#This Row],[NI.Mult]]</f>
        <v>25.6</v>
      </c>
    </row>
    <row r="295" spans="1:17" x14ac:dyDescent="0.3">
      <c r="A295" s="9" t="s">
        <v>367</v>
      </c>
      <c r="B295" s="9" t="s">
        <v>42</v>
      </c>
      <c r="C295" s="3">
        <v>2</v>
      </c>
      <c r="D295" s="12">
        <v>4</v>
      </c>
      <c r="E295" s="21">
        <v>44486</v>
      </c>
      <c r="F295" s="22" t="s">
        <v>383</v>
      </c>
      <c r="G295" s="10" t="s">
        <v>390</v>
      </c>
      <c r="H295" s="18" t="s">
        <v>305</v>
      </c>
      <c r="I295" s="9" t="s">
        <v>313</v>
      </c>
      <c r="J295" s="14" t="s">
        <v>316</v>
      </c>
      <c r="K295" s="23" t="str">
        <f>VLOOKUP(Table1[[#This Row],[LastName]]&amp;"."&amp;Table1[[#This Row],[FirstName]],Fencers!C:G,4,FALSE)</f>
        <v>CSFC</v>
      </c>
      <c r="L295" s="27" t="s">
        <v>397</v>
      </c>
      <c r="M295" s="19">
        <f>COUNTIFS(A:A,Table1[[#This Row],[LastName]],B:B,Table1[[#This Row],[FirstName]],F:F,"S",H:H,Table1[[#This Row],[Category]],I:I,Table1[[#This Row],[Weapon]])</f>
        <v>4</v>
      </c>
      <c r="N2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26</v>
      </c>
      <c r="P295" s="16">
        <f>IF(OR(Table1[[#This Row],[Rank]]="Cancelled",Table1[[#This Row],[Rank]]&gt;64),1,VLOOKUP(Table1[[#This Row],[GenderCount]],'Ranking Values'!E:F,2,FALSE))</f>
        <v>0.8</v>
      </c>
      <c r="Q295" s="17">
        <f>Table1[[#This Row],[Ranking.Points]]*Table1[[#This Row],[Mulitplier]]*Table1[[#This Row],[NI.Mult]]</f>
        <v>20.8</v>
      </c>
    </row>
    <row r="296" spans="1:17" x14ac:dyDescent="0.3">
      <c r="A296" s="9" t="s">
        <v>410</v>
      </c>
      <c r="B296" s="9" t="s">
        <v>411</v>
      </c>
      <c r="C296" s="3">
        <v>3</v>
      </c>
      <c r="D296" s="12">
        <v>2</v>
      </c>
      <c r="E296" s="21">
        <v>44486</v>
      </c>
      <c r="F296" s="22" t="s">
        <v>383</v>
      </c>
      <c r="G296" s="10" t="s">
        <v>390</v>
      </c>
      <c r="H296" s="18" t="s">
        <v>305</v>
      </c>
      <c r="I296" s="9" t="s">
        <v>313</v>
      </c>
      <c r="J296" s="14" t="s">
        <v>315</v>
      </c>
      <c r="K296" s="25" t="s">
        <v>49</v>
      </c>
      <c r="L296" s="27" t="s">
        <v>397</v>
      </c>
      <c r="M296" s="19">
        <f>COUNTIFS(A:A,Table1[[#This Row],[LastName]],B:B,Table1[[#This Row],[FirstName]],F:F,"S",H:H,Table1[[#This Row],[Category]],I:I,Table1[[#This Row],[Weapon]])</f>
        <v>2</v>
      </c>
      <c r="N2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20</v>
      </c>
      <c r="P296" s="16">
        <f>IF(OR(Table1[[#This Row],[Rank]]="Cancelled",Table1[[#This Row],[Rank]]&gt;64),1,VLOOKUP(Table1[[#This Row],[GenderCount]],'Ranking Values'!E:F,2,FALSE))</f>
        <v>0.4</v>
      </c>
      <c r="Q296" s="17">
        <f>Table1[[#This Row],[Ranking.Points]]*Table1[[#This Row],[Mulitplier]]*Table1[[#This Row],[NI.Mult]]</f>
        <v>8</v>
      </c>
    </row>
    <row r="297" spans="1:17" x14ac:dyDescent="0.3">
      <c r="A297" s="9" t="s">
        <v>70</v>
      </c>
      <c r="B297" s="9" t="s">
        <v>71</v>
      </c>
      <c r="C297" s="3">
        <v>3</v>
      </c>
      <c r="D297" s="12">
        <v>4</v>
      </c>
      <c r="E297" s="21">
        <v>44486</v>
      </c>
      <c r="F297" s="22" t="s">
        <v>383</v>
      </c>
      <c r="G297" s="10" t="s">
        <v>390</v>
      </c>
      <c r="H297" s="18" t="s">
        <v>305</v>
      </c>
      <c r="I297" s="9" t="s">
        <v>313</v>
      </c>
      <c r="J297" s="14" t="s">
        <v>316</v>
      </c>
      <c r="K297" s="23" t="str">
        <f>VLOOKUP(Table1[[#This Row],[LastName]]&amp;"."&amp;Table1[[#This Row],[FirstName]],Fencers!C:G,4,FALSE)</f>
        <v>AHFC</v>
      </c>
      <c r="L297" s="27" t="s">
        <v>397</v>
      </c>
      <c r="M297" s="19">
        <f>COUNTIFS(A:A,Table1[[#This Row],[LastName]],B:B,Table1[[#This Row],[FirstName]],F:F,"S",H:H,Table1[[#This Row],[Category]],I:I,Table1[[#This Row],[Weapon]])</f>
        <v>1</v>
      </c>
      <c r="N2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20</v>
      </c>
      <c r="P297" s="16">
        <f>IF(OR(Table1[[#This Row],[Rank]]="Cancelled",Table1[[#This Row],[Rank]]&gt;64),1,VLOOKUP(Table1[[#This Row],[GenderCount]],'Ranking Values'!E:F,2,FALSE))</f>
        <v>0.8</v>
      </c>
      <c r="Q297" s="17">
        <f>Table1[[#This Row],[Ranking.Points]]*Table1[[#This Row],[Mulitplier]]*Table1[[#This Row],[NI.Mult]]</f>
        <v>16</v>
      </c>
    </row>
    <row r="298" spans="1:17" x14ac:dyDescent="0.3">
      <c r="A298" s="9" t="s">
        <v>306</v>
      </c>
      <c r="B298" s="9" t="s">
        <v>307</v>
      </c>
      <c r="C298" s="3">
        <v>5</v>
      </c>
      <c r="D298" s="12">
        <v>2</v>
      </c>
      <c r="E298" s="21">
        <v>44486</v>
      </c>
      <c r="F298" s="22" t="s">
        <v>383</v>
      </c>
      <c r="G298" s="10" t="s">
        <v>390</v>
      </c>
      <c r="H298" s="18" t="s">
        <v>305</v>
      </c>
      <c r="I298" s="9" t="s">
        <v>313</v>
      </c>
      <c r="J298" s="14" t="s">
        <v>315</v>
      </c>
      <c r="K298" s="23" t="str">
        <f>VLOOKUP(Table1[[#This Row],[LastName]]&amp;"."&amp;Table1[[#This Row],[FirstName]],Fencers!C:G,4,FALSE)</f>
        <v>AUFeC</v>
      </c>
      <c r="L298" s="27" t="s">
        <v>397</v>
      </c>
      <c r="M298" s="19">
        <f>COUNTIFS(A:A,Table1[[#This Row],[LastName]],B:B,Table1[[#This Row],[FirstName]],F:F,"S",H:H,Table1[[#This Row],[Category]],I:I,Table1[[#This Row],[Weapon]])</f>
        <v>2</v>
      </c>
      <c r="N2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14</v>
      </c>
      <c r="P298" s="16">
        <f>IF(OR(Table1[[#This Row],[Rank]]="Cancelled",Table1[[#This Row],[Rank]]&gt;64),1,VLOOKUP(Table1[[#This Row],[GenderCount]],'Ranking Values'!E:F,2,FALSE))</f>
        <v>0.4</v>
      </c>
      <c r="Q298" s="17">
        <f>Table1[[#This Row],[Ranking.Points]]*Table1[[#This Row],[Mulitplier]]*Table1[[#This Row],[NI.Mult]]</f>
        <v>5.6000000000000005</v>
      </c>
    </row>
    <row r="299" spans="1:17" x14ac:dyDescent="0.3">
      <c r="A299" s="9" t="s">
        <v>23</v>
      </c>
      <c r="B299" s="9" t="s">
        <v>113</v>
      </c>
      <c r="C299" s="3">
        <v>6</v>
      </c>
      <c r="D299" s="12">
        <v>4</v>
      </c>
      <c r="E299" s="21">
        <v>44486</v>
      </c>
      <c r="F299" s="22" t="s">
        <v>383</v>
      </c>
      <c r="G299" s="10" t="s">
        <v>390</v>
      </c>
      <c r="H299" s="18" t="s">
        <v>305</v>
      </c>
      <c r="I299" s="9" t="s">
        <v>313</v>
      </c>
      <c r="J299" s="14" t="s">
        <v>316</v>
      </c>
      <c r="K299" s="23" t="str">
        <f>VLOOKUP(Table1[[#This Row],[LastName]]&amp;"."&amp;Table1[[#This Row],[FirstName]],Fencers!C:G,4,FALSE)</f>
        <v>CSFC</v>
      </c>
      <c r="L299" s="27" t="s">
        <v>397</v>
      </c>
      <c r="M299" s="19">
        <f>COUNTIFS(A:A,Table1[[#This Row],[LastName]],B:B,Table1[[#This Row],[FirstName]],F:F,"S",H:H,Table1[[#This Row],[Category]],I:I,Table1[[#This Row],[Weapon]])</f>
        <v>2</v>
      </c>
      <c r="N2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14</v>
      </c>
      <c r="P299" s="16">
        <f>IF(OR(Table1[[#This Row],[Rank]]="Cancelled",Table1[[#This Row],[Rank]]&gt;64),1,VLOOKUP(Table1[[#This Row],[GenderCount]],'Ranking Values'!E:F,2,FALSE))</f>
        <v>0.8</v>
      </c>
      <c r="Q299" s="17">
        <f>Table1[[#This Row],[Ranking.Points]]*Table1[[#This Row],[Mulitplier]]*Table1[[#This Row],[NI.Mult]]</f>
        <v>11.200000000000001</v>
      </c>
    </row>
    <row r="300" spans="1:17" x14ac:dyDescent="0.3">
      <c r="A300" s="9" t="s">
        <v>330</v>
      </c>
      <c r="B300" s="9" t="s">
        <v>331</v>
      </c>
      <c r="C300" s="19" t="s">
        <v>17</v>
      </c>
      <c r="D300" s="12">
        <v>1</v>
      </c>
      <c r="E300" s="21">
        <v>44486</v>
      </c>
      <c r="F300" s="22" t="s">
        <v>383</v>
      </c>
      <c r="G300" s="10" t="s">
        <v>390</v>
      </c>
      <c r="H300" s="18" t="s">
        <v>314</v>
      </c>
      <c r="I300" s="9" t="s">
        <v>285</v>
      </c>
      <c r="J300" s="14" t="s">
        <v>315</v>
      </c>
      <c r="K300" s="23" t="str">
        <f>VLOOKUP(Table1[[#This Row],[LastName]]&amp;"."&amp;Table1[[#This Row],[FirstName]],Fencers!C:G,4,FALSE)</f>
        <v>AUFeC</v>
      </c>
      <c r="L300" s="27" t="s">
        <v>397</v>
      </c>
      <c r="M300" s="19">
        <f>COUNTIFS(A:A,Table1[[#This Row],[LastName]],B:B,Table1[[#This Row],[FirstName]],F:F,"S",H:H,Table1[[#This Row],[Category]],I:I,Table1[[#This Row],[Weapon]])</f>
        <v>1</v>
      </c>
      <c r="N3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1</v>
      </c>
      <c r="P300" s="16">
        <f>IF(OR(Table1[[#This Row],[Rank]]="Cancelled",Table1[[#This Row],[Rank]]&gt;64),1,VLOOKUP(Table1[[#This Row],[GenderCount]],'Ranking Values'!E:F,2,FALSE))</f>
        <v>1</v>
      </c>
      <c r="Q300" s="17">
        <f>Table1[[#This Row],[Ranking.Points]]*Table1[[#This Row],[Mulitplier]]*Table1[[#This Row],[NI.Mult]]</f>
        <v>1</v>
      </c>
    </row>
    <row r="301" spans="1:17" x14ac:dyDescent="0.3">
      <c r="A301" s="9" t="s">
        <v>23</v>
      </c>
      <c r="B301" s="9" t="s">
        <v>113</v>
      </c>
      <c r="C301" s="19" t="s">
        <v>17</v>
      </c>
      <c r="D301" s="12">
        <v>1</v>
      </c>
      <c r="E301" s="21">
        <v>44486</v>
      </c>
      <c r="F301" s="22" t="s">
        <v>383</v>
      </c>
      <c r="G301" s="10" t="s">
        <v>390</v>
      </c>
      <c r="H301" s="18" t="s">
        <v>314</v>
      </c>
      <c r="I301" s="9" t="s">
        <v>313</v>
      </c>
      <c r="J301" s="14" t="s">
        <v>316</v>
      </c>
      <c r="K301" s="23" t="str">
        <f>VLOOKUP(Table1[[#This Row],[LastName]]&amp;"."&amp;Table1[[#This Row],[FirstName]],Fencers!C:G,4,FALSE)</f>
        <v>CSFC</v>
      </c>
      <c r="L301" s="27" t="s">
        <v>397</v>
      </c>
      <c r="M301" s="19">
        <f>COUNTIFS(A:A,Table1[[#This Row],[LastName]],B:B,Table1[[#This Row],[FirstName]],F:F,"S",H:H,Table1[[#This Row],[Category]],I:I,Table1[[#This Row],[Weapon]])</f>
        <v>1</v>
      </c>
      <c r="N3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6">
        <f>IF(Table1[[#This Row],[Rank]]="Cancelled",1,IF(Table1[[#This Row],[Rank]]&gt;64,0,IF(L301=0,VLOOKUP(C301,'Ranking Values'!A:C,2,FALSE),VLOOKUP(C301,'Ranking Values'!A:C,3,FALSE))))</f>
        <v>1</v>
      </c>
      <c r="P301" s="16">
        <f>IF(OR(Table1[[#This Row],[Rank]]="Cancelled",Table1[[#This Row],[Rank]]&gt;64),1,VLOOKUP(Table1[[#This Row],[GenderCount]],'Ranking Values'!E:F,2,FALSE))</f>
        <v>1</v>
      </c>
      <c r="Q301" s="17">
        <f>Table1[[#This Row],[Ranking.Points]]*Table1[[#This Row],[Mulitplier]]*Table1[[#This Row],[NI.Mult]]</f>
        <v>1</v>
      </c>
    </row>
    <row r="302" spans="1:17" x14ac:dyDescent="0.3">
      <c r="A302" s="9" t="s">
        <v>61</v>
      </c>
      <c r="B302" s="9" t="s">
        <v>62</v>
      </c>
      <c r="C302" s="3">
        <v>1</v>
      </c>
      <c r="D302" s="12">
        <v>8</v>
      </c>
      <c r="E302" s="21">
        <v>44486</v>
      </c>
      <c r="F302" s="22" t="s">
        <v>383</v>
      </c>
      <c r="G302" s="10" t="s">
        <v>390</v>
      </c>
      <c r="H302" s="18" t="s">
        <v>305</v>
      </c>
      <c r="I302" s="9" t="s">
        <v>285</v>
      </c>
      <c r="J302" s="14" t="s">
        <v>316</v>
      </c>
      <c r="K302" s="23" t="str">
        <f>VLOOKUP(Table1[[#This Row],[LastName]]&amp;"."&amp;Table1[[#This Row],[FirstName]],Fencers!C:G,4,FALSE)</f>
        <v>CSFC</v>
      </c>
      <c r="L302" s="27" t="s">
        <v>397</v>
      </c>
      <c r="M302" s="19">
        <f>COUNTIFS(A:A,Table1[[#This Row],[LastName]],B:B,Table1[[#This Row],[FirstName]],F:F,"S",H:H,Table1[[#This Row],[Category]],I:I,Table1[[#This Row],[Weapon]])</f>
        <v>3</v>
      </c>
      <c r="N3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6">
        <f>IF(Table1[[#This Row],[Rank]]="Cancelled",1,IF(Table1[[#This Row],[Rank]]&gt;64,0,IF(L302=0,VLOOKUP(C302,'Ranking Values'!A:C,2,FALSE),VLOOKUP(C302,'Ranking Values'!A:C,3,FALSE))))</f>
        <v>32</v>
      </c>
      <c r="P302" s="16">
        <f>IF(OR(Table1[[#This Row],[Rank]]="Cancelled",Table1[[#This Row],[Rank]]&gt;64),1,VLOOKUP(Table1[[#This Row],[GenderCount]],'Ranking Values'!E:F,2,FALSE))</f>
        <v>1</v>
      </c>
      <c r="Q302" s="17">
        <f>Table1[[#This Row],[Ranking.Points]]*Table1[[#This Row],[Mulitplier]]*Table1[[#This Row],[NI.Mult]]</f>
        <v>32</v>
      </c>
    </row>
    <row r="303" spans="1:17" x14ac:dyDescent="0.3">
      <c r="A303" s="9" t="s">
        <v>19</v>
      </c>
      <c r="B303" s="9" t="s">
        <v>33</v>
      </c>
      <c r="C303" s="3">
        <v>2</v>
      </c>
      <c r="D303" s="12">
        <v>8</v>
      </c>
      <c r="E303" s="21">
        <v>44486</v>
      </c>
      <c r="F303" s="22" t="s">
        <v>383</v>
      </c>
      <c r="G303" s="10" t="s">
        <v>390</v>
      </c>
      <c r="H303" s="18" t="s">
        <v>305</v>
      </c>
      <c r="I303" s="9" t="s">
        <v>285</v>
      </c>
      <c r="J303" s="14" t="s">
        <v>316</v>
      </c>
      <c r="K303" s="23" t="str">
        <f>VLOOKUP(Table1[[#This Row],[LastName]]&amp;"."&amp;Table1[[#This Row],[FirstName]],Fencers!C:G,4,FALSE)</f>
        <v>ASC</v>
      </c>
      <c r="L303" s="27" t="s">
        <v>397</v>
      </c>
      <c r="M303" s="19">
        <f>COUNTIFS(A:A,Table1[[#This Row],[LastName]],B:B,Table1[[#This Row],[FirstName]],F:F,"S",H:H,Table1[[#This Row],[Category]],I:I,Table1[[#This Row],[Weapon]])</f>
        <v>1</v>
      </c>
      <c r="N3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6">
        <f>IF(Table1[[#This Row],[Rank]]="Cancelled",1,IF(Table1[[#This Row],[Rank]]&gt;64,0,IF(L303=0,VLOOKUP(C303,'Ranking Values'!A:C,2,FALSE),VLOOKUP(C303,'Ranking Values'!A:C,3,FALSE))))</f>
        <v>26</v>
      </c>
      <c r="P303" s="16">
        <f>IF(OR(Table1[[#This Row],[Rank]]="Cancelled",Table1[[#This Row],[Rank]]&gt;64),1,VLOOKUP(Table1[[#This Row],[GenderCount]],'Ranking Values'!E:F,2,FALSE))</f>
        <v>1</v>
      </c>
      <c r="Q303" s="17">
        <f>Table1[[#This Row],[Ranking.Points]]*Table1[[#This Row],[Mulitplier]]*Table1[[#This Row],[NI.Mult]]</f>
        <v>26</v>
      </c>
    </row>
    <row r="304" spans="1:17" x14ac:dyDescent="0.3">
      <c r="A304" s="9" t="s">
        <v>70</v>
      </c>
      <c r="B304" s="9" t="s">
        <v>71</v>
      </c>
      <c r="C304" s="3">
        <v>3</v>
      </c>
      <c r="D304" s="12">
        <v>8</v>
      </c>
      <c r="E304" s="21">
        <v>44486</v>
      </c>
      <c r="F304" s="22" t="s">
        <v>383</v>
      </c>
      <c r="G304" s="10" t="s">
        <v>390</v>
      </c>
      <c r="H304" s="18" t="s">
        <v>305</v>
      </c>
      <c r="I304" s="9" t="s">
        <v>285</v>
      </c>
      <c r="J304" s="14" t="s">
        <v>316</v>
      </c>
      <c r="K304" s="23" t="str">
        <f>VLOOKUP(Table1[[#This Row],[LastName]]&amp;"."&amp;Table1[[#This Row],[FirstName]],Fencers!C:G,4,FALSE)</f>
        <v>AHFC</v>
      </c>
      <c r="L304" s="27" t="s">
        <v>397</v>
      </c>
      <c r="M304" s="19">
        <f>COUNTIFS(A:A,Table1[[#This Row],[LastName]],B:B,Table1[[#This Row],[FirstName]],F:F,"S",H:H,Table1[[#This Row],[Category]],I:I,Table1[[#This Row],[Weapon]])</f>
        <v>4</v>
      </c>
      <c r="N3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6">
        <f>IF(Table1[[#This Row],[Rank]]="Cancelled",1,IF(Table1[[#This Row],[Rank]]&gt;64,0,IF(L304=0,VLOOKUP(C304,'Ranking Values'!A:C,2,FALSE),VLOOKUP(C304,'Ranking Values'!A:C,3,FALSE))))</f>
        <v>20</v>
      </c>
      <c r="P304" s="16">
        <f>IF(OR(Table1[[#This Row],[Rank]]="Cancelled",Table1[[#This Row],[Rank]]&gt;64),1,VLOOKUP(Table1[[#This Row],[GenderCount]],'Ranking Values'!E:F,2,FALSE))</f>
        <v>1</v>
      </c>
      <c r="Q304" s="17">
        <f>Table1[[#This Row],[Ranking.Points]]*Table1[[#This Row],[Mulitplier]]*Table1[[#This Row],[NI.Mult]]</f>
        <v>20</v>
      </c>
    </row>
    <row r="305" spans="1:17" x14ac:dyDescent="0.3">
      <c r="A305" s="9" t="s">
        <v>361</v>
      </c>
      <c r="B305" s="9" t="s">
        <v>362</v>
      </c>
      <c r="C305" s="3">
        <v>3</v>
      </c>
      <c r="D305" s="12">
        <v>8</v>
      </c>
      <c r="E305" s="21">
        <v>44486</v>
      </c>
      <c r="F305" s="22" t="s">
        <v>383</v>
      </c>
      <c r="G305" s="10" t="s">
        <v>390</v>
      </c>
      <c r="H305" s="18" t="s">
        <v>305</v>
      </c>
      <c r="I305" s="9" t="s">
        <v>285</v>
      </c>
      <c r="J305" s="14" t="s">
        <v>316</v>
      </c>
      <c r="K305" s="23" t="str">
        <f>VLOOKUP(Table1[[#This Row],[LastName]]&amp;"."&amp;Table1[[#This Row],[FirstName]],Fencers!C:G,4,FALSE)</f>
        <v>ASC</v>
      </c>
      <c r="L305" s="27" t="s">
        <v>397</v>
      </c>
      <c r="M305" s="19">
        <f>COUNTIFS(A:A,Table1[[#This Row],[LastName]],B:B,Table1[[#This Row],[FirstName]],F:F,"S",H:H,Table1[[#This Row],[Category]],I:I,Table1[[#This Row],[Weapon]])</f>
        <v>2</v>
      </c>
      <c r="N3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6">
        <f>IF(Table1[[#This Row],[Rank]]="Cancelled",1,IF(Table1[[#This Row],[Rank]]&gt;64,0,IF(L305=0,VLOOKUP(C305,'Ranking Values'!A:C,2,FALSE),VLOOKUP(C305,'Ranking Values'!A:C,3,FALSE))))</f>
        <v>20</v>
      </c>
      <c r="P305" s="16">
        <f>IF(OR(Table1[[#This Row],[Rank]]="Cancelled",Table1[[#This Row],[Rank]]&gt;64),1,VLOOKUP(Table1[[#This Row],[GenderCount]],'Ranking Values'!E:F,2,FALSE))</f>
        <v>1</v>
      </c>
      <c r="Q305" s="17">
        <f>Table1[[#This Row],[Ranking.Points]]*Table1[[#This Row],[Mulitplier]]*Table1[[#This Row],[NI.Mult]]</f>
        <v>20</v>
      </c>
    </row>
    <row r="306" spans="1:17" x14ac:dyDescent="0.3">
      <c r="A306" s="9" t="s">
        <v>107</v>
      </c>
      <c r="B306" s="9" t="s">
        <v>142</v>
      </c>
      <c r="C306" s="3">
        <v>5</v>
      </c>
      <c r="D306" s="12">
        <v>8</v>
      </c>
      <c r="E306" s="21">
        <v>44486</v>
      </c>
      <c r="F306" s="22" t="s">
        <v>383</v>
      </c>
      <c r="G306" s="10" t="s">
        <v>390</v>
      </c>
      <c r="H306" s="18" t="s">
        <v>305</v>
      </c>
      <c r="I306" s="9" t="s">
        <v>285</v>
      </c>
      <c r="J306" s="14" t="s">
        <v>316</v>
      </c>
      <c r="K306" s="23" t="str">
        <f>VLOOKUP(Table1[[#This Row],[LastName]]&amp;"."&amp;Table1[[#This Row],[FirstName]],Fencers!C:G,4,FALSE)</f>
        <v>ASC</v>
      </c>
      <c r="L306" s="27" t="s">
        <v>397</v>
      </c>
      <c r="M306" s="19">
        <f>COUNTIFS(A:A,Table1[[#This Row],[LastName]],B:B,Table1[[#This Row],[FirstName]],F:F,"S",H:H,Table1[[#This Row],[Category]],I:I,Table1[[#This Row],[Weapon]])</f>
        <v>5</v>
      </c>
      <c r="N3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14</v>
      </c>
      <c r="P306" s="16">
        <f>IF(OR(Table1[[#This Row],[Rank]]="Cancelled",Table1[[#This Row],[Rank]]&gt;64),1,VLOOKUP(Table1[[#This Row],[GenderCount]],'Ranking Values'!E:F,2,FALSE))</f>
        <v>1</v>
      </c>
      <c r="Q306" s="17">
        <f>Table1[[#This Row],[Ranking.Points]]*Table1[[#This Row],[Mulitplier]]*Table1[[#This Row],[NI.Mult]]</f>
        <v>14</v>
      </c>
    </row>
    <row r="307" spans="1:17" x14ac:dyDescent="0.3">
      <c r="A307" s="9" t="s">
        <v>408</v>
      </c>
      <c r="B307" s="9" t="s">
        <v>409</v>
      </c>
      <c r="C307" s="3">
        <v>6</v>
      </c>
      <c r="D307" s="12">
        <v>8</v>
      </c>
      <c r="E307" s="21">
        <v>44486</v>
      </c>
      <c r="F307" s="22" t="s">
        <v>383</v>
      </c>
      <c r="G307" s="10" t="s">
        <v>390</v>
      </c>
      <c r="H307" s="18" t="s">
        <v>305</v>
      </c>
      <c r="I307" s="9" t="s">
        <v>285</v>
      </c>
      <c r="J307" s="14" t="s">
        <v>316</v>
      </c>
      <c r="K307" s="25" t="s">
        <v>312</v>
      </c>
      <c r="L307" s="27" t="s">
        <v>397</v>
      </c>
      <c r="M307" s="19">
        <f>COUNTIFS(A:A,Table1[[#This Row],[LastName]],B:B,Table1[[#This Row],[FirstName]],F:F,"S",H:H,Table1[[#This Row],[Category]],I:I,Table1[[#This Row],[Weapon]])</f>
        <v>1</v>
      </c>
      <c r="N3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6">
        <f>IF(Table1[[#This Row],[Rank]]="Cancelled",1,IF(Table1[[#This Row],[Rank]]&gt;64,0,IF(L307=0,VLOOKUP(C307,'Ranking Values'!A:C,2,FALSE),VLOOKUP(C307,'Ranking Values'!A:C,3,FALSE))))</f>
        <v>14</v>
      </c>
      <c r="P307" s="16">
        <f>IF(OR(Table1[[#This Row],[Rank]]="Cancelled",Table1[[#This Row],[Rank]]&gt;64),1,VLOOKUP(Table1[[#This Row],[GenderCount]],'Ranking Values'!E:F,2,FALSE))</f>
        <v>1</v>
      </c>
      <c r="Q307" s="17">
        <f>Table1[[#This Row],[Ranking.Points]]*Table1[[#This Row],[Mulitplier]]*Table1[[#This Row],[NI.Mult]]</f>
        <v>14</v>
      </c>
    </row>
    <row r="308" spans="1:17" x14ac:dyDescent="0.3">
      <c r="A308" s="9" t="s">
        <v>382</v>
      </c>
      <c r="B308" s="9" t="s">
        <v>144</v>
      </c>
      <c r="C308" s="3">
        <v>7</v>
      </c>
      <c r="D308" s="12">
        <v>8</v>
      </c>
      <c r="E308" s="21">
        <v>44486</v>
      </c>
      <c r="F308" s="22" t="s">
        <v>383</v>
      </c>
      <c r="G308" s="10" t="s">
        <v>390</v>
      </c>
      <c r="H308" s="18" t="s">
        <v>305</v>
      </c>
      <c r="I308" s="9" t="s">
        <v>285</v>
      </c>
      <c r="J308" s="14" t="s">
        <v>316</v>
      </c>
      <c r="K308" s="23" t="str">
        <f>VLOOKUP(Table1[[#This Row],[LastName]]&amp;"."&amp;Table1[[#This Row],[FirstName]],Fencers!C:G,4,FALSE)</f>
        <v>TPFC</v>
      </c>
      <c r="L308" s="27" t="s">
        <v>397</v>
      </c>
      <c r="M308" s="19">
        <f>COUNTIFS(A:A,Table1[[#This Row],[LastName]],B:B,Table1[[#This Row],[FirstName]],F:F,"S",H:H,Table1[[#This Row],[Category]],I:I,Table1[[#This Row],[Weapon]])</f>
        <v>3</v>
      </c>
      <c r="N3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14</v>
      </c>
      <c r="P308" s="16">
        <f>IF(OR(Table1[[#This Row],[Rank]]="Cancelled",Table1[[#This Row],[Rank]]&gt;64),1,VLOOKUP(Table1[[#This Row],[GenderCount]],'Ranking Values'!E:F,2,FALSE))</f>
        <v>1</v>
      </c>
      <c r="Q308" s="17">
        <f>Table1[[#This Row],[Ranking.Points]]*Table1[[#This Row],[Mulitplier]]*Table1[[#This Row],[NI.Mult]]</f>
        <v>14</v>
      </c>
    </row>
    <row r="309" spans="1:17" x14ac:dyDescent="0.3">
      <c r="A309" s="9" t="s">
        <v>412</v>
      </c>
      <c r="B309" s="9" t="s">
        <v>413</v>
      </c>
      <c r="C309" s="3">
        <v>8</v>
      </c>
      <c r="D309" s="12">
        <v>8</v>
      </c>
      <c r="E309" s="21">
        <v>44486</v>
      </c>
      <c r="F309" s="22" t="s">
        <v>383</v>
      </c>
      <c r="G309" s="10" t="s">
        <v>390</v>
      </c>
      <c r="H309" s="18" t="s">
        <v>305</v>
      </c>
      <c r="I309" s="9" t="s">
        <v>285</v>
      </c>
      <c r="J309" s="14" t="s">
        <v>316</v>
      </c>
      <c r="K309" s="25" t="s">
        <v>49</v>
      </c>
      <c r="L309" s="27" t="s">
        <v>397</v>
      </c>
      <c r="M309" s="19">
        <f>COUNTIFS(A:A,Table1[[#This Row],[LastName]],B:B,Table1[[#This Row],[FirstName]],F:F,"S",H:H,Table1[[#This Row],[Category]],I:I,Table1[[#This Row],[Weapon]])</f>
        <v>1</v>
      </c>
      <c r="N3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14</v>
      </c>
      <c r="P309" s="16">
        <f>IF(OR(Table1[[#This Row],[Rank]]="Cancelled",Table1[[#This Row],[Rank]]&gt;64),1,VLOOKUP(Table1[[#This Row],[GenderCount]],'Ranking Values'!E:F,2,FALSE))</f>
        <v>1</v>
      </c>
      <c r="Q309" s="17">
        <f>Table1[[#This Row],[Ranking.Points]]*Table1[[#This Row],[Mulitplier]]*Table1[[#This Row],[NI.Mult]]</f>
        <v>14</v>
      </c>
    </row>
    <row r="310" spans="1:17" x14ac:dyDescent="0.3">
      <c r="A310" s="9" t="s">
        <v>145</v>
      </c>
      <c r="B310" s="9" t="s">
        <v>83</v>
      </c>
      <c r="C310" s="3">
        <v>1</v>
      </c>
      <c r="D310" s="12">
        <v>5</v>
      </c>
      <c r="E310" s="21">
        <v>44486</v>
      </c>
      <c r="F310" s="22" t="s">
        <v>383</v>
      </c>
      <c r="G310" s="10" t="s">
        <v>390</v>
      </c>
      <c r="H310" s="18" t="s">
        <v>305</v>
      </c>
      <c r="I310" s="9" t="s">
        <v>285</v>
      </c>
      <c r="J310" s="14" t="s">
        <v>315</v>
      </c>
      <c r="K310" s="23" t="str">
        <f>VLOOKUP(Table1[[#This Row],[LastName]]&amp;"."&amp;Table1[[#This Row],[FirstName]],Fencers!C:G,4,FALSE)</f>
        <v>ASC</v>
      </c>
      <c r="L310" s="27" t="s">
        <v>397</v>
      </c>
      <c r="M310" s="19">
        <f>COUNTIFS(A:A,Table1[[#This Row],[LastName]],B:B,Table1[[#This Row],[FirstName]],F:F,"S",H:H,Table1[[#This Row],[Category]],I:I,Table1[[#This Row],[Weapon]])</f>
        <v>3</v>
      </c>
      <c r="N3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32</v>
      </c>
      <c r="P310" s="16">
        <f>IF(OR(Table1[[#This Row],[Rank]]="Cancelled",Table1[[#This Row],[Rank]]&gt;64),1,VLOOKUP(Table1[[#This Row],[GenderCount]],'Ranking Values'!E:F,2,FALSE))</f>
        <v>1</v>
      </c>
      <c r="Q310" s="17">
        <f>Table1[[#This Row],[Ranking.Points]]*Table1[[#This Row],[Mulitplier]]*Table1[[#This Row],[NI.Mult]]</f>
        <v>32</v>
      </c>
    </row>
    <row r="311" spans="1:17" x14ac:dyDescent="0.3">
      <c r="A311" s="9" t="s">
        <v>330</v>
      </c>
      <c r="B311" s="9" t="s">
        <v>331</v>
      </c>
      <c r="C311" s="3">
        <v>2</v>
      </c>
      <c r="D311" s="12">
        <v>5</v>
      </c>
      <c r="E311" s="21">
        <v>44486</v>
      </c>
      <c r="F311" s="22" t="s">
        <v>383</v>
      </c>
      <c r="G311" s="10" t="s">
        <v>390</v>
      </c>
      <c r="H311" s="18" t="s">
        <v>305</v>
      </c>
      <c r="I311" s="9" t="s">
        <v>285</v>
      </c>
      <c r="J311" s="14" t="s">
        <v>315</v>
      </c>
      <c r="K311" s="23" t="str">
        <f>VLOOKUP(Table1[[#This Row],[LastName]]&amp;"."&amp;Table1[[#This Row],[FirstName]],Fencers!C:G,4,FALSE)</f>
        <v>AUFeC</v>
      </c>
      <c r="L311" s="27" t="s">
        <v>397</v>
      </c>
      <c r="M311" s="19">
        <f>COUNTIFS(A:A,Table1[[#This Row],[LastName]],B:B,Table1[[#This Row],[FirstName]],F:F,"S",H:H,Table1[[#This Row],[Category]],I:I,Table1[[#This Row],[Weapon]])</f>
        <v>3</v>
      </c>
      <c r="N3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26</v>
      </c>
      <c r="P311" s="16">
        <f>IF(OR(Table1[[#This Row],[Rank]]="Cancelled",Table1[[#This Row],[Rank]]&gt;64),1,VLOOKUP(Table1[[#This Row],[GenderCount]],'Ranking Values'!E:F,2,FALSE))</f>
        <v>1</v>
      </c>
      <c r="Q311" s="17">
        <f>Table1[[#This Row],[Ranking.Points]]*Table1[[#This Row],[Mulitplier]]*Table1[[#This Row],[NI.Mult]]</f>
        <v>26</v>
      </c>
    </row>
    <row r="312" spans="1:17" x14ac:dyDescent="0.3">
      <c r="A312" s="9" t="s">
        <v>306</v>
      </c>
      <c r="B312" s="9" t="s">
        <v>307</v>
      </c>
      <c r="C312" s="3">
        <v>3</v>
      </c>
      <c r="D312" s="12">
        <v>5</v>
      </c>
      <c r="E312" s="21">
        <v>44486</v>
      </c>
      <c r="F312" s="22" t="s">
        <v>383</v>
      </c>
      <c r="G312" s="10" t="s">
        <v>390</v>
      </c>
      <c r="H312" s="18" t="s">
        <v>305</v>
      </c>
      <c r="I312" s="9" t="s">
        <v>285</v>
      </c>
      <c r="J312" s="14" t="s">
        <v>315</v>
      </c>
      <c r="K312" s="23" t="str">
        <f>VLOOKUP(Table1[[#This Row],[LastName]]&amp;"."&amp;Table1[[#This Row],[FirstName]],Fencers!C:G,4,FALSE)</f>
        <v>AUFeC</v>
      </c>
      <c r="L312" s="27" t="s">
        <v>397</v>
      </c>
      <c r="M312" s="19">
        <f>COUNTIFS(A:A,Table1[[#This Row],[LastName]],B:B,Table1[[#This Row],[FirstName]],F:F,"S",H:H,Table1[[#This Row],[Category]],I:I,Table1[[#This Row],[Weapon]])</f>
        <v>1</v>
      </c>
      <c r="N3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20</v>
      </c>
      <c r="P312" s="16">
        <f>IF(OR(Table1[[#This Row],[Rank]]="Cancelled",Table1[[#This Row],[Rank]]&gt;64),1,VLOOKUP(Table1[[#This Row],[GenderCount]],'Ranking Values'!E:F,2,FALSE))</f>
        <v>1</v>
      </c>
      <c r="Q312" s="17">
        <f>Table1[[#This Row],[Ranking.Points]]*Table1[[#This Row],[Mulitplier]]*Table1[[#This Row],[NI.Mult]]</f>
        <v>20</v>
      </c>
    </row>
    <row r="313" spans="1:17" x14ac:dyDescent="0.3">
      <c r="A313" s="9" t="s">
        <v>123</v>
      </c>
      <c r="B313" s="18" t="s">
        <v>446</v>
      </c>
      <c r="C313" s="3">
        <v>3</v>
      </c>
      <c r="D313" s="12">
        <v>5</v>
      </c>
      <c r="E313" s="21">
        <v>44486</v>
      </c>
      <c r="F313" s="22" t="s">
        <v>383</v>
      </c>
      <c r="G313" s="10" t="s">
        <v>390</v>
      </c>
      <c r="H313" s="18" t="s">
        <v>305</v>
      </c>
      <c r="I313" s="9" t="s">
        <v>285</v>
      </c>
      <c r="J313" s="14" t="s">
        <v>315</v>
      </c>
      <c r="K313" s="23" t="str">
        <f>VLOOKUP(Table1[[#This Row],[LastName]]&amp;"."&amp;Table1[[#This Row],[FirstName]],Fencers!C:G,4,FALSE)</f>
        <v>CSFC</v>
      </c>
      <c r="L313" s="27" t="s">
        <v>397</v>
      </c>
      <c r="M313" s="19">
        <f>COUNTIFS(A:A,Table1[[#This Row],[LastName]],B:B,Table1[[#This Row],[FirstName]],F:F,"S",H:H,Table1[[#This Row],[Category]],I:I,Table1[[#This Row],[Weapon]])</f>
        <v>4</v>
      </c>
      <c r="N3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20</v>
      </c>
      <c r="P313" s="16">
        <f>IF(OR(Table1[[#This Row],[Rank]]="Cancelled",Table1[[#This Row],[Rank]]&gt;64),1,VLOOKUP(Table1[[#This Row],[GenderCount]],'Ranking Values'!E:F,2,FALSE))</f>
        <v>1</v>
      </c>
      <c r="Q313" s="17">
        <f>Table1[[#This Row],[Ranking.Points]]*Table1[[#This Row],[Mulitplier]]*Table1[[#This Row],[NI.Mult]]</f>
        <v>20</v>
      </c>
    </row>
    <row r="314" spans="1:17" x14ac:dyDescent="0.3">
      <c r="A314" s="9" t="s">
        <v>373</v>
      </c>
      <c r="B314" s="9" t="s">
        <v>374</v>
      </c>
      <c r="C314" s="3">
        <v>5</v>
      </c>
      <c r="D314" s="12">
        <v>5</v>
      </c>
      <c r="E314" s="21">
        <v>44486</v>
      </c>
      <c r="F314" s="22" t="s">
        <v>383</v>
      </c>
      <c r="G314" s="10" t="s">
        <v>390</v>
      </c>
      <c r="H314" s="18" t="s">
        <v>305</v>
      </c>
      <c r="I314" s="9" t="s">
        <v>285</v>
      </c>
      <c r="J314" s="14" t="s">
        <v>315</v>
      </c>
      <c r="K314" s="23" t="str">
        <f>VLOOKUP(Table1[[#This Row],[LastName]]&amp;"."&amp;Table1[[#This Row],[FirstName]],Fencers!C:G,4,FALSE)</f>
        <v>CSFC</v>
      </c>
      <c r="L314" s="27" t="s">
        <v>397</v>
      </c>
      <c r="M314" s="19">
        <f>COUNTIFS(A:A,Table1[[#This Row],[LastName]],B:B,Table1[[#This Row],[FirstName]],F:F,"S",H:H,Table1[[#This Row],[Category]],I:I,Table1[[#This Row],[Weapon]])</f>
        <v>5</v>
      </c>
      <c r="N3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6">
        <f>IF(Table1[[#This Row],[Rank]]="Cancelled",1,IF(Table1[[#This Row],[Rank]]&gt;64,0,IF(L314=0,VLOOKUP(C314,'Ranking Values'!A:C,2,FALSE),VLOOKUP(C314,'Ranking Values'!A:C,3,FALSE))))</f>
        <v>14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14</v>
      </c>
    </row>
    <row r="315" spans="1:17" x14ac:dyDescent="0.3">
      <c r="A315" s="9" t="s">
        <v>61</v>
      </c>
      <c r="B315" s="9" t="s">
        <v>63</v>
      </c>
      <c r="C315" s="3">
        <v>1</v>
      </c>
      <c r="D315" s="12">
        <v>4</v>
      </c>
      <c r="E315" s="21">
        <v>44486</v>
      </c>
      <c r="F315" s="22" t="s">
        <v>383</v>
      </c>
      <c r="G315" s="10" t="s">
        <v>390</v>
      </c>
      <c r="H315" s="18" t="s">
        <v>314</v>
      </c>
      <c r="I315" s="18" t="s">
        <v>287</v>
      </c>
      <c r="J315" s="14" t="s">
        <v>316</v>
      </c>
      <c r="K315" s="23" t="str">
        <f>VLOOKUP(Table1[[#This Row],[LastName]]&amp;"."&amp;Table1[[#This Row],[FirstName]],Fencers!C:G,4,FALSE)</f>
        <v>CSFC</v>
      </c>
      <c r="L315" s="27" t="s">
        <v>397</v>
      </c>
      <c r="M315" s="19">
        <f>COUNTIFS(A:A,Table1[[#This Row],[LastName]],B:B,Table1[[#This Row],[FirstName]],F:F,"S",H:H,Table1[[#This Row],[Category]],I:I,Table1[[#This Row],[Weapon]])</f>
        <v>6</v>
      </c>
      <c r="N3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32</v>
      </c>
      <c r="P315" s="16">
        <f>IF(OR(Table1[[#This Row],[Rank]]="Cancelled",Table1[[#This Row],[Rank]]&gt;64),1,VLOOKUP(Table1[[#This Row],[GenderCount]],'Ranking Values'!E:F,2,FALSE))</f>
        <v>0.8</v>
      </c>
      <c r="Q315" s="17">
        <f>Table1[[#This Row],[Ranking.Points]]*Table1[[#This Row],[Mulitplier]]*Table1[[#This Row],[NI.Mult]]</f>
        <v>25.6</v>
      </c>
    </row>
    <row r="316" spans="1:17" x14ac:dyDescent="0.3">
      <c r="A316" s="9" t="s">
        <v>30</v>
      </c>
      <c r="B316" s="9" t="s">
        <v>45</v>
      </c>
      <c r="C316" s="3">
        <v>2</v>
      </c>
      <c r="D316" s="12">
        <v>4</v>
      </c>
      <c r="E316" s="21">
        <v>44486</v>
      </c>
      <c r="F316" s="22" t="s">
        <v>383</v>
      </c>
      <c r="G316" s="10" t="s">
        <v>390</v>
      </c>
      <c r="H316" s="18" t="s">
        <v>314</v>
      </c>
      <c r="I316" s="18" t="s">
        <v>287</v>
      </c>
      <c r="J316" s="14" t="s">
        <v>316</v>
      </c>
      <c r="K316" s="23" t="str">
        <f>VLOOKUP(Table1[[#This Row],[LastName]]&amp;"."&amp;Table1[[#This Row],[FirstName]],Fencers!C:G,4,FALSE)</f>
        <v>AHFC</v>
      </c>
      <c r="L316" s="27" t="s">
        <v>397</v>
      </c>
      <c r="M316" s="19">
        <f>COUNTIFS(A:A,Table1[[#This Row],[LastName]],B:B,Table1[[#This Row],[FirstName]],F:F,"S",H:H,Table1[[#This Row],[Category]],I:I,Table1[[#This Row],[Weapon]])</f>
        <v>6</v>
      </c>
      <c r="N3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26</v>
      </c>
      <c r="P316" s="16">
        <f>IF(OR(Table1[[#This Row],[Rank]]="Cancelled",Table1[[#This Row],[Rank]]&gt;64),1,VLOOKUP(Table1[[#This Row],[GenderCount]],'Ranking Values'!E:F,2,FALSE))</f>
        <v>0.8</v>
      </c>
      <c r="Q316" s="17">
        <f>Table1[[#This Row],[Ranking.Points]]*Table1[[#This Row],[Mulitplier]]*Table1[[#This Row],[NI.Mult]]</f>
        <v>20.8</v>
      </c>
    </row>
    <row r="317" spans="1:17" x14ac:dyDescent="0.3">
      <c r="A317" s="9" t="s">
        <v>408</v>
      </c>
      <c r="B317" s="9" t="s">
        <v>409</v>
      </c>
      <c r="C317" s="3">
        <v>3</v>
      </c>
      <c r="D317" s="12">
        <v>4</v>
      </c>
      <c r="E317" s="21">
        <v>44486</v>
      </c>
      <c r="F317" s="22" t="s">
        <v>383</v>
      </c>
      <c r="G317" s="10" t="s">
        <v>390</v>
      </c>
      <c r="H317" s="18" t="s">
        <v>314</v>
      </c>
      <c r="I317" s="18" t="s">
        <v>287</v>
      </c>
      <c r="J317" s="14" t="s">
        <v>316</v>
      </c>
      <c r="K317" s="25" t="s">
        <v>312</v>
      </c>
      <c r="L317" s="27" t="s">
        <v>397</v>
      </c>
      <c r="M317" s="19">
        <f>COUNTIFS(A:A,Table1[[#This Row],[LastName]],B:B,Table1[[#This Row],[FirstName]],F:F,"S",H:H,Table1[[#This Row],[Category]],I:I,Table1[[#This Row],[Weapon]])</f>
        <v>1</v>
      </c>
      <c r="N3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20</v>
      </c>
      <c r="P317" s="16">
        <f>IF(OR(Table1[[#This Row],[Rank]]="Cancelled",Table1[[#This Row],[Rank]]&gt;64),1,VLOOKUP(Table1[[#This Row],[GenderCount]],'Ranking Values'!E:F,2,FALSE))</f>
        <v>0.8</v>
      </c>
      <c r="Q317" s="17">
        <f>Table1[[#This Row],[Ranking.Points]]*Table1[[#This Row],[Mulitplier]]*Table1[[#This Row],[NI.Mult]]</f>
        <v>16</v>
      </c>
    </row>
    <row r="318" spans="1:17" x14ac:dyDescent="0.3">
      <c r="A318" s="9" t="s">
        <v>107</v>
      </c>
      <c r="B318" s="9" t="s">
        <v>114</v>
      </c>
      <c r="C318" s="3">
        <v>3</v>
      </c>
      <c r="D318" s="12">
        <v>4</v>
      </c>
      <c r="E318" s="21">
        <v>44486</v>
      </c>
      <c r="F318" s="22" t="s">
        <v>383</v>
      </c>
      <c r="G318" s="10" t="s">
        <v>390</v>
      </c>
      <c r="H318" s="18" t="s">
        <v>314</v>
      </c>
      <c r="I318" s="18" t="s">
        <v>287</v>
      </c>
      <c r="J318" s="14" t="s">
        <v>316</v>
      </c>
      <c r="K318" s="23" t="str">
        <f>VLOOKUP(Table1[[#This Row],[LastName]]&amp;"."&amp;Table1[[#This Row],[FirstName]],Fencers!C:G,4,FALSE)</f>
        <v>ASC</v>
      </c>
      <c r="L318" s="27" t="s">
        <v>397</v>
      </c>
      <c r="M318" s="19">
        <f>COUNTIFS(A:A,Table1[[#This Row],[LastName]],B:B,Table1[[#This Row],[FirstName]],F:F,"S",H:H,Table1[[#This Row],[Category]],I:I,Table1[[#This Row],[Weapon]])</f>
        <v>4</v>
      </c>
      <c r="N3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20</v>
      </c>
      <c r="P318" s="16">
        <f>IF(OR(Table1[[#This Row],[Rank]]="Cancelled",Table1[[#This Row],[Rank]]&gt;64),1,VLOOKUP(Table1[[#This Row],[GenderCount]],'Ranking Values'!E:F,2,FALSE))</f>
        <v>0.8</v>
      </c>
      <c r="Q318" s="17">
        <f>Table1[[#This Row],[Ranking.Points]]*Table1[[#This Row],[Mulitplier]]*Table1[[#This Row],[NI.Mult]]</f>
        <v>16</v>
      </c>
    </row>
    <row r="319" spans="1:17" x14ac:dyDescent="0.3">
      <c r="A319" s="9" t="s">
        <v>61</v>
      </c>
      <c r="B319" s="9" t="s">
        <v>64</v>
      </c>
      <c r="C319" s="3">
        <v>1</v>
      </c>
      <c r="D319" s="12">
        <f>COUNTIFS(E:E,Table1[[#This Row],[EventDate]],G:G,Table1[[#This Row],[EventName]],H:H,Table1[[#This Row],[Category]],I:I,Table1[[#This Row],[Weapon]],J:J,Table1[[#This Row],[Gender]])</f>
        <v>5</v>
      </c>
      <c r="E319" s="21">
        <v>44486</v>
      </c>
      <c r="F319" s="22" t="s">
        <v>383</v>
      </c>
      <c r="G319" s="10" t="s">
        <v>390</v>
      </c>
      <c r="H319" s="18" t="s">
        <v>314</v>
      </c>
      <c r="I319" s="18" t="s">
        <v>287</v>
      </c>
      <c r="J319" s="14" t="s">
        <v>315</v>
      </c>
      <c r="K319" s="23" t="str">
        <f>VLOOKUP(Table1[[#This Row],[LastName]]&amp;"."&amp;Table1[[#This Row],[FirstName]],Fencers!C:G,4,FALSE)</f>
        <v>CSFC</v>
      </c>
      <c r="L319" s="27" t="s">
        <v>397</v>
      </c>
      <c r="M319" s="19">
        <f>COUNTIFS(A:A,Table1[[#This Row],[LastName]],B:B,Table1[[#This Row],[FirstName]],F:F,"S",H:H,Table1[[#This Row],[Category]],I:I,Table1[[#This Row],[Weapon]])</f>
        <v>5</v>
      </c>
      <c r="N3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32</v>
      </c>
      <c r="P319" s="16">
        <f>IF(OR(Table1[[#This Row],[Rank]]="Cancelled",Table1[[#This Row],[Rank]]&gt;64),1,VLOOKUP(Table1[[#This Row],[GenderCount]],'Ranking Values'!E:F,2,FALSE))</f>
        <v>1</v>
      </c>
      <c r="Q319" s="17">
        <f>Table1[[#This Row],[Ranking.Points]]*Table1[[#This Row],[Mulitplier]]*Table1[[#This Row],[NI.Mult]]</f>
        <v>32</v>
      </c>
    </row>
    <row r="320" spans="1:17" x14ac:dyDescent="0.3">
      <c r="A320" s="9" t="s">
        <v>57</v>
      </c>
      <c r="B320" s="9" t="s">
        <v>58</v>
      </c>
      <c r="C320" s="3">
        <v>2</v>
      </c>
      <c r="D320" s="12">
        <f>COUNTIFS(E:E,Table1[[#This Row],[EventDate]],G:G,Table1[[#This Row],[EventName]],H:H,Table1[[#This Row],[Category]],I:I,Table1[[#This Row],[Weapon]],J:J,Table1[[#This Row],[Gender]])</f>
        <v>5</v>
      </c>
      <c r="E320" s="21">
        <v>44486</v>
      </c>
      <c r="F320" s="22" t="s">
        <v>383</v>
      </c>
      <c r="G320" s="10" t="s">
        <v>390</v>
      </c>
      <c r="H320" s="18" t="s">
        <v>314</v>
      </c>
      <c r="I320" s="18" t="s">
        <v>287</v>
      </c>
      <c r="J320" s="14" t="s">
        <v>315</v>
      </c>
      <c r="K320" s="23" t="str">
        <f>VLOOKUP(Table1[[#This Row],[LastName]]&amp;"."&amp;Table1[[#This Row],[FirstName]],Fencers!C:G,4,FALSE)</f>
        <v>AHFC</v>
      </c>
      <c r="L320" s="27" t="s">
        <v>397</v>
      </c>
      <c r="M320" s="19">
        <f>COUNTIFS(A:A,Table1[[#This Row],[LastName]],B:B,Table1[[#This Row],[FirstName]],F:F,"S",H:H,Table1[[#This Row],[Category]],I:I,Table1[[#This Row],[Weapon]])</f>
        <v>1</v>
      </c>
      <c r="N3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26</v>
      </c>
      <c r="P320" s="16">
        <f>IF(OR(Table1[[#This Row],[Rank]]="Cancelled",Table1[[#This Row],[Rank]]&gt;64),1,VLOOKUP(Table1[[#This Row],[GenderCount]],'Ranking Values'!E:F,2,FALSE))</f>
        <v>1</v>
      </c>
      <c r="Q320" s="17">
        <f>Table1[[#This Row],[Ranking.Points]]*Table1[[#This Row],[Mulitplier]]*Table1[[#This Row],[NI.Mult]]</f>
        <v>26</v>
      </c>
    </row>
    <row r="321" spans="1:17" x14ac:dyDescent="0.3">
      <c r="A321" s="9" t="s">
        <v>29</v>
      </c>
      <c r="B321" s="9" t="s">
        <v>44</v>
      </c>
      <c r="C321" s="3">
        <v>3</v>
      </c>
      <c r="D321" s="12">
        <f>COUNTIFS(E:E,Table1[[#This Row],[EventDate]],G:G,Table1[[#This Row],[EventName]],H:H,Table1[[#This Row],[Category]],I:I,Table1[[#This Row],[Weapon]],J:J,Table1[[#This Row],[Gender]])</f>
        <v>5</v>
      </c>
      <c r="E321" s="21">
        <v>44486</v>
      </c>
      <c r="F321" s="22" t="s">
        <v>383</v>
      </c>
      <c r="G321" s="10" t="s">
        <v>390</v>
      </c>
      <c r="H321" s="18" t="s">
        <v>314</v>
      </c>
      <c r="I321" s="18" t="s">
        <v>287</v>
      </c>
      <c r="J321" s="14" t="s">
        <v>315</v>
      </c>
      <c r="K321" s="23" t="str">
        <f>VLOOKUP(Table1[[#This Row],[LastName]]&amp;"."&amp;Table1[[#This Row],[FirstName]],Fencers!C:G,4,FALSE)</f>
        <v>ASC</v>
      </c>
      <c r="L321" s="27" t="s">
        <v>397</v>
      </c>
      <c r="M321" s="19">
        <f>COUNTIFS(A:A,Table1[[#This Row],[LastName]],B:B,Table1[[#This Row],[FirstName]],F:F,"S",H:H,Table1[[#This Row],[Category]],I:I,Table1[[#This Row],[Weapon]])</f>
        <v>3</v>
      </c>
      <c r="N3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20</v>
      </c>
      <c r="P321" s="16">
        <f>IF(OR(Table1[[#This Row],[Rank]]="Cancelled",Table1[[#This Row],[Rank]]&gt;64),1,VLOOKUP(Table1[[#This Row],[GenderCount]],'Ranking Values'!E:F,2,FALSE))</f>
        <v>1</v>
      </c>
      <c r="Q321" s="17">
        <f>Table1[[#This Row],[Ranking.Points]]*Table1[[#This Row],[Mulitplier]]*Table1[[#This Row],[NI.Mult]]</f>
        <v>20</v>
      </c>
    </row>
    <row r="322" spans="1:17" x14ac:dyDescent="0.3">
      <c r="A322" s="9" t="s">
        <v>25</v>
      </c>
      <c r="B322" s="9" t="s">
        <v>40</v>
      </c>
      <c r="C322" s="3">
        <v>3</v>
      </c>
      <c r="D322" s="12">
        <f>COUNTIFS(E:E,Table1[[#This Row],[EventDate]],G:G,Table1[[#This Row],[EventName]],H:H,Table1[[#This Row],[Category]],I:I,Table1[[#This Row],[Weapon]],J:J,Table1[[#This Row],[Gender]])</f>
        <v>5</v>
      </c>
      <c r="E322" s="21">
        <v>44486</v>
      </c>
      <c r="F322" s="22" t="s">
        <v>383</v>
      </c>
      <c r="G322" s="10" t="s">
        <v>390</v>
      </c>
      <c r="H322" s="18" t="s">
        <v>314</v>
      </c>
      <c r="I322" s="18" t="s">
        <v>287</v>
      </c>
      <c r="J322" s="14" t="s">
        <v>315</v>
      </c>
      <c r="K322" s="23" t="str">
        <f>VLOOKUP(Table1[[#This Row],[LastName]]&amp;"."&amp;Table1[[#This Row],[FirstName]],Fencers!C:G,4,FALSE)</f>
        <v>ASC</v>
      </c>
      <c r="L322" s="24">
        <v>1</v>
      </c>
      <c r="M322" s="19">
        <f>COUNTIFS(A:A,Table1[[#This Row],[LastName]],B:B,Table1[[#This Row],[FirstName]],F:F,"S",H:H,Table1[[#This Row],[Category]],I:I,Table1[[#This Row],[Weapon]])</f>
        <v>5</v>
      </c>
      <c r="N3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20</v>
      </c>
      <c r="P322" s="16">
        <f>IF(OR(Table1[[#This Row],[Rank]]="Cancelled",Table1[[#This Row],[Rank]]&gt;64),1,VLOOKUP(Table1[[#This Row],[GenderCount]],'Ranking Values'!E:F,2,FALSE))</f>
        <v>1</v>
      </c>
      <c r="Q322" s="17">
        <f>Table1[[#This Row],[Ranking.Points]]*Table1[[#This Row],[Mulitplier]]*Table1[[#This Row],[NI.Mult]]</f>
        <v>20</v>
      </c>
    </row>
    <row r="323" spans="1:17" x14ac:dyDescent="0.3">
      <c r="A323" s="9" t="s">
        <v>108</v>
      </c>
      <c r="B323" s="9" t="s">
        <v>115</v>
      </c>
      <c r="C323" s="3">
        <v>5</v>
      </c>
      <c r="D323" s="12">
        <f>COUNTIFS(E:E,Table1[[#This Row],[EventDate]],G:G,Table1[[#This Row],[EventName]],H:H,Table1[[#This Row],[Category]],I:I,Table1[[#This Row],[Weapon]],J:J,Table1[[#This Row],[Gender]])</f>
        <v>5</v>
      </c>
      <c r="E323" s="21">
        <v>44486</v>
      </c>
      <c r="F323" s="22" t="s">
        <v>383</v>
      </c>
      <c r="G323" s="10" t="s">
        <v>390</v>
      </c>
      <c r="H323" s="18" t="s">
        <v>314</v>
      </c>
      <c r="I323" s="18" t="s">
        <v>287</v>
      </c>
      <c r="J323" s="14" t="s">
        <v>315</v>
      </c>
      <c r="K323" s="23" t="str">
        <f>VLOOKUP(Table1[[#This Row],[LastName]]&amp;"."&amp;Table1[[#This Row],[FirstName]],Fencers!C:G,4,FALSE)</f>
        <v>ASC</v>
      </c>
      <c r="L323" s="24">
        <v>1</v>
      </c>
      <c r="M323" s="19">
        <f>COUNTIFS(A:A,Table1[[#This Row],[LastName]],B:B,Table1[[#This Row],[FirstName]],F:F,"S",H:H,Table1[[#This Row],[Category]],I:I,Table1[[#This Row],[Weapon]])</f>
        <v>5</v>
      </c>
      <c r="N3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14</v>
      </c>
      <c r="P323" s="16">
        <f>IF(OR(Table1[[#This Row],[Rank]]="Cancelled",Table1[[#This Row],[Rank]]&gt;64),1,VLOOKUP(Table1[[#This Row],[GenderCount]],'Ranking Values'!E:F,2,FALSE))</f>
        <v>1</v>
      </c>
      <c r="Q323" s="17">
        <f>Table1[[#This Row],[Ranking.Points]]*Table1[[#This Row],[Mulitplier]]*Table1[[#This Row],[NI.Mult]]</f>
        <v>14</v>
      </c>
    </row>
    <row r="324" spans="1:17" x14ac:dyDescent="0.3">
      <c r="A324" s="9" t="s">
        <v>19</v>
      </c>
      <c r="B324" s="9" t="s">
        <v>33</v>
      </c>
      <c r="C324" s="3">
        <v>1</v>
      </c>
      <c r="D324" s="12">
        <v>3</v>
      </c>
      <c r="E324" s="21">
        <v>44493</v>
      </c>
      <c r="F324" s="22" t="s">
        <v>383</v>
      </c>
      <c r="G324" s="10" t="s">
        <v>283</v>
      </c>
      <c r="H324" s="9" t="s">
        <v>320</v>
      </c>
      <c r="I324" s="9" t="s">
        <v>285</v>
      </c>
      <c r="J324" s="14" t="s">
        <v>316</v>
      </c>
      <c r="K324" s="23" t="str">
        <f>VLOOKUP(Table1[[#This Row],[LastName]]&amp;"."&amp;Table1[[#This Row],[FirstName]],Fencers!C:G,4,FALSE)</f>
        <v>ASC</v>
      </c>
      <c r="L324" s="24">
        <v>0</v>
      </c>
      <c r="M324" s="19">
        <f>COUNTIFS(A:A,Table1[[#This Row],[LastName]],B:B,Table1[[#This Row],[FirstName]],F:F,"S",H:H,Table1[[#This Row],[Category]],I:I,Table1[[#This Row],[Weapon]])</f>
        <v>1</v>
      </c>
      <c r="N3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28</v>
      </c>
      <c r="P324" s="16">
        <f>IF(OR(Table1[[#This Row],[Rank]]="Cancelled",Table1[[#This Row],[Rank]]&gt;64),1,VLOOKUP(Table1[[#This Row],[GenderCount]],'Ranking Values'!E:F,2,FALSE))</f>
        <v>0.6</v>
      </c>
      <c r="Q324" s="17">
        <f>Table1[[#This Row],[Ranking.Points]]*Table1[[#This Row],[Mulitplier]]*Table1[[#This Row],[NI.Mult]]</f>
        <v>16.8</v>
      </c>
    </row>
    <row r="325" spans="1:17" x14ac:dyDescent="0.3">
      <c r="A325" s="9" t="s">
        <v>107</v>
      </c>
      <c r="B325" s="9" t="s">
        <v>142</v>
      </c>
      <c r="C325" s="3">
        <v>2</v>
      </c>
      <c r="D325" s="12">
        <v>3</v>
      </c>
      <c r="E325" s="21">
        <v>44493</v>
      </c>
      <c r="F325" s="22" t="s">
        <v>383</v>
      </c>
      <c r="G325" s="10" t="s">
        <v>283</v>
      </c>
      <c r="H325" s="9" t="s">
        <v>320</v>
      </c>
      <c r="I325" s="9" t="s">
        <v>285</v>
      </c>
      <c r="J325" s="14" t="s">
        <v>316</v>
      </c>
      <c r="K325" s="23" t="str">
        <f>VLOOKUP(Table1[[#This Row],[LastName]]&amp;"."&amp;Table1[[#This Row],[FirstName]],Fencers!C:G,4,FALSE)</f>
        <v>ASC</v>
      </c>
      <c r="L325" s="24">
        <v>0</v>
      </c>
      <c r="M325" s="19">
        <f>COUNTIFS(A:A,Table1[[#This Row],[LastName]],B:B,Table1[[#This Row],[FirstName]],F:F,"S",H:H,Table1[[#This Row],[Category]],I:I,Table1[[#This Row],[Weapon]])</f>
        <v>5</v>
      </c>
      <c r="N3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23</v>
      </c>
      <c r="P325" s="16">
        <f>IF(OR(Table1[[#This Row],[Rank]]="Cancelled",Table1[[#This Row],[Rank]]&gt;64),1,VLOOKUP(Table1[[#This Row],[GenderCount]],'Ranking Values'!E:F,2,FALSE))</f>
        <v>0.6</v>
      </c>
      <c r="Q325" s="17">
        <f>Table1[[#This Row],[Ranking.Points]]*Table1[[#This Row],[Mulitplier]]*Table1[[#This Row],[NI.Mult]]</f>
        <v>13.799999999999999</v>
      </c>
    </row>
    <row r="326" spans="1:17" x14ac:dyDescent="0.3">
      <c r="A326" s="9" t="s">
        <v>84</v>
      </c>
      <c r="B326" s="9" t="s">
        <v>86</v>
      </c>
      <c r="C326" s="3">
        <v>3</v>
      </c>
      <c r="D326" s="12">
        <v>3</v>
      </c>
      <c r="E326" s="21">
        <v>44493</v>
      </c>
      <c r="F326" s="22" t="s">
        <v>383</v>
      </c>
      <c r="G326" s="10" t="s">
        <v>283</v>
      </c>
      <c r="H326" s="9" t="s">
        <v>320</v>
      </c>
      <c r="I326" s="9" t="s">
        <v>285</v>
      </c>
      <c r="J326" s="14" t="s">
        <v>316</v>
      </c>
      <c r="K326" s="23" t="str">
        <f>VLOOKUP(Table1[[#This Row],[LastName]]&amp;"."&amp;Table1[[#This Row],[FirstName]],Fencers!C:G,4,FALSE)</f>
        <v>AHFC</v>
      </c>
      <c r="L326" s="24">
        <v>0</v>
      </c>
      <c r="M326" s="19">
        <f>COUNTIFS(A:A,Table1[[#This Row],[LastName]],B:B,Table1[[#This Row],[FirstName]],F:F,"S",H:H,Table1[[#This Row],[Category]],I:I,Table1[[#This Row],[Weapon]])</f>
        <v>1</v>
      </c>
      <c r="N3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18</v>
      </c>
      <c r="P326" s="16">
        <f>IF(OR(Table1[[#This Row],[Rank]]="Cancelled",Table1[[#This Row],[Rank]]&gt;64),1,VLOOKUP(Table1[[#This Row],[GenderCount]],'Ranking Values'!E:F,2,FALSE))</f>
        <v>0.6</v>
      </c>
      <c r="Q326" s="17">
        <f>Table1[[#This Row],[Ranking.Points]]*Table1[[#This Row],[Mulitplier]]*Table1[[#This Row],[NI.Mult]]</f>
        <v>10.799999999999999</v>
      </c>
    </row>
    <row r="327" spans="1:17" x14ac:dyDescent="0.3">
      <c r="A327" s="9" t="s">
        <v>107</v>
      </c>
      <c r="B327" s="9" t="s">
        <v>142</v>
      </c>
      <c r="C327" s="3">
        <v>1</v>
      </c>
      <c r="D327" s="12">
        <v>2</v>
      </c>
      <c r="E327" s="21">
        <v>44493</v>
      </c>
      <c r="F327" s="22" t="s">
        <v>383</v>
      </c>
      <c r="G327" s="10" t="s">
        <v>283</v>
      </c>
      <c r="H327" s="9" t="s">
        <v>319</v>
      </c>
      <c r="I327" s="9" t="s">
        <v>285</v>
      </c>
      <c r="J327" s="14" t="s">
        <v>316</v>
      </c>
      <c r="K327" s="23" t="str">
        <f>VLOOKUP(Table1[[#This Row],[LastName]]&amp;"."&amp;Table1[[#This Row],[FirstName]],Fencers!C:G,4,FALSE)</f>
        <v>ASC</v>
      </c>
      <c r="L327" s="24">
        <v>0</v>
      </c>
      <c r="M327" s="19">
        <f>COUNTIFS(A:A,Table1[[#This Row],[LastName]],B:B,Table1[[#This Row],[FirstName]],F:F,"S",H:H,Table1[[#This Row],[Category]],I:I,Table1[[#This Row],[Weapon]])</f>
        <v>5</v>
      </c>
      <c r="N3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28</v>
      </c>
      <c r="P327" s="16">
        <f>IF(OR(Table1[[#This Row],[Rank]]="Cancelled",Table1[[#This Row],[Rank]]&gt;64),1,VLOOKUP(Table1[[#This Row],[GenderCount]],'Ranking Values'!E:F,2,FALSE))</f>
        <v>0.4</v>
      </c>
      <c r="Q327" s="17">
        <f>Table1[[#This Row],[Ranking.Points]]*Table1[[#This Row],[Mulitplier]]*Table1[[#This Row],[NI.Mult]]</f>
        <v>11.200000000000001</v>
      </c>
    </row>
    <row r="328" spans="1:17" x14ac:dyDescent="0.3">
      <c r="A328" s="9" t="s">
        <v>84</v>
      </c>
      <c r="B328" s="9" t="s">
        <v>86</v>
      </c>
      <c r="C328" s="3">
        <v>2</v>
      </c>
      <c r="D328" s="12">
        <v>2</v>
      </c>
      <c r="E328" s="21">
        <v>44493</v>
      </c>
      <c r="F328" s="22" t="s">
        <v>383</v>
      </c>
      <c r="G328" s="10" t="s">
        <v>283</v>
      </c>
      <c r="H328" s="9" t="s">
        <v>319</v>
      </c>
      <c r="I328" s="9" t="s">
        <v>285</v>
      </c>
      <c r="J328" s="14" t="s">
        <v>316</v>
      </c>
      <c r="K328" s="23" t="str">
        <f>VLOOKUP(Table1[[#This Row],[LastName]]&amp;"."&amp;Table1[[#This Row],[FirstName]],Fencers!C:G,4,FALSE)</f>
        <v>AHFC</v>
      </c>
      <c r="L328" s="24">
        <v>0</v>
      </c>
      <c r="M328" s="19">
        <f>COUNTIFS(A:A,Table1[[#This Row],[LastName]],B:B,Table1[[#This Row],[FirstName]],F:F,"S",H:H,Table1[[#This Row],[Category]],I:I,Table1[[#This Row],[Weapon]])</f>
        <v>2</v>
      </c>
      <c r="N3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23</v>
      </c>
      <c r="P328" s="16">
        <f>IF(OR(Table1[[#This Row],[Rank]]="Cancelled",Table1[[#This Row],[Rank]]&gt;64),1,VLOOKUP(Table1[[#This Row],[GenderCount]],'Ranking Values'!E:F,2,FALSE))</f>
        <v>0.4</v>
      </c>
      <c r="Q328" s="17">
        <f>Table1[[#This Row],[Ranking.Points]]*Table1[[#This Row],[Mulitplier]]*Table1[[#This Row],[NI.Mult]]</f>
        <v>9.2000000000000011</v>
      </c>
    </row>
    <row r="329" spans="1:17" x14ac:dyDescent="0.3">
      <c r="A329" s="9" t="s">
        <v>180</v>
      </c>
      <c r="B329" s="9" t="s">
        <v>181</v>
      </c>
      <c r="C329" s="3">
        <v>1</v>
      </c>
      <c r="D329" s="12">
        <f>COUNTIFS(E:E,Table1[[#This Row],[EventDate]],G:G,Table1[[#This Row],[EventName]],H:H,Table1[[#This Row],[Category]],I:I,Table1[[#This Row],[Weapon]],J:J,Table1[[#This Row],[Gender]])</f>
        <v>4</v>
      </c>
      <c r="E329" s="21">
        <v>44493</v>
      </c>
      <c r="F329" s="22" t="s">
        <v>383</v>
      </c>
      <c r="G329" s="10" t="s">
        <v>283</v>
      </c>
      <c r="H329" s="9" t="s">
        <v>320</v>
      </c>
      <c r="I329" s="9" t="s">
        <v>285</v>
      </c>
      <c r="J329" s="14" t="s">
        <v>315</v>
      </c>
      <c r="K329" s="23" t="str">
        <f>VLOOKUP(Table1[[#This Row],[LastName]]&amp;"."&amp;Table1[[#This Row],[FirstName]],Fencers!C:G,4,FALSE)</f>
        <v>CSFC</v>
      </c>
      <c r="L329" s="24">
        <v>0</v>
      </c>
      <c r="M329" s="19">
        <f>COUNTIFS(A:A,Table1[[#This Row],[LastName]],B:B,Table1[[#This Row],[FirstName]],F:F,"S",H:H,Table1[[#This Row],[Category]],I:I,Table1[[#This Row],[Weapon]])</f>
        <v>5</v>
      </c>
      <c r="N3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28</v>
      </c>
      <c r="P329" s="16">
        <f>IF(OR(Table1[[#This Row],[Rank]]="Cancelled",Table1[[#This Row],[Rank]]&gt;64),1,VLOOKUP(Table1[[#This Row],[GenderCount]],'Ranking Values'!E:F,2,FALSE))</f>
        <v>0.8</v>
      </c>
      <c r="Q329" s="17">
        <f>Table1[[#This Row],[Ranking.Points]]*Table1[[#This Row],[Mulitplier]]*Table1[[#This Row],[NI.Mult]]</f>
        <v>22.400000000000002</v>
      </c>
    </row>
    <row r="330" spans="1:17" x14ac:dyDescent="0.3">
      <c r="A330" s="9" t="s">
        <v>123</v>
      </c>
      <c r="B330" s="18" t="s">
        <v>446</v>
      </c>
      <c r="C330" s="3">
        <v>2</v>
      </c>
      <c r="D330" s="12">
        <f>COUNTIFS(E:E,Table1[[#This Row],[EventDate]],G:G,Table1[[#This Row],[EventName]],H:H,Table1[[#This Row],[Category]],I:I,Table1[[#This Row],[Weapon]],J:J,Table1[[#This Row],[Gender]])</f>
        <v>4</v>
      </c>
      <c r="E330" s="21">
        <v>44493</v>
      </c>
      <c r="F330" s="22" t="s">
        <v>383</v>
      </c>
      <c r="G330" s="10" t="s">
        <v>283</v>
      </c>
      <c r="H330" s="9" t="s">
        <v>320</v>
      </c>
      <c r="I330" s="9" t="s">
        <v>285</v>
      </c>
      <c r="J330" s="14" t="s">
        <v>315</v>
      </c>
      <c r="K330" s="23" t="str">
        <f>VLOOKUP(Table1[[#This Row],[LastName]]&amp;"."&amp;Table1[[#This Row],[FirstName]],Fencers!C:G,4,FALSE)</f>
        <v>CSFC</v>
      </c>
      <c r="L330" s="24">
        <v>0</v>
      </c>
      <c r="M330" s="19">
        <f>COUNTIFS(A:A,Table1[[#This Row],[LastName]],B:B,Table1[[#This Row],[FirstName]],F:F,"S",H:H,Table1[[#This Row],[Category]],I:I,Table1[[#This Row],[Weapon]])</f>
        <v>5</v>
      </c>
      <c r="N3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23</v>
      </c>
      <c r="P330" s="16">
        <f>IF(OR(Table1[[#This Row],[Rank]]="Cancelled",Table1[[#This Row],[Rank]]&gt;64),1,VLOOKUP(Table1[[#This Row],[GenderCount]],'Ranking Values'!E:F,2,FALSE))</f>
        <v>0.8</v>
      </c>
      <c r="Q330" s="17">
        <f>Table1[[#This Row],[Ranking.Points]]*Table1[[#This Row],[Mulitplier]]*Table1[[#This Row],[NI.Mult]]</f>
        <v>18.400000000000002</v>
      </c>
    </row>
    <row r="331" spans="1:17" x14ac:dyDescent="0.3">
      <c r="A331" s="9" t="s">
        <v>97</v>
      </c>
      <c r="B331" s="9" t="s">
        <v>101</v>
      </c>
      <c r="C331" s="3">
        <v>3</v>
      </c>
      <c r="D331" s="12">
        <f>COUNTIFS(E:E,Table1[[#This Row],[EventDate]],G:G,Table1[[#This Row],[EventName]],H:H,Table1[[#This Row],[Category]],I:I,Table1[[#This Row],[Weapon]],J:J,Table1[[#This Row],[Gender]])</f>
        <v>4</v>
      </c>
      <c r="E331" s="21">
        <v>44493</v>
      </c>
      <c r="F331" s="22" t="s">
        <v>383</v>
      </c>
      <c r="G331" s="10" t="s">
        <v>283</v>
      </c>
      <c r="H331" s="9" t="s">
        <v>320</v>
      </c>
      <c r="I331" s="9" t="s">
        <v>285</v>
      </c>
      <c r="J331" s="14" t="s">
        <v>315</v>
      </c>
      <c r="K331" s="23" t="str">
        <f>VLOOKUP(Table1[[#This Row],[LastName]]&amp;"."&amp;Table1[[#This Row],[FirstName]],Fencers!C:G,4,FALSE)</f>
        <v>AHFC</v>
      </c>
      <c r="L331" s="24">
        <v>0</v>
      </c>
      <c r="M331" s="19">
        <f>COUNTIFS(A:A,Table1[[#This Row],[LastName]],B:B,Table1[[#This Row],[FirstName]],F:F,"S",H:H,Table1[[#This Row],[Category]],I:I,Table1[[#This Row],[Weapon]])</f>
        <v>3</v>
      </c>
      <c r="N3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18</v>
      </c>
      <c r="P331" s="16">
        <f>IF(OR(Table1[[#This Row],[Rank]]="Cancelled",Table1[[#This Row],[Rank]]&gt;64),1,VLOOKUP(Table1[[#This Row],[GenderCount]],'Ranking Values'!E:F,2,FALSE))</f>
        <v>0.8</v>
      </c>
      <c r="Q331" s="17">
        <f>Table1[[#This Row],[Ranking.Points]]*Table1[[#This Row],[Mulitplier]]*Table1[[#This Row],[NI.Mult]]</f>
        <v>14.4</v>
      </c>
    </row>
    <row r="332" spans="1:17" x14ac:dyDescent="0.3">
      <c r="A332" s="9" t="s">
        <v>373</v>
      </c>
      <c r="B332" s="9" t="s">
        <v>374</v>
      </c>
      <c r="C332" s="3">
        <v>3</v>
      </c>
      <c r="D332" s="12">
        <f>COUNTIFS(E:E,Table1[[#This Row],[EventDate]],G:G,Table1[[#This Row],[EventName]],H:H,Table1[[#This Row],[Category]],I:I,Table1[[#This Row],[Weapon]],J:J,Table1[[#This Row],[Gender]])</f>
        <v>4</v>
      </c>
      <c r="E332" s="21">
        <v>44493</v>
      </c>
      <c r="F332" s="22" t="s">
        <v>383</v>
      </c>
      <c r="G332" s="10" t="s">
        <v>283</v>
      </c>
      <c r="H332" s="9" t="s">
        <v>320</v>
      </c>
      <c r="I332" s="9" t="s">
        <v>285</v>
      </c>
      <c r="J332" s="14" t="s">
        <v>315</v>
      </c>
      <c r="K332" s="23" t="str">
        <f>VLOOKUP(Table1[[#This Row],[LastName]]&amp;"."&amp;Table1[[#This Row],[FirstName]],Fencers!C:G,4,FALSE)</f>
        <v>CSFC</v>
      </c>
      <c r="L332" s="24">
        <v>0</v>
      </c>
      <c r="M332" s="19">
        <f>COUNTIFS(A:A,Table1[[#This Row],[LastName]],B:B,Table1[[#This Row],[FirstName]],F:F,"S",H:H,Table1[[#This Row],[Category]],I:I,Table1[[#This Row],[Weapon]])</f>
        <v>3</v>
      </c>
      <c r="N3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18</v>
      </c>
      <c r="P332" s="16">
        <f>IF(OR(Table1[[#This Row],[Rank]]="Cancelled",Table1[[#This Row],[Rank]]&gt;64),1,VLOOKUP(Table1[[#This Row],[GenderCount]],'Ranking Values'!E:F,2,FALSE))</f>
        <v>0.8</v>
      </c>
      <c r="Q332" s="17">
        <f>Table1[[#This Row],[Ranking.Points]]*Table1[[#This Row],[Mulitplier]]*Table1[[#This Row],[NI.Mult]]</f>
        <v>14.4</v>
      </c>
    </row>
    <row r="333" spans="1:17" x14ac:dyDescent="0.3">
      <c r="A333" s="9" t="s">
        <v>123</v>
      </c>
      <c r="B333" s="18" t="s">
        <v>446</v>
      </c>
      <c r="C333" s="3">
        <v>1</v>
      </c>
      <c r="D333" s="12">
        <f>COUNTIFS(E:E,Table1[[#This Row],[EventDate]],G:G,Table1[[#This Row],[EventName]],H:H,Table1[[#This Row],[Category]],I:I,Table1[[#This Row],[Weapon]],J:J,Table1[[#This Row],[Gender]])</f>
        <v>3</v>
      </c>
      <c r="E333" s="21">
        <v>44493</v>
      </c>
      <c r="F333" s="22" t="s">
        <v>383</v>
      </c>
      <c r="G333" s="10" t="s">
        <v>283</v>
      </c>
      <c r="H333" s="9" t="s">
        <v>319</v>
      </c>
      <c r="I333" s="9" t="s">
        <v>285</v>
      </c>
      <c r="J333" s="14" t="s">
        <v>315</v>
      </c>
      <c r="K333" s="23" t="str">
        <f>VLOOKUP(Table1[[#This Row],[LastName]]&amp;"."&amp;Table1[[#This Row],[FirstName]],Fencers!C:G,4,FALSE)</f>
        <v>CSFC</v>
      </c>
      <c r="L333" s="24">
        <v>0</v>
      </c>
      <c r="M333" s="19">
        <f>COUNTIFS(A:A,Table1[[#This Row],[LastName]],B:B,Table1[[#This Row],[FirstName]],F:F,"S",H:H,Table1[[#This Row],[Category]],I:I,Table1[[#This Row],[Weapon]])</f>
        <v>5</v>
      </c>
      <c r="N3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28</v>
      </c>
      <c r="P333" s="16">
        <f>IF(OR(Table1[[#This Row],[Rank]]="Cancelled",Table1[[#This Row],[Rank]]&gt;64),1,VLOOKUP(Table1[[#This Row],[GenderCount]],'Ranking Values'!E:F,2,FALSE))</f>
        <v>0.6</v>
      </c>
      <c r="Q333" s="17">
        <f>Table1[[#This Row],[Ranking.Points]]*Table1[[#This Row],[Mulitplier]]*Table1[[#This Row],[NI.Mult]]</f>
        <v>16.8</v>
      </c>
    </row>
    <row r="334" spans="1:17" x14ac:dyDescent="0.3">
      <c r="A334" s="9" t="s">
        <v>97</v>
      </c>
      <c r="B334" s="9" t="s">
        <v>101</v>
      </c>
      <c r="C334" s="3">
        <v>2</v>
      </c>
      <c r="D334" s="12">
        <f>COUNTIFS(E:E,Table1[[#This Row],[EventDate]],G:G,Table1[[#This Row],[EventName]],H:H,Table1[[#This Row],[Category]],I:I,Table1[[#This Row],[Weapon]],J:J,Table1[[#This Row],[Gender]])</f>
        <v>3</v>
      </c>
      <c r="E334" s="21">
        <v>44493</v>
      </c>
      <c r="F334" s="22" t="s">
        <v>383</v>
      </c>
      <c r="G334" s="10" t="s">
        <v>283</v>
      </c>
      <c r="H334" s="9" t="s">
        <v>319</v>
      </c>
      <c r="I334" s="9" t="s">
        <v>285</v>
      </c>
      <c r="J334" s="14" t="s">
        <v>315</v>
      </c>
      <c r="K334" s="23" t="str">
        <f>VLOOKUP(Table1[[#This Row],[LastName]]&amp;"."&amp;Table1[[#This Row],[FirstName]],Fencers!C:G,4,FALSE)</f>
        <v>AHFC</v>
      </c>
      <c r="L334" s="24">
        <v>0</v>
      </c>
      <c r="M334" s="19">
        <f>COUNTIFS(A:A,Table1[[#This Row],[LastName]],B:B,Table1[[#This Row],[FirstName]],F:F,"S",H:H,Table1[[#This Row],[Category]],I:I,Table1[[#This Row],[Weapon]])</f>
        <v>3</v>
      </c>
      <c r="N3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23</v>
      </c>
      <c r="P334" s="16">
        <f>IF(OR(Table1[[#This Row],[Rank]]="Cancelled",Table1[[#This Row],[Rank]]&gt;64),1,VLOOKUP(Table1[[#This Row],[GenderCount]],'Ranking Values'!E:F,2,FALSE))</f>
        <v>0.6</v>
      </c>
      <c r="Q334" s="17">
        <f>Table1[[#This Row],[Ranking.Points]]*Table1[[#This Row],[Mulitplier]]*Table1[[#This Row],[NI.Mult]]</f>
        <v>13.799999999999999</v>
      </c>
    </row>
    <row r="335" spans="1:17" x14ac:dyDescent="0.3">
      <c r="A335" s="9" t="s">
        <v>373</v>
      </c>
      <c r="B335" s="9" t="s">
        <v>374</v>
      </c>
      <c r="C335" s="3">
        <v>3</v>
      </c>
      <c r="D335" s="12">
        <f>COUNTIFS(E:E,Table1[[#This Row],[EventDate]],G:G,Table1[[#This Row],[EventName]],H:H,Table1[[#This Row],[Category]],I:I,Table1[[#This Row],[Weapon]],J:J,Table1[[#This Row],[Gender]])</f>
        <v>3</v>
      </c>
      <c r="E335" s="21">
        <v>44493</v>
      </c>
      <c r="F335" s="22" t="s">
        <v>383</v>
      </c>
      <c r="G335" s="10" t="s">
        <v>283</v>
      </c>
      <c r="H335" s="9" t="s">
        <v>319</v>
      </c>
      <c r="I335" s="9" t="s">
        <v>285</v>
      </c>
      <c r="J335" s="14" t="s">
        <v>315</v>
      </c>
      <c r="K335" s="23" t="str">
        <f>VLOOKUP(Table1[[#This Row],[LastName]]&amp;"."&amp;Table1[[#This Row],[FirstName]],Fencers!C:G,4,FALSE)</f>
        <v>CSFC</v>
      </c>
      <c r="L335" s="24">
        <v>0</v>
      </c>
      <c r="M335" s="19">
        <f>COUNTIFS(A:A,Table1[[#This Row],[LastName]],B:B,Table1[[#This Row],[FirstName]],F:F,"S",H:H,Table1[[#This Row],[Category]],I:I,Table1[[#This Row],[Weapon]])</f>
        <v>3</v>
      </c>
      <c r="N3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18</v>
      </c>
      <c r="P335" s="16">
        <f>IF(OR(Table1[[#This Row],[Rank]]="Cancelled",Table1[[#This Row],[Rank]]&gt;64),1,VLOOKUP(Table1[[#This Row],[GenderCount]],'Ranking Values'!E:F,2,FALSE))</f>
        <v>0.6</v>
      </c>
      <c r="Q335" s="17">
        <f>Table1[[#This Row],[Ranking.Points]]*Table1[[#This Row],[Mulitplier]]*Table1[[#This Row],[NI.Mult]]</f>
        <v>10.799999999999999</v>
      </c>
    </row>
    <row r="336" spans="1:17" x14ac:dyDescent="0.3">
      <c r="A336" s="9" t="s">
        <v>61</v>
      </c>
      <c r="B336" s="9" t="s">
        <v>63</v>
      </c>
      <c r="C336" s="3">
        <v>1</v>
      </c>
      <c r="D336" s="12">
        <f>COUNTIFS(E:E,Table1[[#This Row],[EventDate]],G:G,Table1[[#This Row],[EventName]],H:H,Table1[[#This Row],[Category]],I:I,Table1[[#This Row],[Weapon]],J:J,Table1[[#This Row],[Gender]])</f>
        <v>3</v>
      </c>
      <c r="E336" s="21">
        <v>44493</v>
      </c>
      <c r="F336" s="22" t="s">
        <v>383</v>
      </c>
      <c r="G336" s="10" t="s">
        <v>283</v>
      </c>
      <c r="H336" s="9" t="s">
        <v>322</v>
      </c>
      <c r="I336" s="9" t="s">
        <v>285</v>
      </c>
      <c r="J336" s="14" t="s">
        <v>316</v>
      </c>
      <c r="K336" s="23" t="str">
        <f>VLOOKUP(Table1[[#This Row],[LastName]]&amp;"."&amp;Table1[[#This Row],[FirstName]],Fencers!C:G,4,FALSE)</f>
        <v>CSFC</v>
      </c>
      <c r="L336" s="24">
        <v>0</v>
      </c>
      <c r="M336" s="19">
        <f>COUNTIFS(A:A,Table1[[#This Row],[LastName]],B:B,Table1[[#This Row],[FirstName]],F:F,"S",H:H,Table1[[#This Row],[Category]],I:I,Table1[[#This Row],[Weapon]])</f>
        <v>3</v>
      </c>
      <c r="N3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28</v>
      </c>
      <c r="P336" s="16">
        <f>IF(OR(Table1[[#This Row],[Rank]]="Cancelled",Table1[[#This Row],[Rank]]&gt;64),1,VLOOKUP(Table1[[#This Row],[GenderCount]],'Ranking Values'!E:F,2,FALSE))</f>
        <v>0.6</v>
      </c>
      <c r="Q336" s="17">
        <f>Table1[[#This Row],[Ranking.Points]]*Table1[[#This Row],[Mulitplier]]*Table1[[#This Row],[NI.Mult]]</f>
        <v>16.8</v>
      </c>
    </row>
    <row r="337" spans="1:17" x14ac:dyDescent="0.3">
      <c r="A337" s="9" t="s">
        <v>107</v>
      </c>
      <c r="B337" s="9" t="s">
        <v>142</v>
      </c>
      <c r="C337" s="3">
        <v>2</v>
      </c>
      <c r="D337" s="12">
        <f>COUNTIFS(E:E,Table1[[#This Row],[EventDate]],G:G,Table1[[#This Row],[EventName]],H:H,Table1[[#This Row],[Category]],I:I,Table1[[#This Row],[Weapon]],J:J,Table1[[#This Row],[Gender]])</f>
        <v>3</v>
      </c>
      <c r="E337" s="21">
        <v>44493</v>
      </c>
      <c r="F337" s="22" t="s">
        <v>383</v>
      </c>
      <c r="G337" s="10" t="s">
        <v>283</v>
      </c>
      <c r="H337" s="9" t="s">
        <v>322</v>
      </c>
      <c r="I337" s="9" t="s">
        <v>285</v>
      </c>
      <c r="J337" s="14" t="s">
        <v>316</v>
      </c>
      <c r="K337" s="23" t="str">
        <f>VLOOKUP(Table1[[#This Row],[LastName]]&amp;"."&amp;Table1[[#This Row],[FirstName]],Fencers!C:G,4,FALSE)</f>
        <v>ASC</v>
      </c>
      <c r="L337" s="24">
        <v>0</v>
      </c>
      <c r="M337" s="19">
        <f>COUNTIFS(A:A,Table1[[#This Row],[LastName]],B:B,Table1[[#This Row],[FirstName]],F:F,"S",H:H,Table1[[#This Row],[Category]],I:I,Table1[[#This Row],[Weapon]])</f>
        <v>5</v>
      </c>
      <c r="N3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23</v>
      </c>
      <c r="P337" s="16">
        <f>IF(OR(Table1[[#This Row],[Rank]]="Cancelled",Table1[[#This Row],[Rank]]&gt;64),1,VLOOKUP(Table1[[#This Row],[GenderCount]],'Ranking Values'!E:F,2,FALSE))</f>
        <v>0.6</v>
      </c>
      <c r="Q337" s="17">
        <f>Table1[[#This Row],[Ranking.Points]]*Table1[[#This Row],[Mulitplier]]*Table1[[#This Row],[NI.Mult]]</f>
        <v>13.799999999999999</v>
      </c>
    </row>
    <row r="338" spans="1:17" x14ac:dyDescent="0.3">
      <c r="A338" s="9" t="s">
        <v>84</v>
      </c>
      <c r="B338" s="9" t="s">
        <v>86</v>
      </c>
      <c r="C338" s="3">
        <v>3</v>
      </c>
      <c r="D338" s="12">
        <f>COUNTIFS(E:E,Table1[[#This Row],[EventDate]],G:G,Table1[[#This Row],[EventName]],H:H,Table1[[#This Row],[Category]],I:I,Table1[[#This Row],[Weapon]],J:J,Table1[[#This Row],[Gender]])</f>
        <v>3</v>
      </c>
      <c r="E338" s="21">
        <v>44493</v>
      </c>
      <c r="F338" s="22" t="s">
        <v>383</v>
      </c>
      <c r="G338" s="10" t="s">
        <v>283</v>
      </c>
      <c r="H338" s="9" t="s">
        <v>322</v>
      </c>
      <c r="I338" s="9" t="s">
        <v>285</v>
      </c>
      <c r="J338" s="14" t="s">
        <v>316</v>
      </c>
      <c r="K338" s="23" t="str">
        <f>VLOOKUP(Table1[[#This Row],[LastName]]&amp;"."&amp;Table1[[#This Row],[FirstName]],Fencers!C:G,4,FALSE)</f>
        <v>AHFC</v>
      </c>
      <c r="L338" s="24">
        <v>0</v>
      </c>
      <c r="M338" s="19">
        <f>COUNTIFS(A:A,Table1[[#This Row],[LastName]],B:B,Table1[[#This Row],[FirstName]],F:F,"S",H:H,Table1[[#This Row],[Category]],I:I,Table1[[#This Row],[Weapon]])</f>
        <v>3</v>
      </c>
      <c r="N3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18</v>
      </c>
      <c r="P338" s="16">
        <f>IF(OR(Table1[[#This Row],[Rank]]="Cancelled",Table1[[#This Row],[Rank]]&gt;64),1,VLOOKUP(Table1[[#This Row],[GenderCount]],'Ranking Values'!E:F,2,FALSE))</f>
        <v>0.6</v>
      </c>
      <c r="Q338" s="17">
        <f>Table1[[#This Row],[Ranking.Points]]*Table1[[#This Row],[Mulitplier]]*Table1[[#This Row],[NI.Mult]]</f>
        <v>10.799999999999999</v>
      </c>
    </row>
    <row r="339" spans="1:17" x14ac:dyDescent="0.3">
      <c r="A339" s="9" t="s">
        <v>61</v>
      </c>
      <c r="B339" s="9" t="s">
        <v>64</v>
      </c>
      <c r="C339" s="3">
        <v>1</v>
      </c>
      <c r="D339" s="12">
        <f>COUNTIFS(E:E,Table1[[#This Row],[EventDate]],G:G,Table1[[#This Row],[EventName]],H:H,Table1[[#This Row],[Category]],I:I,Table1[[#This Row],[Weapon]],J:J,Table1[[#This Row],[Gender]])</f>
        <v>6</v>
      </c>
      <c r="E339" s="21">
        <v>44493</v>
      </c>
      <c r="F339" s="22" t="s">
        <v>383</v>
      </c>
      <c r="G339" s="10" t="s">
        <v>283</v>
      </c>
      <c r="H339" s="9" t="s">
        <v>322</v>
      </c>
      <c r="I339" s="9" t="s">
        <v>285</v>
      </c>
      <c r="J339" s="14" t="s">
        <v>315</v>
      </c>
      <c r="K339" s="23" t="str">
        <f>VLOOKUP(Table1[[#This Row],[LastName]]&amp;"."&amp;Table1[[#This Row],[FirstName]],Fencers!C:G,4,FALSE)</f>
        <v>CSFC</v>
      </c>
      <c r="L339" s="24">
        <v>0</v>
      </c>
      <c r="M339" s="19">
        <f>COUNTIFS(A:A,Table1[[#This Row],[LastName]],B:B,Table1[[#This Row],[FirstName]],F:F,"S",H:H,Table1[[#This Row],[Category]],I:I,Table1[[#This Row],[Weapon]])</f>
        <v>3</v>
      </c>
      <c r="N3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28</v>
      </c>
      <c r="P339" s="16">
        <f>IF(OR(Table1[[#This Row],[Rank]]="Cancelled",Table1[[#This Row],[Rank]]&gt;64),1,VLOOKUP(Table1[[#This Row],[GenderCount]],'Ranking Values'!E:F,2,FALSE))</f>
        <v>1</v>
      </c>
      <c r="Q339" s="17">
        <f>Table1[[#This Row],[Ranking.Points]]*Table1[[#This Row],[Mulitplier]]*Table1[[#This Row],[NI.Mult]]</f>
        <v>28</v>
      </c>
    </row>
    <row r="340" spans="1:17" x14ac:dyDescent="0.3">
      <c r="A340" s="9" t="s">
        <v>180</v>
      </c>
      <c r="B340" s="9" t="s">
        <v>181</v>
      </c>
      <c r="C340" s="3">
        <v>2</v>
      </c>
      <c r="D340" s="12">
        <f>COUNTIFS(E:E,Table1[[#This Row],[EventDate]],G:G,Table1[[#This Row],[EventName]],H:H,Table1[[#This Row],[Category]],I:I,Table1[[#This Row],[Weapon]],J:J,Table1[[#This Row],[Gender]])</f>
        <v>6</v>
      </c>
      <c r="E340" s="21">
        <v>44493</v>
      </c>
      <c r="F340" s="22" t="s">
        <v>383</v>
      </c>
      <c r="G340" s="10" t="s">
        <v>283</v>
      </c>
      <c r="H340" s="9" t="s">
        <v>322</v>
      </c>
      <c r="I340" s="9" t="s">
        <v>285</v>
      </c>
      <c r="J340" s="14" t="s">
        <v>315</v>
      </c>
      <c r="K340" s="23" t="str">
        <f>VLOOKUP(Table1[[#This Row],[LastName]]&amp;"."&amp;Table1[[#This Row],[FirstName]],Fencers!C:G,4,FALSE)</f>
        <v>CSFC</v>
      </c>
      <c r="L340" s="24">
        <v>0</v>
      </c>
      <c r="M340" s="19">
        <f>COUNTIFS(A:A,Table1[[#This Row],[LastName]],B:B,Table1[[#This Row],[FirstName]],F:F,"S",H:H,Table1[[#This Row],[Category]],I:I,Table1[[#This Row],[Weapon]])</f>
        <v>5</v>
      </c>
      <c r="N3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23</v>
      </c>
      <c r="P340" s="16">
        <f>IF(OR(Table1[[#This Row],[Rank]]="Cancelled",Table1[[#This Row],[Rank]]&gt;64),1,VLOOKUP(Table1[[#This Row],[GenderCount]],'Ranking Values'!E:F,2,FALSE))</f>
        <v>1</v>
      </c>
      <c r="Q340" s="17">
        <f>Table1[[#This Row],[Ranking.Points]]*Table1[[#This Row],[Mulitplier]]*Table1[[#This Row],[NI.Mult]]</f>
        <v>23</v>
      </c>
    </row>
    <row r="341" spans="1:17" x14ac:dyDescent="0.3">
      <c r="A341" s="9" t="s">
        <v>97</v>
      </c>
      <c r="B341" s="9" t="s">
        <v>101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6</v>
      </c>
      <c r="E341" s="21">
        <v>44493</v>
      </c>
      <c r="F341" s="22" t="s">
        <v>383</v>
      </c>
      <c r="G341" s="10" t="s">
        <v>283</v>
      </c>
      <c r="H341" s="9" t="s">
        <v>322</v>
      </c>
      <c r="I341" s="9" t="s">
        <v>285</v>
      </c>
      <c r="J341" s="14" t="s">
        <v>315</v>
      </c>
      <c r="K341" s="23" t="str">
        <f>VLOOKUP(Table1[[#This Row],[LastName]]&amp;"."&amp;Table1[[#This Row],[FirstName]],Fencers!C:G,4,FALSE)</f>
        <v>AHFC</v>
      </c>
      <c r="L341" s="24">
        <v>0</v>
      </c>
      <c r="M341" s="19">
        <f>COUNTIFS(A:A,Table1[[#This Row],[LastName]],B:B,Table1[[#This Row],[FirstName]],F:F,"S",H:H,Table1[[#This Row],[Category]],I:I,Table1[[#This Row],[Weapon]])</f>
        <v>4</v>
      </c>
      <c r="N3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18</v>
      </c>
      <c r="P341" s="16">
        <f>IF(OR(Table1[[#This Row],[Rank]]="Cancelled",Table1[[#This Row],[Rank]]&gt;64),1,VLOOKUP(Table1[[#This Row],[GenderCount]],'Ranking Values'!E:F,2,FALSE))</f>
        <v>1</v>
      </c>
      <c r="Q341" s="17">
        <f>Table1[[#This Row],[Ranking.Points]]*Table1[[#This Row],[Mulitplier]]*Table1[[#This Row],[NI.Mult]]</f>
        <v>18</v>
      </c>
    </row>
    <row r="342" spans="1:17" x14ac:dyDescent="0.3">
      <c r="A342" s="9" t="s">
        <v>123</v>
      </c>
      <c r="B342" s="18" t="s">
        <v>446</v>
      </c>
      <c r="C342" s="3">
        <v>3</v>
      </c>
      <c r="D342" s="12">
        <f>COUNTIFS(E:E,Table1[[#This Row],[EventDate]],G:G,Table1[[#This Row],[EventName]],H:H,Table1[[#This Row],[Category]],I:I,Table1[[#This Row],[Weapon]],J:J,Table1[[#This Row],[Gender]])</f>
        <v>6</v>
      </c>
      <c r="E342" s="21">
        <v>44493</v>
      </c>
      <c r="F342" s="22" t="s">
        <v>383</v>
      </c>
      <c r="G342" s="10" t="s">
        <v>283</v>
      </c>
      <c r="H342" s="9" t="s">
        <v>322</v>
      </c>
      <c r="I342" s="9" t="s">
        <v>285</v>
      </c>
      <c r="J342" s="14" t="s">
        <v>315</v>
      </c>
      <c r="K342" s="23" t="str">
        <f>VLOOKUP(Table1[[#This Row],[LastName]]&amp;"."&amp;Table1[[#This Row],[FirstName]],Fencers!C:G,4,FALSE)</f>
        <v>CSFC</v>
      </c>
      <c r="L342" s="24">
        <v>0</v>
      </c>
      <c r="M342" s="19">
        <f>COUNTIFS(A:A,Table1[[#This Row],[LastName]],B:B,Table1[[#This Row],[FirstName]],F:F,"S",H:H,Table1[[#This Row],[Category]],I:I,Table1[[#This Row],[Weapon]])</f>
        <v>4</v>
      </c>
      <c r="N3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18</v>
      </c>
      <c r="P342" s="16">
        <f>IF(OR(Table1[[#This Row],[Rank]]="Cancelled",Table1[[#This Row],[Rank]]&gt;64),1,VLOOKUP(Table1[[#This Row],[GenderCount]],'Ranking Values'!E:F,2,FALSE))</f>
        <v>1</v>
      </c>
      <c r="Q342" s="17">
        <f>Table1[[#This Row],[Ranking.Points]]*Table1[[#This Row],[Mulitplier]]*Table1[[#This Row],[NI.Mult]]</f>
        <v>18</v>
      </c>
    </row>
    <row r="343" spans="1:17" x14ac:dyDescent="0.3">
      <c r="A343" s="9" t="s">
        <v>373</v>
      </c>
      <c r="B343" s="9" t="s">
        <v>374</v>
      </c>
      <c r="C343" s="3">
        <v>5</v>
      </c>
      <c r="D343" s="12">
        <f>COUNTIFS(E:E,Table1[[#This Row],[EventDate]],G:G,Table1[[#This Row],[EventName]],H:H,Table1[[#This Row],[Category]],I:I,Table1[[#This Row],[Weapon]],J:J,Table1[[#This Row],[Gender]])</f>
        <v>6</v>
      </c>
      <c r="E343" s="21">
        <v>44493</v>
      </c>
      <c r="F343" s="22" t="s">
        <v>383</v>
      </c>
      <c r="G343" s="10" t="s">
        <v>283</v>
      </c>
      <c r="H343" s="9" t="s">
        <v>322</v>
      </c>
      <c r="I343" s="9" t="s">
        <v>285</v>
      </c>
      <c r="J343" s="14" t="s">
        <v>315</v>
      </c>
      <c r="K343" s="23" t="str">
        <f>VLOOKUP(Table1[[#This Row],[LastName]]&amp;"."&amp;Table1[[#This Row],[FirstName]],Fencers!C:G,4,FALSE)</f>
        <v>CSFC</v>
      </c>
      <c r="L343" s="24">
        <v>0</v>
      </c>
      <c r="M343" s="19">
        <f>COUNTIFS(A:A,Table1[[#This Row],[LastName]],B:B,Table1[[#This Row],[FirstName]],F:F,"S",H:H,Table1[[#This Row],[Category]],I:I,Table1[[#This Row],[Weapon]])</f>
        <v>3</v>
      </c>
      <c r="N3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12</v>
      </c>
      <c r="P343" s="16">
        <f>IF(OR(Table1[[#This Row],[Rank]]="Cancelled",Table1[[#This Row],[Rank]]&gt;64),1,VLOOKUP(Table1[[#This Row],[GenderCount]],'Ranking Values'!E:F,2,FALSE))</f>
        <v>1</v>
      </c>
      <c r="Q343" s="17">
        <f>Table1[[#This Row],[Ranking.Points]]*Table1[[#This Row],[Mulitplier]]*Table1[[#This Row],[NI.Mult]]</f>
        <v>12</v>
      </c>
    </row>
    <row r="344" spans="1:17" x14ac:dyDescent="0.3">
      <c r="A344" s="9" t="s">
        <v>165</v>
      </c>
      <c r="B344" s="9" t="s">
        <v>171</v>
      </c>
      <c r="C344" s="3">
        <v>6</v>
      </c>
      <c r="D344" s="12">
        <f>COUNTIFS(E:E,Table1[[#This Row],[EventDate]],G:G,Table1[[#This Row],[EventName]],H:H,Table1[[#This Row],[Category]],I:I,Table1[[#This Row],[Weapon]],J:J,Table1[[#This Row],[Gender]])</f>
        <v>6</v>
      </c>
      <c r="E344" s="21">
        <v>44493</v>
      </c>
      <c r="F344" s="22" t="s">
        <v>383</v>
      </c>
      <c r="G344" s="10" t="s">
        <v>283</v>
      </c>
      <c r="H344" s="9" t="s">
        <v>322</v>
      </c>
      <c r="I344" s="9" t="s">
        <v>285</v>
      </c>
      <c r="J344" s="14" t="s">
        <v>315</v>
      </c>
      <c r="K344" s="23" t="str">
        <f>VLOOKUP(Table1[[#This Row],[LastName]]&amp;"."&amp;Table1[[#This Row],[FirstName]],Fencers!C:G,4,FALSE)</f>
        <v>AHFC</v>
      </c>
      <c r="L344" s="24">
        <v>0</v>
      </c>
      <c r="M344" s="19">
        <f>COUNTIFS(A:A,Table1[[#This Row],[LastName]],B:B,Table1[[#This Row],[FirstName]],F:F,"S",H:H,Table1[[#This Row],[Category]],I:I,Table1[[#This Row],[Weapon]])</f>
        <v>1</v>
      </c>
      <c r="N3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12</v>
      </c>
      <c r="P344" s="16">
        <f>IF(OR(Table1[[#This Row],[Rank]]="Cancelled",Table1[[#This Row],[Rank]]&gt;64),1,VLOOKUP(Table1[[#This Row],[GenderCount]],'Ranking Values'!E:F,2,FALSE))</f>
        <v>1</v>
      </c>
      <c r="Q344" s="17">
        <f>Table1[[#This Row],[Ranking.Points]]*Table1[[#This Row],[Mulitplier]]*Table1[[#This Row],[NI.Mult]]</f>
        <v>12</v>
      </c>
    </row>
    <row r="345" spans="1:17" x14ac:dyDescent="0.3">
      <c r="A345" s="9" t="s">
        <v>19</v>
      </c>
      <c r="B345" s="9" t="s">
        <v>32</v>
      </c>
      <c r="C345" s="3">
        <v>1</v>
      </c>
      <c r="D345" s="12">
        <v>4</v>
      </c>
      <c r="E345" s="21">
        <v>44493</v>
      </c>
      <c r="F345" s="22" t="s">
        <v>383</v>
      </c>
      <c r="G345" s="10" t="s">
        <v>283</v>
      </c>
      <c r="H345" s="9" t="s">
        <v>320</v>
      </c>
      <c r="I345" s="18" t="s">
        <v>287</v>
      </c>
      <c r="J345" s="14" t="s">
        <v>316</v>
      </c>
      <c r="K345" s="23" t="str">
        <f>VLOOKUP(Table1[[#This Row],[LastName]]&amp;"."&amp;Table1[[#This Row],[FirstName]],Fencers!C:G,4,FALSE)</f>
        <v>ASC</v>
      </c>
      <c r="L345" s="24">
        <v>0</v>
      </c>
      <c r="M345" s="19">
        <f>COUNTIFS(A:A,Table1[[#This Row],[LastName]],B:B,Table1[[#This Row],[FirstName]],F:F,"S",H:H,Table1[[#This Row],[Category]],I:I,Table1[[#This Row],[Weapon]])</f>
        <v>3</v>
      </c>
      <c r="N3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28</v>
      </c>
      <c r="P345" s="16">
        <f>IF(OR(Table1[[#This Row],[Rank]]="Cancelled",Table1[[#This Row],[Rank]]&gt;64),1,VLOOKUP(Table1[[#This Row],[GenderCount]],'Ranking Values'!E:F,2,FALSE))</f>
        <v>0.8</v>
      </c>
      <c r="Q345" s="17">
        <f>Table1[[#This Row],[Ranking.Points]]*Table1[[#This Row],[Mulitplier]]*Table1[[#This Row],[NI.Mult]]</f>
        <v>22.400000000000002</v>
      </c>
    </row>
    <row r="346" spans="1:17" x14ac:dyDescent="0.3">
      <c r="A346" s="9" t="s">
        <v>126</v>
      </c>
      <c r="B346" s="9" t="s">
        <v>138</v>
      </c>
      <c r="C346" s="3">
        <v>2</v>
      </c>
      <c r="D346" s="12">
        <v>4</v>
      </c>
      <c r="E346" s="21">
        <v>44493</v>
      </c>
      <c r="F346" s="22" t="s">
        <v>383</v>
      </c>
      <c r="G346" s="10" t="s">
        <v>283</v>
      </c>
      <c r="H346" s="9" t="s">
        <v>320</v>
      </c>
      <c r="I346" s="18" t="s">
        <v>287</v>
      </c>
      <c r="J346" s="14" t="s">
        <v>316</v>
      </c>
      <c r="K346" s="23" t="str">
        <f>VLOOKUP(Table1[[#This Row],[LastName]]&amp;"."&amp;Table1[[#This Row],[FirstName]],Fencers!C:G,4,FALSE)</f>
        <v>ASC</v>
      </c>
      <c r="L346" s="24">
        <v>0</v>
      </c>
      <c r="M346" s="19">
        <f>COUNTIFS(A:A,Table1[[#This Row],[LastName]],B:B,Table1[[#This Row],[FirstName]],F:F,"S",H:H,Table1[[#This Row],[Category]],I:I,Table1[[#This Row],[Weapon]])</f>
        <v>2</v>
      </c>
      <c r="N3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23</v>
      </c>
      <c r="P346" s="16">
        <f>IF(OR(Table1[[#This Row],[Rank]]="Cancelled",Table1[[#This Row],[Rank]]&gt;64),1,VLOOKUP(Table1[[#This Row],[GenderCount]],'Ranking Values'!E:F,2,FALSE))</f>
        <v>0.8</v>
      </c>
      <c r="Q346" s="17">
        <f>Table1[[#This Row],[Ranking.Points]]*Table1[[#This Row],[Mulitplier]]*Table1[[#This Row],[NI.Mult]]</f>
        <v>18.400000000000002</v>
      </c>
    </row>
    <row r="347" spans="1:17" x14ac:dyDescent="0.3">
      <c r="A347" s="9" t="s">
        <v>375</v>
      </c>
      <c r="B347" s="9" t="s">
        <v>376</v>
      </c>
      <c r="C347" s="3">
        <v>3</v>
      </c>
      <c r="D347" s="12">
        <v>4</v>
      </c>
      <c r="E347" s="21">
        <v>44493</v>
      </c>
      <c r="F347" s="22" t="s">
        <v>383</v>
      </c>
      <c r="G347" s="10" t="s">
        <v>283</v>
      </c>
      <c r="H347" s="9" t="s">
        <v>320</v>
      </c>
      <c r="I347" s="18" t="s">
        <v>287</v>
      </c>
      <c r="J347" s="14" t="s">
        <v>316</v>
      </c>
      <c r="K347" s="23" t="str">
        <f>VLOOKUP(Table1[[#This Row],[LastName]]&amp;"."&amp;Table1[[#This Row],[FirstName]],Fencers!C:G,4,FALSE)</f>
        <v>ASC</v>
      </c>
      <c r="L347" s="24">
        <v>0</v>
      </c>
      <c r="M347" s="19">
        <f>COUNTIFS(A:A,Table1[[#This Row],[LastName]],B:B,Table1[[#This Row],[FirstName]],F:F,"S",H:H,Table1[[#This Row],[Category]],I:I,Table1[[#This Row],[Weapon]])</f>
        <v>2</v>
      </c>
      <c r="N3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18</v>
      </c>
      <c r="P347" s="16">
        <f>IF(OR(Table1[[#This Row],[Rank]]="Cancelled",Table1[[#This Row],[Rank]]&gt;64),1,VLOOKUP(Table1[[#This Row],[GenderCount]],'Ranking Values'!E:F,2,FALSE))</f>
        <v>0.8</v>
      </c>
      <c r="Q347" s="17">
        <f>Table1[[#This Row],[Ranking.Points]]*Table1[[#This Row],[Mulitplier]]*Table1[[#This Row],[NI.Mult]]</f>
        <v>14.4</v>
      </c>
    </row>
    <row r="348" spans="1:17" x14ac:dyDescent="0.3">
      <c r="A348" s="9" t="s">
        <v>30</v>
      </c>
      <c r="B348" s="9" t="s">
        <v>89</v>
      </c>
      <c r="C348" s="3">
        <v>3</v>
      </c>
      <c r="D348" s="12">
        <v>4</v>
      </c>
      <c r="E348" s="21">
        <v>44493</v>
      </c>
      <c r="F348" s="22" t="s">
        <v>383</v>
      </c>
      <c r="G348" s="10" t="s">
        <v>283</v>
      </c>
      <c r="H348" s="9" t="s">
        <v>320</v>
      </c>
      <c r="I348" s="18" t="s">
        <v>287</v>
      </c>
      <c r="J348" s="14" t="s">
        <v>316</v>
      </c>
      <c r="K348" s="23" t="str">
        <f>VLOOKUP(Table1[[#This Row],[LastName]]&amp;"."&amp;Table1[[#This Row],[FirstName]],Fencers!C:G,4,FALSE)</f>
        <v>AHFC</v>
      </c>
      <c r="L348" s="24">
        <v>0</v>
      </c>
      <c r="M348" s="19">
        <f>COUNTIFS(A:A,Table1[[#This Row],[LastName]],B:B,Table1[[#This Row],[FirstName]],F:F,"S",H:H,Table1[[#This Row],[Category]],I:I,Table1[[#This Row],[Weapon]])</f>
        <v>2</v>
      </c>
      <c r="N3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18</v>
      </c>
      <c r="P348" s="16">
        <f>IF(OR(Table1[[#This Row],[Rank]]="Cancelled",Table1[[#This Row],[Rank]]&gt;64),1,VLOOKUP(Table1[[#This Row],[GenderCount]],'Ranking Values'!E:F,2,FALSE))</f>
        <v>0.8</v>
      </c>
      <c r="Q348" s="17">
        <f>Table1[[#This Row],[Ranking.Points]]*Table1[[#This Row],[Mulitplier]]*Table1[[#This Row],[NI.Mult]]</f>
        <v>14.4</v>
      </c>
    </row>
    <row r="349" spans="1:17" x14ac:dyDescent="0.3">
      <c r="A349" s="9" t="s">
        <v>126</v>
      </c>
      <c r="B349" s="9" t="s">
        <v>138</v>
      </c>
      <c r="C349" s="3">
        <v>1</v>
      </c>
      <c r="D349" s="12">
        <f>COUNTIFS(E:E,Table1[[#This Row],[EventDate]],G:G,Table1[[#This Row],[EventName]],H:H,Table1[[#This Row],[Category]],I:I,Table1[[#This Row],[Weapon]],J:J,Table1[[#This Row],[Gender]])</f>
        <v>2</v>
      </c>
      <c r="E349" s="21">
        <v>44493</v>
      </c>
      <c r="F349" s="22" t="s">
        <v>383</v>
      </c>
      <c r="G349" s="10" t="s">
        <v>283</v>
      </c>
      <c r="H349" s="9" t="s">
        <v>319</v>
      </c>
      <c r="I349" s="18" t="s">
        <v>287</v>
      </c>
      <c r="J349" s="14" t="s">
        <v>316</v>
      </c>
      <c r="K349" s="23" t="str">
        <f>VLOOKUP(Table1[[#This Row],[LastName]]&amp;"."&amp;Table1[[#This Row],[FirstName]],Fencers!C:G,4,FALSE)</f>
        <v>ASC</v>
      </c>
      <c r="L349" s="24">
        <v>0</v>
      </c>
      <c r="M349" s="19">
        <f>COUNTIFS(A:A,Table1[[#This Row],[LastName]],B:B,Table1[[#This Row],[FirstName]],F:F,"S",H:H,Table1[[#This Row],[Category]],I:I,Table1[[#This Row],[Weapon]])</f>
        <v>3</v>
      </c>
      <c r="N3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28</v>
      </c>
      <c r="P349" s="16">
        <f>IF(OR(Table1[[#This Row],[Rank]]="Cancelled",Table1[[#This Row],[Rank]]&gt;64),1,VLOOKUP(Table1[[#This Row],[GenderCount]],'Ranking Values'!E:F,2,FALSE))</f>
        <v>0.4</v>
      </c>
      <c r="Q349" s="17">
        <f>Table1[[#This Row],[Ranking.Points]]*Table1[[#This Row],[Mulitplier]]*Table1[[#This Row],[NI.Mult]]</f>
        <v>11.200000000000001</v>
      </c>
    </row>
    <row r="350" spans="1:17" x14ac:dyDescent="0.3">
      <c r="A350" s="9" t="s">
        <v>30</v>
      </c>
      <c r="B350" s="9" t="s">
        <v>89</v>
      </c>
      <c r="C350" s="3">
        <v>2</v>
      </c>
      <c r="D350" s="12">
        <f>COUNTIFS(E:E,Table1[[#This Row],[EventDate]],G:G,Table1[[#This Row],[EventName]],H:H,Table1[[#This Row],[Category]],I:I,Table1[[#This Row],[Weapon]],J:J,Table1[[#This Row],[Gender]])</f>
        <v>2</v>
      </c>
      <c r="E350" s="21">
        <v>44493</v>
      </c>
      <c r="F350" s="22" t="s">
        <v>383</v>
      </c>
      <c r="G350" s="10" t="s">
        <v>283</v>
      </c>
      <c r="H350" s="9" t="s">
        <v>319</v>
      </c>
      <c r="I350" s="18" t="s">
        <v>287</v>
      </c>
      <c r="J350" s="14" t="s">
        <v>316</v>
      </c>
      <c r="K350" s="23" t="str">
        <f>VLOOKUP(Table1[[#This Row],[LastName]]&amp;"."&amp;Table1[[#This Row],[FirstName]],Fencers!C:G,4,FALSE)</f>
        <v>AHFC</v>
      </c>
      <c r="L350" s="24">
        <v>0</v>
      </c>
      <c r="M350" s="19">
        <f>COUNTIFS(A:A,Table1[[#This Row],[LastName]],B:B,Table1[[#This Row],[FirstName]],F:F,"S",H:H,Table1[[#This Row],[Category]],I:I,Table1[[#This Row],[Weapon]])</f>
        <v>3</v>
      </c>
      <c r="N3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6">
        <f>IF(Table1[[#This Row],[Rank]]="Cancelled",1,IF(Table1[[#This Row],[Rank]]&gt;64,0,IF(L350=0,VLOOKUP(C350,'Ranking Values'!A:C,2,FALSE),VLOOKUP(C350,'Ranking Values'!A:C,3,FALSE))))</f>
        <v>23</v>
      </c>
      <c r="P350" s="16">
        <f>IF(OR(Table1[[#This Row],[Rank]]="Cancelled",Table1[[#This Row],[Rank]]&gt;64),1,VLOOKUP(Table1[[#This Row],[GenderCount]],'Ranking Values'!E:F,2,FALSE))</f>
        <v>0.4</v>
      </c>
      <c r="Q350" s="17">
        <f>Table1[[#This Row],[Ranking.Points]]*Table1[[#This Row],[Mulitplier]]*Table1[[#This Row],[NI.Mult]]</f>
        <v>9.2000000000000011</v>
      </c>
    </row>
    <row r="351" spans="1:17" x14ac:dyDescent="0.3">
      <c r="A351" s="9" t="s">
        <v>70</v>
      </c>
      <c r="B351" s="9" t="s">
        <v>71</v>
      </c>
      <c r="C351" s="3">
        <v>1</v>
      </c>
      <c r="D351" s="12">
        <f>COUNTIFS(E:E,Table1[[#This Row],[EventDate]],G:G,Table1[[#This Row],[EventName]],H:H,Table1[[#This Row],[Category]],I:I,Table1[[#This Row],[Weapon]],J:J,Table1[[#This Row],[Gender]])</f>
        <v>7</v>
      </c>
      <c r="E351" s="21">
        <v>44493</v>
      </c>
      <c r="F351" s="22" t="s">
        <v>383</v>
      </c>
      <c r="G351" s="10" t="s">
        <v>283</v>
      </c>
      <c r="H351" s="9" t="s">
        <v>322</v>
      </c>
      <c r="I351" s="18" t="s">
        <v>287</v>
      </c>
      <c r="J351" s="14" t="s">
        <v>316</v>
      </c>
      <c r="K351" s="23" t="str">
        <f>VLOOKUP(Table1[[#This Row],[LastName]]&amp;"."&amp;Table1[[#This Row],[FirstName]],Fencers!C:G,4,FALSE)</f>
        <v>AHFC</v>
      </c>
      <c r="L351" s="24">
        <v>0</v>
      </c>
      <c r="M351" s="19">
        <f>COUNTIFS(A:A,Table1[[#This Row],[LastName]],B:B,Table1[[#This Row],[FirstName]],F:F,"S",H:H,Table1[[#This Row],[Category]],I:I,Table1[[#This Row],[Weapon]])</f>
        <v>2</v>
      </c>
      <c r="N3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6">
        <f>IF(Table1[[#This Row],[Rank]]="Cancelled",1,IF(Table1[[#This Row],[Rank]]&gt;64,0,IF(L351=0,VLOOKUP(C351,'Ranking Values'!A:C,2,FALSE),VLOOKUP(C351,'Ranking Values'!A:C,3,FALSE))))</f>
        <v>28</v>
      </c>
      <c r="P351" s="16">
        <f>IF(OR(Table1[[#This Row],[Rank]]="Cancelled",Table1[[#This Row],[Rank]]&gt;64),1,VLOOKUP(Table1[[#This Row],[GenderCount]],'Ranking Values'!E:F,2,FALSE))</f>
        <v>1</v>
      </c>
      <c r="Q351" s="17">
        <f>Table1[[#This Row],[Ranking.Points]]*Table1[[#This Row],[Mulitplier]]*Table1[[#This Row],[NI.Mult]]</f>
        <v>28</v>
      </c>
    </row>
    <row r="352" spans="1:17" x14ac:dyDescent="0.3">
      <c r="A352" s="9" t="s">
        <v>375</v>
      </c>
      <c r="B352" s="9" t="s">
        <v>376</v>
      </c>
      <c r="C352" s="3">
        <v>2</v>
      </c>
      <c r="D352" s="12">
        <f>COUNTIFS(E:E,Table1[[#This Row],[EventDate]],G:G,Table1[[#This Row],[EventName]],H:H,Table1[[#This Row],[Category]],I:I,Table1[[#This Row],[Weapon]],J:J,Table1[[#This Row],[Gender]])</f>
        <v>7</v>
      </c>
      <c r="E352" s="21">
        <v>44493</v>
      </c>
      <c r="F352" s="22" t="s">
        <v>383</v>
      </c>
      <c r="G352" s="10" t="s">
        <v>283</v>
      </c>
      <c r="H352" s="9" t="s">
        <v>322</v>
      </c>
      <c r="I352" s="18" t="s">
        <v>287</v>
      </c>
      <c r="J352" s="14" t="s">
        <v>316</v>
      </c>
      <c r="K352" s="23" t="str">
        <f>VLOOKUP(Table1[[#This Row],[LastName]]&amp;"."&amp;Table1[[#This Row],[FirstName]],Fencers!C:G,4,FALSE)</f>
        <v>ASC</v>
      </c>
      <c r="L352" s="24">
        <v>0</v>
      </c>
      <c r="M352" s="19">
        <f>COUNTIFS(A:A,Table1[[#This Row],[LastName]],B:B,Table1[[#This Row],[FirstName]],F:F,"S",H:H,Table1[[#This Row],[Category]],I:I,Table1[[#This Row],[Weapon]])</f>
        <v>5</v>
      </c>
      <c r="N3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6">
        <f>IF(Table1[[#This Row],[Rank]]="Cancelled",1,IF(Table1[[#This Row],[Rank]]&gt;64,0,IF(L352=0,VLOOKUP(C352,'Ranking Values'!A:C,2,FALSE),VLOOKUP(C352,'Ranking Values'!A:C,3,FALSE))))</f>
        <v>23</v>
      </c>
      <c r="P352" s="16">
        <f>IF(OR(Table1[[#This Row],[Rank]]="Cancelled",Table1[[#This Row],[Rank]]&gt;64),1,VLOOKUP(Table1[[#This Row],[GenderCount]],'Ranking Values'!E:F,2,FALSE))</f>
        <v>1</v>
      </c>
      <c r="Q352" s="17">
        <f>Table1[[#This Row],[Ranking.Points]]*Table1[[#This Row],[Mulitplier]]*Table1[[#This Row],[NI.Mult]]</f>
        <v>23</v>
      </c>
    </row>
    <row r="353" spans="1:17" x14ac:dyDescent="0.3">
      <c r="A353" s="9" t="s">
        <v>76</v>
      </c>
      <c r="B353" s="9" t="s">
        <v>77</v>
      </c>
      <c r="C353" s="3">
        <v>3</v>
      </c>
      <c r="D353" s="12">
        <f>COUNTIFS(E:E,Table1[[#This Row],[EventDate]],G:G,Table1[[#This Row],[EventName]],H:H,Table1[[#This Row],[Category]],I:I,Table1[[#This Row],[Weapon]],J:J,Table1[[#This Row],[Gender]])</f>
        <v>7</v>
      </c>
      <c r="E353" s="21">
        <v>44493</v>
      </c>
      <c r="F353" s="22" t="s">
        <v>383</v>
      </c>
      <c r="G353" s="10" t="s">
        <v>283</v>
      </c>
      <c r="H353" s="9" t="s">
        <v>322</v>
      </c>
      <c r="I353" s="18" t="s">
        <v>287</v>
      </c>
      <c r="J353" s="14" t="s">
        <v>316</v>
      </c>
      <c r="K353" s="23" t="str">
        <f>VLOOKUP(Table1[[#This Row],[LastName]]&amp;"."&amp;Table1[[#This Row],[FirstName]],Fencers!C:G,4,FALSE)</f>
        <v>ASC</v>
      </c>
      <c r="L353" s="24">
        <v>0</v>
      </c>
      <c r="M353" s="19">
        <f>COUNTIFS(A:A,Table1[[#This Row],[LastName]],B:B,Table1[[#This Row],[FirstName]],F:F,"S",H:H,Table1[[#This Row],[Category]],I:I,Table1[[#This Row],[Weapon]])</f>
        <v>2</v>
      </c>
      <c r="N3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6">
        <f>IF(Table1[[#This Row],[Rank]]="Cancelled",1,IF(Table1[[#This Row],[Rank]]&gt;64,0,IF(L353=0,VLOOKUP(C353,'Ranking Values'!A:C,2,FALSE),VLOOKUP(C353,'Ranking Values'!A:C,3,FALSE))))</f>
        <v>18</v>
      </c>
      <c r="P353" s="16">
        <f>IF(OR(Table1[[#This Row],[Rank]]="Cancelled",Table1[[#This Row],[Rank]]&gt;64),1,VLOOKUP(Table1[[#This Row],[GenderCount]],'Ranking Values'!E:F,2,FALSE))</f>
        <v>1</v>
      </c>
      <c r="Q353" s="17">
        <f>Table1[[#This Row],[Ranking.Points]]*Table1[[#This Row],[Mulitplier]]*Table1[[#This Row],[NI.Mult]]</f>
        <v>18</v>
      </c>
    </row>
    <row r="354" spans="1:17" x14ac:dyDescent="0.3">
      <c r="A354" s="9" t="s">
        <v>359</v>
      </c>
      <c r="B354" s="9" t="s">
        <v>360</v>
      </c>
      <c r="C354" s="3">
        <v>3</v>
      </c>
      <c r="D354" s="12">
        <f>COUNTIFS(E:E,Table1[[#This Row],[EventDate]],G:G,Table1[[#This Row],[EventName]],H:H,Table1[[#This Row],[Category]],I:I,Table1[[#This Row],[Weapon]],J:J,Table1[[#This Row],[Gender]])</f>
        <v>7</v>
      </c>
      <c r="E354" s="21">
        <v>44493</v>
      </c>
      <c r="F354" s="22" t="s">
        <v>383</v>
      </c>
      <c r="G354" s="10" t="s">
        <v>283</v>
      </c>
      <c r="H354" s="9" t="s">
        <v>322</v>
      </c>
      <c r="I354" s="18" t="s">
        <v>287</v>
      </c>
      <c r="J354" s="14" t="s">
        <v>316</v>
      </c>
      <c r="K354" s="23" t="str">
        <f>VLOOKUP(Table1[[#This Row],[LastName]]&amp;"."&amp;Table1[[#This Row],[FirstName]],Fencers!C:G,4,FALSE)</f>
        <v>AHFC</v>
      </c>
      <c r="L354" s="24">
        <v>0</v>
      </c>
      <c r="M354" s="19">
        <f>COUNTIFS(A:A,Table1[[#This Row],[LastName]],B:B,Table1[[#This Row],[FirstName]],F:F,"S",H:H,Table1[[#This Row],[Category]],I:I,Table1[[#This Row],[Weapon]])</f>
        <v>1</v>
      </c>
      <c r="N3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6">
        <f>IF(Table1[[#This Row],[Rank]]="Cancelled",1,IF(Table1[[#This Row],[Rank]]&gt;64,0,IF(L354=0,VLOOKUP(C354,'Ranking Values'!A:C,2,FALSE),VLOOKUP(C354,'Ranking Values'!A:C,3,FALSE))))</f>
        <v>18</v>
      </c>
      <c r="P354" s="16">
        <f>IF(OR(Table1[[#This Row],[Rank]]="Cancelled",Table1[[#This Row],[Rank]]&gt;64),1,VLOOKUP(Table1[[#This Row],[GenderCount]],'Ranking Values'!E:F,2,FALSE))</f>
        <v>1</v>
      </c>
      <c r="Q354" s="17">
        <f>Table1[[#This Row],[Ranking.Points]]*Table1[[#This Row],[Mulitplier]]*Table1[[#This Row],[NI.Mult]]</f>
        <v>18</v>
      </c>
    </row>
    <row r="355" spans="1:17" x14ac:dyDescent="0.3">
      <c r="A355" s="9" t="s">
        <v>30</v>
      </c>
      <c r="B355" s="9" t="s">
        <v>89</v>
      </c>
      <c r="C355" s="3">
        <v>5</v>
      </c>
      <c r="D355" s="12">
        <f>COUNTIFS(E:E,Table1[[#This Row],[EventDate]],G:G,Table1[[#This Row],[EventName]],H:H,Table1[[#This Row],[Category]],I:I,Table1[[#This Row],[Weapon]],J:J,Table1[[#This Row],[Gender]])</f>
        <v>7</v>
      </c>
      <c r="E355" s="21">
        <v>44493</v>
      </c>
      <c r="F355" s="22" t="s">
        <v>383</v>
      </c>
      <c r="G355" s="10" t="s">
        <v>283</v>
      </c>
      <c r="H355" s="9" t="s">
        <v>322</v>
      </c>
      <c r="I355" s="18" t="s">
        <v>287</v>
      </c>
      <c r="J355" s="14" t="s">
        <v>316</v>
      </c>
      <c r="K355" s="23" t="str">
        <f>VLOOKUP(Table1[[#This Row],[LastName]]&amp;"."&amp;Table1[[#This Row],[FirstName]],Fencers!C:G,4,FALSE)</f>
        <v>AHFC</v>
      </c>
      <c r="L355" s="24">
        <v>0</v>
      </c>
      <c r="M355" s="19">
        <f>COUNTIFS(A:A,Table1[[#This Row],[LastName]],B:B,Table1[[#This Row],[FirstName]],F:F,"S",H:H,Table1[[#This Row],[Category]],I:I,Table1[[#This Row],[Weapon]])</f>
        <v>3</v>
      </c>
      <c r="N3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6">
        <f>IF(Table1[[#This Row],[Rank]]="Cancelled",1,IF(Table1[[#This Row],[Rank]]&gt;64,0,IF(L355=0,VLOOKUP(C355,'Ranking Values'!A:C,2,FALSE),VLOOKUP(C355,'Ranking Values'!A:C,3,FALSE))))</f>
        <v>12</v>
      </c>
      <c r="P355" s="16">
        <f>IF(OR(Table1[[#This Row],[Rank]]="Cancelled",Table1[[#This Row],[Rank]]&gt;64),1,VLOOKUP(Table1[[#This Row],[GenderCount]],'Ranking Values'!E:F,2,FALSE))</f>
        <v>1</v>
      </c>
      <c r="Q355" s="17">
        <f>Table1[[#This Row],[Ranking.Points]]*Table1[[#This Row],[Mulitplier]]*Table1[[#This Row],[NI.Mult]]</f>
        <v>12</v>
      </c>
    </row>
    <row r="356" spans="1:17" x14ac:dyDescent="0.3">
      <c r="A356" s="9" t="s">
        <v>272</v>
      </c>
      <c r="B356" s="9" t="s">
        <v>273</v>
      </c>
      <c r="C356" s="3">
        <v>6</v>
      </c>
      <c r="D356" s="12">
        <f>COUNTIFS(E:E,Table1[[#This Row],[EventDate]],G:G,Table1[[#This Row],[EventName]],H:H,Table1[[#This Row],[Category]],I:I,Table1[[#This Row],[Weapon]],J:J,Table1[[#This Row],[Gender]])</f>
        <v>7</v>
      </c>
      <c r="E356" s="21">
        <v>44493</v>
      </c>
      <c r="F356" s="22" t="s">
        <v>383</v>
      </c>
      <c r="G356" s="10" t="s">
        <v>283</v>
      </c>
      <c r="H356" s="9" t="s">
        <v>322</v>
      </c>
      <c r="I356" s="18" t="s">
        <v>287</v>
      </c>
      <c r="J356" s="14" t="s">
        <v>316</v>
      </c>
      <c r="K356" s="23" t="str">
        <f>VLOOKUP(Table1[[#This Row],[LastName]]&amp;"."&amp;Table1[[#This Row],[FirstName]],Fencers!C:G,4,FALSE)</f>
        <v>CSFC</v>
      </c>
      <c r="L356" s="24">
        <v>0</v>
      </c>
      <c r="M356" s="19">
        <f>COUNTIFS(A:A,Table1[[#This Row],[LastName]],B:B,Table1[[#This Row],[FirstName]],F:F,"S",H:H,Table1[[#This Row],[Category]],I:I,Table1[[#This Row],[Weapon]])</f>
        <v>2</v>
      </c>
      <c r="N3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12</v>
      </c>
      <c r="P356" s="16">
        <f>IF(OR(Table1[[#This Row],[Rank]]="Cancelled",Table1[[#This Row],[Rank]]&gt;64),1,VLOOKUP(Table1[[#This Row],[GenderCount]],'Ranking Values'!E:F,2,FALSE))</f>
        <v>1</v>
      </c>
      <c r="Q356" s="17">
        <f>Table1[[#This Row],[Ranking.Points]]*Table1[[#This Row],[Mulitplier]]*Table1[[#This Row],[NI.Mult]]</f>
        <v>12</v>
      </c>
    </row>
    <row r="357" spans="1:17" x14ac:dyDescent="0.3">
      <c r="A357" s="9" t="s">
        <v>126</v>
      </c>
      <c r="B357" s="9" t="s">
        <v>138</v>
      </c>
      <c r="C357" s="3">
        <v>7</v>
      </c>
      <c r="D357" s="12">
        <f>COUNTIFS(E:E,Table1[[#This Row],[EventDate]],G:G,Table1[[#This Row],[EventName]],H:H,Table1[[#This Row],[Category]],I:I,Table1[[#This Row],[Weapon]],J:J,Table1[[#This Row],[Gender]])</f>
        <v>7</v>
      </c>
      <c r="E357" s="21">
        <v>44493</v>
      </c>
      <c r="F357" s="22" t="s">
        <v>383</v>
      </c>
      <c r="G357" s="10" t="s">
        <v>283</v>
      </c>
      <c r="H357" s="9" t="s">
        <v>322</v>
      </c>
      <c r="I357" s="18" t="s">
        <v>287</v>
      </c>
      <c r="J357" s="14" t="s">
        <v>316</v>
      </c>
      <c r="K357" s="23" t="str">
        <f>VLOOKUP(Table1[[#This Row],[LastName]]&amp;"."&amp;Table1[[#This Row],[FirstName]],Fencers!C:G,4,FALSE)</f>
        <v>ASC</v>
      </c>
      <c r="L357" s="24">
        <v>0</v>
      </c>
      <c r="M357" s="19">
        <f>COUNTIFS(A:A,Table1[[#This Row],[LastName]],B:B,Table1[[#This Row],[FirstName]],F:F,"S",H:H,Table1[[#This Row],[Category]],I:I,Table1[[#This Row],[Weapon]])</f>
        <v>3</v>
      </c>
      <c r="N3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12</v>
      </c>
      <c r="P357" s="16">
        <f>IF(OR(Table1[[#This Row],[Rank]]="Cancelled",Table1[[#This Row],[Rank]]&gt;64),1,VLOOKUP(Table1[[#This Row],[GenderCount]],'Ranking Values'!E:F,2,FALSE))</f>
        <v>1</v>
      </c>
      <c r="Q357" s="17">
        <f>Table1[[#This Row],[Ranking.Points]]*Table1[[#This Row],[Mulitplier]]*Table1[[#This Row],[NI.Mult]]</f>
        <v>12</v>
      </c>
    </row>
    <row r="358" spans="1:17" x14ac:dyDescent="0.3">
      <c r="A358" s="9" t="s">
        <v>122</v>
      </c>
      <c r="B358" s="9" t="s">
        <v>135</v>
      </c>
      <c r="C358" s="3">
        <v>1</v>
      </c>
      <c r="D358" s="12">
        <f>COUNTIFS(E:E,Table1[[#This Row],[EventDate]],G:G,Table1[[#This Row],[EventName]],H:H,Table1[[#This Row],[Category]],I:I,Table1[[#This Row],[Weapon]],J:J,Table1[[#This Row],[Gender]])</f>
        <v>4</v>
      </c>
      <c r="E358" s="21">
        <v>44493</v>
      </c>
      <c r="F358" s="22" t="s">
        <v>383</v>
      </c>
      <c r="G358" s="10" t="s">
        <v>283</v>
      </c>
      <c r="H358" s="9" t="s">
        <v>322</v>
      </c>
      <c r="I358" s="18" t="s">
        <v>287</v>
      </c>
      <c r="J358" s="14" t="s">
        <v>315</v>
      </c>
      <c r="K358" s="23" t="str">
        <f>VLOOKUP(Table1[[#This Row],[LastName]]&amp;"."&amp;Table1[[#This Row],[FirstName]],Fencers!C:G,4,FALSE)</f>
        <v>ASC</v>
      </c>
      <c r="L358" s="24">
        <v>0</v>
      </c>
      <c r="M358" s="19">
        <f>COUNTIFS(A:A,Table1[[#This Row],[LastName]],B:B,Table1[[#This Row],[FirstName]],F:F,"S",H:H,Table1[[#This Row],[Category]],I:I,Table1[[#This Row],[Weapon]])</f>
        <v>5</v>
      </c>
      <c r="N3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28</v>
      </c>
      <c r="P358" s="16">
        <f>IF(OR(Table1[[#This Row],[Rank]]="Cancelled",Table1[[#This Row],[Rank]]&gt;64),1,VLOOKUP(Table1[[#This Row],[GenderCount]],'Ranking Values'!E:F,2,FALSE))</f>
        <v>0.8</v>
      </c>
      <c r="Q358" s="17">
        <f>Table1[[#This Row],[Ranking.Points]]*Table1[[#This Row],[Mulitplier]]*Table1[[#This Row],[NI.Mult]]</f>
        <v>22.400000000000002</v>
      </c>
    </row>
    <row r="359" spans="1:17" x14ac:dyDescent="0.3">
      <c r="A359" s="9" t="s">
        <v>25</v>
      </c>
      <c r="B359" s="9" t="s">
        <v>40</v>
      </c>
      <c r="C359" s="3">
        <v>2</v>
      </c>
      <c r="D359" s="12">
        <f>COUNTIFS(E:E,Table1[[#This Row],[EventDate]],G:G,Table1[[#This Row],[EventName]],H:H,Table1[[#This Row],[Category]],I:I,Table1[[#This Row],[Weapon]],J:J,Table1[[#This Row],[Gender]])</f>
        <v>4</v>
      </c>
      <c r="E359" s="21">
        <v>44493</v>
      </c>
      <c r="F359" s="22" t="s">
        <v>383</v>
      </c>
      <c r="G359" s="10" t="s">
        <v>283</v>
      </c>
      <c r="H359" s="9" t="s">
        <v>322</v>
      </c>
      <c r="I359" s="18" t="s">
        <v>287</v>
      </c>
      <c r="J359" s="14" t="s">
        <v>315</v>
      </c>
      <c r="K359" s="23" t="str">
        <f>VLOOKUP(Table1[[#This Row],[LastName]]&amp;"."&amp;Table1[[#This Row],[FirstName]],Fencers!C:G,4,FALSE)</f>
        <v>ASC</v>
      </c>
      <c r="L359" s="24">
        <v>0</v>
      </c>
      <c r="M359" s="19">
        <f>COUNTIFS(A:A,Table1[[#This Row],[LastName]],B:B,Table1[[#This Row],[FirstName]],F:F,"S",H:H,Table1[[#This Row],[Category]],I:I,Table1[[#This Row],[Weapon]])</f>
        <v>2</v>
      </c>
      <c r="N3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23</v>
      </c>
      <c r="P359" s="16">
        <f>IF(OR(Table1[[#This Row],[Rank]]="Cancelled",Table1[[#This Row],[Rank]]&gt;64),1,VLOOKUP(Table1[[#This Row],[GenderCount]],'Ranking Values'!E:F,2,FALSE))</f>
        <v>0.8</v>
      </c>
      <c r="Q359" s="17">
        <f>Table1[[#This Row],[Ranking.Points]]*Table1[[#This Row],[Mulitplier]]*Table1[[#This Row],[NI.Mult]]</f>
        <v>18.400000000000002</v>
      </c>
    </row>
    <row r="360" spans="1:17" x14ac:dyDescent="0.3">
      <c r="A360" s="9" t="s">
        <v>165</v>
      </c>
      <c r="B360" s="9" t="s">
        <v>171</v>
      </c>
      <c r="C360" s="3">
        <v>3</v>
      </c>
      <c r="D360" s="12">
        <f>COUNTIFS(E:E,Table1[[#This Row],[EventDate]],G:G,Table1[[#This Row],[EventName]],H:H,Table1[[#This Row],[Category]],I:I,Table1[[#This Row],[Weapon]],J:J,Table1[[#This Row],[Gender]])</f>
        <v>4</v>
      </c>
      <c r="E360" s="21">
        <v>44493</v>
      </c>
      <c r="F360" s="22" t="s">
        <v>383</v>
      </c>
      <c r="G360" s="10" t="s">
        <v>283</v>
      </c>
      <c r="H360" s="9" t="s">
        <v>322</v>
      </c>
      <c r="I360" s="18" t="s">
        <v>287</v>
      </c>
      <c r="J360" s="14" t="s">
        <v>315</v>
      </c>
      <c r="K360" s="23" t="str">
        <f>VLOOKUP(Table1[[#This Row],[LastName]]&amp;"."&amp;Table1[[#This Row],[FirstName]],Fencers!C:G,4,FALSE)</f>
        <v>AHFC</v>
      </c>
      <c r="L360" s="24">
        <v>0</v>
      </c>
      <c r="M360" s="19">
        <f>COUNTIFS(A:A,Table1[[#This Row],[LastName]],B:B,Table1[[#This Row],[FirstName]],F:F,"S",H:H,Table1[[#This Row],[Category]],I:I,Table1[[#This Row],[Weapon]])</f>
        <v>2</v>
      </c>
      <c r="N3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18</v>
      </c>
      <c r="P360" s="16">
        <f>IF(OR(Table1[[#This Row],[Rank]]="Cancelled",Table1[[#This Row],[Rank]]&gt;64),1,VLOOKUP(Table1[[#This Row],[GenderCount]],'Ranking Values'!E:F,2,FALSE))</f>
        <v>0.8</v>
      </c>
      <c r="Q360" s="17">
        <f>Table1[[#This Row],[Ranking.Points]]*Table1[[#This Row],[Mulitplier]]*Table1[[#This Row],[NI.Mult]]</f>
        <v>14.4</v>
      </c>
    </row>
    <row r="361" spans="1:17" x14ac:dyDescent="0.3">
      <c r="A361" s="9" t="s">
        <v>108</v>
      </c>
      <c r="B361" s="9" t="s">
        <v>115</v>
      </c>
      <c r="C361" s="3">
        <v>3</v>
      </c>
      <c r="D361" s="12">
        <f>COUNTIFS(E:E,Table1[[#This Row],[EventDate]],G:G,Table1[[#This Row],[EventName]],H:H,Table1[[#This Row],[Category]],I:I,Table1[[#This Row],[Weapon]],J:J,Table1[[#This Row],[Gender]])</f>
        <v>4</v>
      </c>
      <c r="E361" s="21">
        <v>44493</v>
      </c>
      <c r="F361" s="22" t="s">
        <v>383</v>
      </c>
      <c r="G361" s="10" t="s">
        <v>283</v>
      </c>
      <c r="H361" s="9" t="s">
        <v>322</v>
      </c>
      <c r="I361" s="18" t="s">
        <v>287</v>
      </c>
      <c r="J361" s="14" t="s">
        <v>315</v>
      </c>
      <c r="K361" s="23" t="str">
        <f>VLOOKUP(Table1[[#This Row],[LastName]]&amp;"."&amp;Table1[[#This Row],[FirstName]],Fencers!C:G,4,FALSE)</f>
        <v>ASC</v>
      </c>
      <c r="L361" s="24">
        <v>0</v>
      </c>
      <c r="M361" s="19">
        <f>COUNTIFS(A:A,Table1[[#This Row],[LastName]],B:B,Table1[[#This Row],[FirstName]],F:F,"S",H:H,Table1[[#This Row],[Category]],I:I,Table1[[#This Row],[Weapon]])</f>
        <v>5</v>
      </c>
      <c r="N3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18</v>
      </c>
      <c r="P361" s="16">
        <f>IF(OR(Table1[[#This Row],[Rank]]="Cancelled",Table1[[#This Row],[Rank]]&gt;64),1,VLOOKUP(Table1[[#This Row],[GenderCount]],'Ranking Values'!E:F,2,FALSE))</f>
        <v>0.8</v>
      </c>
      <c r="Q361" s="17">
        <f>Table1[[#This Row],[Ranking.Points]]*Table1[[#This Row],[Mulitplier]]*Table1[[#This Row],[NI.Mult]]</f>
        <v>14.4</v>
      </c>
    </row>
    <row r="362" spans="1:17" x14ac:dyDescent="0.3">
      <c r="A362" s="9" t="s">
        <v>127</v>
      </c>
      <c r="B362" s="9" t="s">
        <v>139</v>
      </c>
      <c r="C362" s="3">
        <v>1</v>
      </c>
      <c r="D362" s="12">
        <v>4</v>
      </c>
      <c r="E362" s="21">
        <v>44507</v>
      </c>
      <c r="F362" s="22" t="s">
        <v>383</v>
      </c>
      <c r="G362" s="10" t="s">
        <v>390</v>
      </c>
      <c r="H362" s="9" t="s">
        <v>286</v>
      </c>
      <c r="I362" s="18" t="s">
        <v>287</v>
      </c>
      <c r="J362" s="14" t="s">
        <v>316</v>
      </c>
      <c r="K362" s="23" t="str">
        <f>VLOOKUP(Table1[[#This Row],[LastName]]&amp;"."&amp;Table1[[#This Row],[FirstName]],Fencers!C:G,4,FALSE)</f>
        <v>ASC</v>
      </c>
      <c r="L362" s="26">
        <v>1</v>
      </c>
      <c r="M362" s="19">
        <f>COUNTIFS(A:A,Table1[[#This Row],[LastName]],B:B,Table1[[#This Row],[FirstName]],F:F,"S",H:H,Table1[[#This Row],[Category]],I:I,Table1[[#This Row],[Weapon]])</f>
        <v>1</v>
      </c>
      <c r="N3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32</v>
      </c>
      <c r="P362" s="16">
        <f>IF(OR(Table1[[#This Row],[Rank]]="Cancelled",Table1[[#This Row],[Rank]]&gt;64),1,VLOOKUP(Table1[[#This Row],[GenderCount]],'Ranking Values'!E:F,2,FALSE))</f>
        <v>0.8</v>
      </c>
      <c r="Q362" s="17">
        <f>Table1[[#This Row],[Ranking.Points]]*Table1[[#This Row],[Mulitplier]]*Table1[[#This Row],[NI.Mult]]</f>
        <v>25.6</v>
      </c>
    </row>
    <row r="363" spans="1:17" x14ac:dyDescent="0.3">
      <c r="A363" s="9" t="s">
        <v>129</v>
      </c>
      <c r="B363" s="9" t="s">
        <v>82</v>
      </c>
      <c r="C363" s="3">
        <v>2</v>
      </c>
      <c r="D363" s="12">
        <v>4</v>
      </c>
      <c r="E363" s="21">
        <v>44507</v>
      </c>
      <c r="F363" s="22" t="s">
        <v>383</v>
      </c>
      <c r="G363" s="10" t="s">
        <v>390</v>
      </c>
      <c r="H363" s="9" t="s">
        <v>286</v>
      </c>
      <c r="I363" s="18" t="s">
        <v>287</v>
      </c>
      <c r="J363" s="14" t="s">
        <v>316</v>
      </c>
      <c r="K363" s="23" t="str">
        <f>VLOOKUP(Table1[[#This Row],[LastName]]&amp;"."&amp;Table1[[#This Row],[FirstName]],Fencers!C:G,4,FALSE)</f>
        <v>ASC</v>
      </c>
      <c r="L363" s="26">
        <v>1</v>
      </c>
      <c r="M363" s="19">
        <f>COUNTIFS(A:A,Table1[[#This Row],[LastName]],B:B,Table1[[#This Row],[FirstName]],F:F,"S",H:H,Table1[[#This Row],[Category]],I:I,Table1[[#This Row],[Weapon]])</f>
        <v>1</v>
      </c>
      <c r="N3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6">
        <f>IF(Table1[[#This Row],[Rank]]="Cancelled",1,IF(Table1[[#This Row],[Rank]]&gt;64,0,IF(L363=0,VLOOKUP(C363,'Ranking Values'!A:C,2,FALSE),VLOOKUP(C363,'Ranking Values'!A:C,3,FALSE))))</f>
        <v>26</v>
      </c>
      <c r="P363" s="16">
        <f>IF(OR(Table1[[#This Row],[Rank]]="Cancelled",Table1[[#This Row],[Rank]]&gt;64),1,VLOOKUP(Table1[[#This Row],[GenderCount]],'Ranking Values'!E:F,2,FALSE))</f>
        <v>0.8</v>
      </c>
      <c r="Q363" s="17">
        <f>Table1[[#This Row],[Ranking.Points]]*Table1[[#This Row],[Mulitplier]]*Table1[[#This Row],[NI.Mult]]</f>
        <v>20.8</v>
      </c>
    </row>
    <row r="364" spans="1:17" x14ac:dyDescent="0.3">
      <c r="A364" s="9" t="s">
        <v>415</v>
      </c>
      <c r="B364" s="9" t="s">
        <v>112</v>
      </c>
      <c r="C364" s="3">
        <v>3</v>
      </c>
      <c r="D364" s="12">
        <v>4</v>
      </c>
      <c r="E364" s="21">
        <v>44507</v>
      </c>
      <c r="F364" s="22" t="s">
        <v>383</v>
      </c>
      <c r="G364" s="10" t="s">
        <v>390</v>
      </c>
      <c r="H364" s="9" t="s">
        <v>286</v>
      </c>
      <c r="I364" s="18" t="s">
        <v>287</v>
      </c>
      <c r="J364" s="14" t="s">
        <v>316</v>
      </c>
      <c r="K364" s="23" t="str">
        <f>VLOOKUP(Table1[[#This Row],[LastName]]&amp;"."&amp;Table1[[#This Row],[FirstName]],Fencers!C:G,4,FALSE)</f>
        <v>AHFC</v>
      </c>
      <c r="L364" s="26">
        <v>1</v>
      </c>
      <c r="M364" s="19">
        <f>COUNTIFS(A:A,Table1[[#This Row],[LastName]],B:B,Table1[[#This Row],[FirstName]],F:F,"S",H:H,Table1[[#This Row],[Category]],I:I,Table1[[#This Row],[Weapon]])</f>
        <v>3</v>
      </c>
      <c r="N3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6">
        <f>IF(Table1[[#This Row],[Rank]]="Cancelled",1,IF(Table1[[#This Row],[Rank]]&gt;64,0,IF(L364=0,VLOOKUP(C364,'Ranking Values'!A:C,2,FALSE),VLOOKUP(C364,'Ranking Values'!A:C,3,FALSE))))</f>
        <v>20</v>
      </c>
      <c r="P364" s="16">
        <f>IF(OR(Table1[[#This Row],[Rank]]="Cancelled",Table1[[#This Row],[Rank]]&gt;64),1,VLOOKUP(Table1[[#This Row],[GenderCount]],'Ranking Values'!E:F,2,FALSE))</f>
        <v>0.8</v>
      </c>
      <c r="Q364" s="17">
        <f>Table1[[#This Row],[Ranking.Points]]*Table1[[#This Row],[Mulitplier]]*Table1[[#This Row],[NI.Mult]]</f>
        <v>16</v>
      </c>
    </row>
    <row r="365" spans="1:17" x14ac:dyDescent="0.3">
      <c r="A365" s="9" t="s">
        <v>417</v>
      </c>
      <c r="B365" s="9" t="s">
        <v>416</v>
      </c>
      <c r="C365" s="3">
        <v>3</v>
      </c>
      <c r="D365" s="12">
        <v>4</v>
      </c>
      <c r="E365" s="21">
        <v>44507</v>
      </c>
      <c r="F365" s="22" t="s">
        <v>383</v>
      </c>
      <c r="G365" s="10" t="s">
        <v>390</v>
      </c>
      <c r="H365" s="9" t="s">
        <v>286</v>
      </c>
      <c r="I365" s="18" t="s">
        <v>287</v>
      </c>
      <c r="J365" s="14" t="s">
        <v>316</v>
      </c>
      <c r="K365" s="23" t="str">
        <f>VLOOKUP(Table1[[#This Row],[LastName]]&amp;"."&amp;Table1[[#This Row],[FirstName]],Fencers!C:G,4,FALSE)</f>
        <v>PG</v>
      </c>
      <c r="L365" s="26">
        <v>1</v>
      </c>
      <c r="M365" s="19">
        <f>COUNTIFS(A:A,Table1[[#This Row],[LastName]],B:B,Table1[[#This Row],[FirstName]],F:F,"S",H:H,Table1[[#This Row],[Category]],I:I,Table1[[#This Row],[Weapon]])</f>
        <v>2</v>
      </c>
      <c r="N3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20</v>
      </c>
      <c r="P365" s="16">
        <f>IF(OR(Table1[[#This Row],[Rank]]="Cancelled",Table1[[#This Row],[Rank]]&gt;64),1,VLOOKUP(Table1[[#This Row],[GenderCount]],'Ranking Values'!E:F,2,FALSE))</f>
        <v>0.8</v>
      </c>
      <c r="Q365" s="17">
        <f>Table1[[#This Row],[Ranking.Points]]*Table1[[#This Row],[Mulitplier]]*Table1[[#This Row],[NI.Mult]]</f>
        <v>16</v>
      </c>
    </row>
    <row r="366" spans="1:17" x14ac:dyDescent="0.3">
      <c r="A366" s="9" t="s">
        <v>107</v>
      </c>
      <c r="B366" s="9" t="s">
        <v>142</v>
      </c>
      <c r="C366" s="3">
        <v>1</v>
      </c>
      <c r="D366" s="12">
        <f>COUNTIFS(E:E,Table1[[#This Row],[EventDate]],G:G,Table1[[#This Row],[EventName]],H:H,Table1[[#This Row],[Category]],I:I,Table1[[#This Row],[Weapon]],J:J,Table1[[#This Row],[Gender]])</f>
        <v>7</v>
      </c>
      <c r="E366" s="21">
        <v>44507</v>
      </c>
      <c r="F366" s="22" t="s">
        <v>383</v>
      </c>
      <c r="G366" s="10" t="s">
        <v>390</v>
      </c>
      <c r="H366" s="9" t="s">
        <v>284</v>
      </c>
      <c r="I366" s="9" t="s">
        <v>285</v>
      </c>
      <c r="J366" s="14" t="s">
        <v>316</v>
      </c>
      <c r="K366" s="23" t="str">
        <f>VLOOKUP(Table1[[#This Row],[LastName]]&amp;"."&amp;Table1[[#This Row],[FirstName]],Fencers!C:G,4,FALSE)</f>
        <v>ASC</v>
      </c>
      <c r="L366" s="26">
        <v>1</v>
      </c>
      <c r="M366" s="19">
        <f>COUNTIFS(A:A,Table1[[#This Row],[LastName]],B:B,Table1[[#This Row],[FirstName]],F:F,"S",H:H,Table1[[#This Row],[Category]],I:I,Table1[[#This Row],[Weapon]])</f>
        <v>2</v>
      </c>
      <c r="N3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6">
        <f>IF(Table1[[#This Row],[Rank]]="Cancelled",1,IF(Table1[[#This Row],[Rank]]&gt;64,0,IF(L366=0,VLOOKUP(C366,'Ranking Values'!A:C,2,FALSE),VLOOKUP(C366,'Ranking Values'!A:C,3,FALSE))))</f>
        <v>32</v>
      </c>
      <c r="P366" s="16">
        <f>IF(OR(Table1[[#This Row],[Rank]]="Cancelled",Table1[[#This Row],[Rank]]&gt;64),1,VLOOKUP(Table1[[#This Row],[GenderCount]],'Ranking Values'!E:F,2,FALSE))</f>
        <v>1</v>
      </c>
      <c r="Q366" s="17">
        <f>Table1[[#This Row],[Ranking.Points]]*Table1[[#This Row],[Mulitplier]]*Table1[[#This Row],[NI.Mult]]</f>
        <v>32</v>
      </c>
    </row>
    <row r="367" spans="1:17" x14ac:dyDescent="0.3">
      <c r="A367" s="9" t="s">
        <v>84</v>
      </c>
      <c r="B367" s="9" t="s">
        <v>86</v>
      </c>
      <c r="C367" s="3">
        <v>2</v>
      </c>
      <c r="D367" s="12">
        <f>COUNTIFS(E:E,Table1[[#This Row],[EventDate]],G:G,Table1[[#This Row],[EventName]],H:H,Table1[[#This Row],[Category]],I:I,Table1[[#This Row],[Weapon]],J:J,Table1[[#This Row],[Gender]])</f>
        <v>7</v>
      </c>
      <c r="E367" s="21">
        <v>44507</v>
      </c>
      <c r="F367" s="22" t="s">
        <v>383</v>
      </c>
      <c r="G367" s="10" t="s">
        <v>390</v>
      </c>
      <c r="H367" s="18" t="s">
        <v>284</v>
      </c>
      <c r="I367" s="9" t="s">
        <v>285</v>
      </c>
      <c r="J367" s="14" t="s">
        <v>316</v>
      </c>
      <c r="K367" s="23" t="str">
        <f>VLOOKUP(Table1[[#This Row],[LastName]]&amp;"."&amp;Table1[[#This Row],[FirstName]],Fencers!C:G,4,FALSE)</f>
        <v>AHFC</v>
      </c>
      <c r="L367" s="26">
        <v>1</v>
      </c>
      <c r="M367" s="19">
        <f>COUNTIFS(A:A,Table1[[#This Row],[LastName]],B:B,Table1[[#This Row],[FirstName]],F:F,"S",H:H,Table1[[#This Row],[Category]],I:I,Table1[[#This Row],[Weapon]])</f>
        <v>3</v>
      </c>
      <c r="N3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6">
        <f>IF(Table1[[#This Row],[Rank]]="Cancelled",1,IF(Table1[[#This Row],[Rank]]&gt;64,0,IF(L367=0,VLOOKUP(C367,'Ranking Values'!A:C,2,FALSE),VLOOKUP(C367,'Ranking Values'!A:C,3,FALSE))))</f>
        <v>26</v>
      </c>
      <c r="P367" s="16">
        <f>IF(OR(Table1[[#This Row],[Rank]]="Cancelled",Table1[[#This Row],[Rank]]&gt;64),1,VLOOKUP(Table1[[#This Row],[GenderCount]],'Ranking Values'!E:F,2,FALSE))</f>
        <v>1</v>
      </c>
      <c r="Q367" s="17">
        <f>Table1[[#This Row],[Ranking.Points]]*Table1[[#This Row],[Mulitplier]]*Table1[[#This Row],[NI.Mult]]</f>
        <v>26</v>
      </c>
    </row>
    <row r="368" spans="1:17" x14ac:dyDescent="0.3">
      <c r="A368" s="9" t="s">
        <v>208</v>
      </c>
      <c r="B368" s="9" t="s">
        <v>209</v>
      </c>
      <c r="C368" s="3">
        <v>3</v>
      </c>
      <c r="D368" s="12">
        <f>COUNTIFS(E:E,Table1[[#This Row],[EventDate]],G:G,Table1[[#This Row],[EventName]],H:H,Table1[[#This Row],[Category]],I:I,Table1[[#This Row],[Weapon]],J:J,Table1[[#This Row],[Gender]])</f>
        <v>7</v>
      </c>
      <c r="E368" s="21">
        <v>44507</v>
      </c>
      <c r="F368" s="22" t="s">
        <v>383</v>
      </c>
      <c r="G368" s="10" t="s">
        <v>390</v>
      </c>
      <c r="H368" s="18" t="s">
        <v>284</v>
      </c>
      <c r="I368" s="9" t="s">
        <v>285</v>
      </c>
      <c r="J368" s="14" t="s">
        <v>316</v>
      </c>
      <c r="K368" s="23" t="str">
        <f>VLOOKUP(Table1[[#This Row],[LastName]]&amp;"."&amp;Table1[[#This Row],[FirstName]],Fencers!C:G,4,FALSE)</f>
        <v>ASC</v>
      </c>
      <c r="L368" s="24">
        <v>1</v>
      </c>
      <c r="M368" s="19">
        <f>COUNTIFS(A:A,Table1[[#This Row],[LastName]],B:B,Table1[[#This Row],[FirstName]],F:F,"S",H:H,Table1[[#This Row],[Category]],I:I,Table1[[#This Row],[Weapon]])</f>
        <v>2</v>
      </c>
      <c r="N3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20</v>
      </c>
      <c r="P368" s="16">
        <f>IF(OR(Table1[[#This Row],[Rank]]="Cancelled",Table1[[#This Row],[Rank]]&gt;64),1,VLOOKUP(Table1[[#This Row],[GenderCount]],'Ranking Values'!E:F,2,FALSE))</f>
        <v>1</v>
      </c>
      <c r="Q368" s="17">
        <f>Table1[[#This Row],[Ranking.Points]]*Table1[[#This Row],[Mulitplier]]*Table1[[#This Row],[NI.Mult]]</f>
        <v>20</v>
      </c>
    </row>
    <row r="369" spans="1:17" x14ac:dyDescent="0.3">
      <c r="A369" s="9" t="s">
        <v>126</v>
      </c>
      <c r="B369" s="9" t="s">
        <v>138</v>
      </c>
      <c r="C369" s="3">
        <v>3</v>
      </c>
      <c r="D369" s="12">
        <f>COUNTIFS(E:E,Table1[[#This Row],[EventDate]],G:G,Table1[[#This Row],[EventName]],H:H,Table1[[#This Row],[Category]],I:I,Table1[[#This Row],[Weapon]],J:J,Table1[[#This Row],[Gender]])</f>
        <v>7</v>
      </c>
      <c r="E369" s="21">
        <v>44507</v>
      </c>
      <c r="F369" s="22" t="s">
        <v>383</v>
      </c>
      <c r="G369" s="10" t="s">
        <v>390</v>
      </c>
      <c r="H369" s="18" t="s">
        <v>284</v>
      </c>
      <c r="I369" s="9" t="s">
        <v>285</v>
      </c>
      <c r="J369" s="14" t="s">
        <v>316</v>
      </c>
      <c r="K369" s="23" t="str">
        <f>VLOOKUP(Table1[[#This Row],[LastName]]&amp;"."&amp;Table1[[#This Row],[FirstName]],Fencers!C:G,4,FALSE)</f>
        <v>ASC</v>
      </c>
      <c r="L369" s="24">
        <v>1</v>
      </c>
      <c r="M369" s="19">
        <f>COUNTIFS(A:A,Table1[[#This Row],[LastName]],B:B,Table1[[#This Row],[FirstName]],F:F,"S",H:H,Table1[[#This Row],[Category]],I:I,Table1[[#This Row],[Weapon]])</f>
        <v>1</v>
      </c>
      <c r="N3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6">
        <f>IF(Table1[[#This Row],[Rank]]="Cancelled",1,IF(Table1[[#This Row],[Rank]]&gt;64,0,IF(L369=0,VLOOKUP(C369,'Ranking Values'!A:C,2,FALSE),VLOOKUP(C369,'Ranking Values'!A:C,3,FALSE))))</f>
        <v>20</v>
      </c>
      <c r="P369" s="16">
        <f>IF(OR(Table1[[#This Row],[Rank]]="Cancelled",Table1[[#This Row],[Rank]]&gt;64),1,VLOOKUP(Table1[[#This Row],[GenderCount]],'Ranking Values'!E:F,2,FALSE))</f>
        <v>1</v>
      </c>
      <c r="Q369" s="17">
        <f>Table1[[#This Row],[Ranking.Points]]*Table1[[#This Row],[Mulitplier]]*Table1[[#This Row],[NI.Mult]]</f>
        <v>20</v>
      </c>
    </row>
    <row r="370" spans="1:17" x14ac:dyDescent="0.3">
      <c r="A370" s="9" t="s">
        <v>294</v>
      </c>
      <c r="B370" s="9" t="s">
        <v>53</v>
      </c>
      <c r="C370" s="3">
        <v>5</v>
      </c>
      <c r="D370" s="12">
        <f>COUNTIFS(E:E,Table1[[#This Row],[EventDate]],G:G,Table1[[#This Row],[EventName]],H:H,Table1[[#This Row],[Category]],I:I,Table1[[#This Row],[Weapon]],J:J,Table1[[#This Row],[Gender]])</f>
        <v>7</v>
      </c>
      <c r="E370" s="21">
        <v>44507</v>
      </c>
      <c r="F370" s="22" t="s">
        <v>383</v>
      </c>
      <c r="G370" s="10" t="s">
        <v>390</v>
      </c>
      <c r="H370" s="18" t="s">
        <v>284</v>
      </c>
      <c r="I370" s="9" t="s">
        <v>285</v>
      </c>
      <c r="J370" s="14" t="s">
        <v>316</v>
      </c>
      <c r="K370" s="23" t="str">
        <f>VLOOKUP(Table1[[#This Row],[LastName]]&amp;"."&amp;Table1[[#This Row],[FirstName]],Fencers!C:G,4,FALSE)</f>
        <v>ASC</v>
      </c>
      <c r="L370" s="24">
        <v>1</v>
      </c>
      <c r="M370" s="19">
        <f>COUNTIFS(A:A,Table1[[#This Row],[LastName]],B:B,Table1[[#This Row],[FirstName]],F:F,"S",H:H,Table1[[#This Row],[Category]],I:I,Table1[[#This Row],[Weapon]])</f>
        <v>1</v>
      </c>
      <c r="N3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14</v>
      </c>
      <c r="P370" s="16">
        <f>IF(OR(Table1[[#This Row],[Rank]]="Cancelled",Table1[[#This Row],[Rank]]&gt;64),1,VLOOKUP(Table1[[#This Row],[GenderCount]],'Ranking Values'!E:F,2,FALSE))</f>
        <v>1</v>
      </c>
      <c r="Q370" s="17">
        <f>Table1[[#This Row],[Ranking.Points]]*Table1[[#This Row],[Mulitplier]]*Table1[[#This Row],[NI.Mult]]</f>
        <v>14</v>
      </c>
    </row>
    <row r="371" spans="1:17" x14ac:dyDescent="0.3">
      <c r="A371" s="9" t="s">
        <v>372</v>
      </c>
      <c r="B371" s="9" t="s">
        <v>138</v>
      </c>
      <c r="C371" s="3">
        <v>6</v>
      </c>
      <c r="D371" s="12">
        <f>COUNTIFS(E:E,Table1[[#This Row],[EventDate]],G:G,Table1[[#This Row],[EventName]],H:H,Table1[[#This Row],[Category]],I:I,Table1[[#This Row],[Weapon]],J:J,Table1[[#This Row],[Gender]])</f>
        <v>7</v>
      </c>
      <c r="E371" s="21">
        <v>44507</v>
      </c>
      <c r="F371" s="22" t="s">
        <v>383</v>
      </c>
      <c r="G371" s="10" t="s">
        <v>390</v>
      </c>
      <c r="H371" s="18" t="s">
        <v>284</v>
      </c>
      <c r="I371" s="9" t="s">
        <v>285</v>
      </c>
      <c r="J371" s="14" t="s">
        <v>316</v>
      </c>
      <c r="K371" s="23" t="str">
        <f>VLOOKUP(Table1[[#This Row],[LastName]]&amp;"."&amp;Table1[[#This Row],[FirstName]],Fencers!C:G,4,FALSE)</f>
        <v>CSFC</v>
      </c>
      <c r="L371" s="24">
        <v>1</v>
      </c>
      <c r="M371" s="19">
        <f>COUNTIFS(A:A,Table1[[#This Row],[LastName]],B:B,Table1[[#This Row],[FirstName]],F:F,"S",H:H,Table1[[#This Row],[Category]],I:I,Table1[[#This Row],[Weapon]])</f>
        <v>4</v>
      </c>
      <c r="N3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14</v>
      </c>
      <c r="P371" s="16">
        <f>IF(OR(Table1[[#This Row],[Rank]]="Cancelled",Table1[[#This Row],[Rank]]&gt;64),1,VLOOKUP(Table1[[#This Row],[GenderCount]],'Ranking Values'!E:F,2,FALSE))</f>
        <v>1</v>
      </c>
      <c r="Q371" s="17">
        <f>Table1[[#This Row],[Ranking.Points]]*Table1[[#This Row],[Mulitplier]]*Table1[[#This Row],[NI.Mult]]</f>
        <v>14</v>
      </c>
    </row>
    <row r="372" spans="1:17" x14ac:dyDescent="0.3">
      <c r="A372" s="9" t="s">
        <v>149</v>
      </c>
      <c r="B372" s="9" t="s">
        <v>155</v>
      </c>
      <c r="C372" s="3">
        <v>7</v>
      </c>
      <c r="D372" s="12">
        <f>COUNTIFS(E:E,Table1[[#This Row],[EventDate]],G:G,Table1[[#This Row],[EventName]],H:H,Table1[[#This Row],[Category]],I:I,Table1[[#This Row],[Weapon]],J:J,Table1[[#This Row],[Gender]])</f>
        <v>7</v>
      </c>
      <c r="E372" s="21">
        <v>44507</v>
      </c>
      <c r="F372" s="22" t="s">
        <v>383</v>
      </c>
      <c r="G372" s="10" t="s">
        <v>390</v>
      </c>
      <c r="H372" s="18" t="s">
        <v>284</v>
      </c>
      <c r="I372" s="9" t="s">
        <v>285</v>
      </c>
      <c r="J372" s="14" t="s">
        <v>316</v>
      </c>
      <c r="K372" s="23" t="str">
        <f>VLOOKUP(Table1[[#This Row],[LastName]]&amp;"."&amp;Table1[[#This Row],[FirstName]],Fencers!C:G,4,FALSE)</f>
        <v>ASC</v>
      </c>
      <c r="L372" s="24">
        <v>1</v>
      </c>
      <c r="M372" s="19">
        <f>COUNTIFS(A:A,Table1[[#This Row],[LastName]],B:B,Table1[[#This Row],[FirstName]],F:F,"S",H:H,Table1[[#This Row],[Category]],I:I,Table1[[#This Row],[Weapon]])</f>
        <v>1</v>
      </c>
      <c r="N3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14</v>
      </c>
      <c r="P372" s="16">
        <f>IF(OR(Table1[[#This Row],[Rank]]="Cancelled",Table1[[#This Row],[Rank]]&gt;64),1,VLOOKUP(Table1[[#This Row],[GenderCount]],'Ranking Values'!E:F,2,FALSE))</f>
        <v>1</v>
      </c>
      <c r="Q372" s="17">
        <f>Table1[[#This Row],[Ranking.Points]]*Table1[[#This Row],[Mulitplier]]*Table1[[#This Row],[NI.Mult]]</f>
        <v>14</v>
      </c>
    </row>
    <row r="373" spans="1:17" x14ac:dyDescent="0.3">
      <c r="A373" s="9" t="s">
        <v>419</v>
      </c>
      <c r="B373" s="9" t="s">
        <v>420</v>
      </c>
      <c r="C373" s="3">
        <v>1</v>
      </c>
      <c r="D373" s="12">
        <f>COUNTIFS(E:E,Table1[[#This Row],[EventDate]],G:G,Table1[[#This Row],[EventName]],H:H,Table1[[#This Row],[Category]],I:I,Table1[[#This Row],[Weapon]],J:J,Table1[[#This Row],[Gender]])</f>
        <v>5</v>
      </c>
      <c r="E373" s="21">
        <v>44507</v>
      </c>
      <c r="F373" s="22" t="s">
        <v>383</v>
      </c>
      <c r="G373" s="10" t="s">
        <v>390</v>
      </c>
      <c r="H373" s="18" t="s">
        <v>284</v>
      </c>
      <c r="I373" s="9" t="s">
        <v>285</v>
      </c>
      <c r="J373" s="14" t="s">
        <v>315</v>
      </c>
      <c r="K373" s="23" t="str">
        <f>VLOOKUP(Table1[[#This Row],[LastName]]&amp;"."&amp;Table1[[#This Row],[FirstName]],Fencers!C:G,4,FALSE)</f>
        <v>ASC</v>
      </c>
      <c r="L373" s="24">
        <v>1</v>
      </c>
      <c r="M373" s="19">
        <f>COUNTIFS(A:A,Table1[[#This Row],[LastName]],B:B,Table1[[#This Row],[FirstName]],F:F,"S",H:H,Table1[[#This Row],[Category]],I:I,Table1[[#This Row],[Weapon]])</f>
        <v>1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32</v>
      </c>
      <c r="P373" s="16">
        <f>IF(OR(Table1[[#This Row],[Rank]]="Cancelled",Table1[[#This Row],[Rank]]&gt;64),1,VLOOKUP(Table1[[#This Row],[GenderCount]],'Ranking Values'!E:F,2,FALSE))</f>
        <v>1</v>
      </c>
      <c r="Q373" s="17">
        <f>Table1[[#This Row],[Ranking.Points]]*Table1[[#This Row],[Mulitplier]]*Table1[[#This Row],[NI.Mult]]</f>
        <v>32</v>
      </c>
    </row>
    <row r="374" spans="1:17" x14ac:dyDescent="0.3">
      <c r="A374" s="9" t="s">
        <v>97</v>
      </c>
      <c r="B374" s="9" t="s">
        <v>101</v>
      </c>
      <c r="C374" s="3">
        <v>2</v>
      </c>
      <c r="D374" s="12">
        <f>COUNTIFS(E:E,Table1[[#This Row],[EventDate]],G:G,Table1[[#This Row],[EventName]],H:H,Table1[[#This Row],[Category]],I:I,Table1[[#This Row],[Weapon]],J:J,Table1[[#This Row],[Gender]])</f>
        <v>5</v>
      </c>
      <c r="E374" s="21">
        <v>44507</v>
      </c>
      <c r="F374" s="22" t="s">
        <v>383</v>
      </c>
      <c r="G374" s="10" t="s">
        <v>390</v>
      </c>
      <c r="H374" s="18" t="s">
        <v>284</v>
      </c>
      <c r="I374" s="9" t="s">
        <v>285</v>
      </c>
      <c r="J374" s="14" t="s">
        <v>315</v>
      </c>
      <c r="K374" s="23" t="str">
        <f>VLOOKUP(Table1[[#This Row],[LastName]]&amp;"."&amp;Table1[[#This Row],[FirstName]],Fencers!C:G,4,FALSE)</f>
        <v>AHFC</v>
      </c>
      <c r="L374" s="24">
        <v>1</v>
      </c>
      <c r="M374" s="19">
        <f>COUNTIFS(A:A,Table1[[#This Row],[LastName]],B:B,Table1[[#This Row],[FirstName]],F:F,"S",H:H,Table1[[#This Row],[Category]],I:I,Table1[[#This Row],[Weapon]])</f>
        <v>2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26</v>
      </c>
      <c r="P374" s="16">
        <f>IF(OR(Table1[[#This Row],[Rank]]="Cancelled",Table1[[#This Row],[Rank]]&gt;64),1,VLOOKUP(Table1[[#This Row],[GenderCount]],'Ranking Values'!E:F,2,FALSE))</f>
        <v>1</v>
      </c>
      <c r="Q374" s="17">
        <f>Table1[[#This Row],[Ranking.Points]]*Table1[[#This Row],[Mulitplier]]*Table1[[#This Row],[NI.Mult]]</f>
        <v>26</v>
      </c>
    </row>
    <row r="375" spans="1:17" x14ac:dyDescent="0.3">
      <c r="A375" s="9" t="s">
        <v>373</v>
      </c>
      <c r="B375" s="9" t="s">
        <v>374</v>
      </c>
      <c r="C375" s="3">
        <v>3</v>
      </c>
      <c r="D375" s="12">
        <f>COUNTIFS(E:E,Table1[[#This Row],[EventDate]],G:G,Table1[[#This Row],[EventName]],H:H,Table1[[#This Row],[Category]],I:I,Table1[[#This Row],[Weapon]],J:J,Table1[[#This Row],[Gender]])</f>
        <v>5</v>
      </c>
      <c r="E375" s="21">
        <v>44507</v>
      </c>
      <c r="F375" s="22" t="s">
        <v>383</v>
      </c>
      <c r="G375" s="10" t="s">
        <v>390</v>
      </c>
      <c r="H375" s="18" t="s">
        <v>284</v>
      </c>
      <c r="I375" s="9" t="s">
        <v>285</v>
      </c>
      <c r="J375" s="14" t="s">
        <v>315</v>
      </c>
      <c r="K375" s="23" t="str">
        <f>VLOOKUP(Table1[[#This Row],[LastName]]&amp;"."&amp;Table1[[#This Row],[FirstName]],Fencers!C:G,4,FALSE)</f>
        <v>CSFC</v>
      </c>
      <c r="L375" s="24">
        <v>1</v>
      </c>
      <c r="M375" s="19">
        <f>COUNTIFS(A:A,Table1[[#This Row],[LastName]],B:B,Table1[[#This Row],[FirstName]],F:F,"S",H:H,Table1[[#This Row],[Category]],I:I,Table1[[#This Row],[Weapon]])</f>
        <v>2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20</v>
      </c>
      <c r="P375" s="16">
        <f>IF(OR(Table1[[#This Row],[Rank]]="Cancelled",Table1[[#This Row],[Rank]]&gt;64),1,VLOOKUP(Table1[[#This Row],[GenderCount]],'Ranking Values'!E:F,2,FALSE))</f>
        <v>1</v>
      </c>
      <c r="Q375" s="17">
        <f>Table1[[#This Row],[Ranking.Points]]*Table1[[#This Row],[Mulitplier]]*Table1[[#This Row],[NI.Mult]]</f>
        <v>20</v>
      </c>
    </row>
    <row r="376" spans="1:17" x14ac:dyDescent="0.3">
      <c r="A376" s="9" t="s">
        <v>123</v>
      </c>
      <c r="B376" s="18" t="s">
        <v>446</v>
      </c>
      <c r="C376" s="3">
        <v>3</v>
      </c>
      <c r="D376" s="12">
        <f>COUNTIFS(E:E,Table1[[#This Row],[EventDate]],G:G,Table1[[#This Row],[EventName]],H:H,Table1[[#This Row],[Category]],I:I,Table1[[#This Row],[Weapon]],J:J,Table1[[#This Row],[Gender]])</f>
        <v>5</v>
      </c>
      <c r="E376" s="21">
        <v>44507</v>
      </c>
      <c r="F376" s="22" t="s">
        <v>383</v>
      </c>
      <c r="G376" s="10" t="s">
        <v>390</v>
      </c>
      <c r="H376" s="18" t="s">
        <v>284</v>
      </c>
      <c r="I376" s="9" t="s">
        <v>285</v>
      </c>
      <c r="J376" s="14" t="s">
        <v>315</v>
      </c>
      <c r="K376" s="23" t="str">
        <f>VLOOKUP(Table1[[#This Row],[LastName]]&amp;"."&amp;Table1[[#This Row],[FirstName]],Fencers!C:G,4,FALSE)</f>
        <v>CSFC</v>
      </c>
      <c r="L376" s="24">
        <v>1</v>
      </c>
      <c r="M376" s="19">
        <f>COUNTIFS(A:A,Table1[[#This Row],[LastName]],B:B,Table1[[#This Row],[FirstName]],F:F,"S",H:H,Table1[[#This Row],[Category]],I:I,Table1[[#This Row],[Weapon]])</f>
        <v>2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6">
        <f>IF(Table1[[#This Row],[Rank]]="Cancelled",1,IF(Table1[[#This Row],[Rank]]&gt;64,0,IF(L376=0,VLOOKUP(C376,'Ranking Values'!A:C,2,FALSE),VLOOKUP(C376,'Ranking Values'!A:C,3,FALSE))))</f>
        <v>20</v>
      </c>
      <c r="P376" s="16">
        <f>IF(OR(Table1[[#This Row],[Rank]]="Cancelled",Table1[[#This Row],[Rank]]&gt;64),1,VLOOKUP(Table1[[#This Row],[GenderCount]],'Ranking Values'!E:F,2,FALSE))</f>
        <v>1</v>
      </c>
      <c r="Q376" s="17">
        <f>Table1[[#This Row],[Ranking.Points]]*Table1[[#This Row],[Mulitplier]]*Table1[[#This Row],[NI.Mult]]</f>
        <v>20</v>
      </c>
    </row>
    <row r="377" spans="1:17" x14ac:dyDescent="0.3">
      <c r="A377" s="9" t="s">
        <v>421</v>
      </c>
      <c r="B377" s="9" t="s">
        <v>422</v>
      </c>
      <c r="C377" s="3">
        <v>5</v>
      </c>
      <c r="D377" s="12">
        <f>COUNTIFS(E:E,Table1[[#This Row],[EventDate]],G:G,Table1[[#This Row],[EventName]],H:H,Table1[[#This Row],[Category]],I:I,Table1[[#This Row],[Weapon]],J:J,Table1[[#This Row],[Gender]])</f>
        <v>5</v>
      </c>
      <c r="E377" s="21">
        <v>44507</v>
      </c>
      <c r="F377" s="22" t="s">
        <v>383</v>
      </c>
      <c r="G377" s="10" t="s">
        <v>390</v>
      </c>
      <c r="H377" s="18" t="s">
        <v>284</v>
      </c>
      <c r="I377" s="9" t="s">
        <v>285</v>
      </c>
      <c r="J377" s="14" t="s">
        <v>315</v>
      </c>
      <c r="K377" s="23" t="str">
        <f>VLOOKUP(Table1[[#This Row],[LastName]]&amp;"."&amp;Table1[[#This Row],[FirstName]],Fencers!C:G,4,FALSE)</f>
        <v>AHFC</v>
      </c>
      <c r="L377" s="24">
        <v>1</v>
      </c>
      <c r="M377" s="19">
        <f>COUNTIFS(A:A,Table1[[#This Row],[LastName]],B:B,Table1[[#This Row],[FirstName]],F:F,"S",H:H,Table1[[#This Row],[Category]],I:I,Table1[[#This Row],[Weapon]])</f>
        <v>2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14</v>
      </c>
      <c r="P377" s="16">
        <f>IF(OR(Table1[[#This Row],[Rank]]="Cancelled",Table1[[#This Row],[Rank]]&gt;64),1,VLOOKUP(Table1[[#This Row],[GenderCount]],'Ranking Values'!E:F,2,FALSE))</f>
        <v>1</v>
      </c>
      <c r="Q377" s="17">
        <f>Table1[[#This Row],[Ranking.Points]]*Table1[[#This Row],[Mulitplier]]*Table1[[#This Row],[NI.Mult]]</f>
        <v>14</v>
      </c>
    </row>
    <row r="378" spans="1:17" x14ac:dyDescent="0.3">
      <c r="A378" s="9" t="s">
        <v>107</v>
      </c>
      <c r="B378" s="9" t="s">
        <v>143</v>
      </c>
      <c r="C378" s="3">
        <v>1</v>
      </c>
      <c r="D378" s="12">
        <f>COUNTIFS(E:E,Table1[[#This Row],[EventDate]],G:G,Table1[[#This Row],[EventName]],H:H,Table1[[#This Row],[Category]],I:I,Table1[[#This Row],[Weapon]],J:J,Table1[[#This Row],[Gender]])</f>
        <v>12</v>
      </c>
      <c r="E378" s="21">
        <v>44507</v>
      </c>
      <c r="F378" s="22" t="s">
        <v>383</v>
      </c>
      <c r="G378" s="10" t="s">
        <v>390</v>
      </c>
      <c r="H378" s="18" t="s">
        <v>290</v>
      </c>
      <c r="I378" s="9" t="s">
        <v>285</v>
      </c>
      <c r="J378" s="14" t="s">
        <v>316</v>
      </c>
      <c r="K378" s="23" t="str">
        <f>VLOOKUP(Table1[[#This Row],[LastName]]&amp;"."&amp;Table1[[#This Row],[FirstName]],Fencers!C:G,4,FALSE)</f>
        <v>ASC</v>
      </c>
      <c r="L378" s="24">
        <v>1</v>
      </c>
      <c r="M378" s="19">
        <f>COUNTIFS(A:A,Table1[[#This Row],[LastName]],B:B,Table1[[#This Row],[FirstName]],F:F,"S",H:H,Table1[[#This Row],[Category]],I:I,Table1[[#This Row],[Weapon]])</f>
        <v>2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32</v>
      </c>
      <c r="P378" s="16">
        <f>IF(OR(Table1[[#This Row],[Rank]]="Cancelled",Table1[[#This Row],[Rank]]&gt;64),1,VLOOKUP(Table1[[#This Row],[GenderCount]],'Ranking Values'!E:F,2,FALSE))</f>
        <v>1</v>
      </c>
      <c r="Q378" s="17">
        <f>Table1[[#This Row],[Ranking.Points]]*Table1[[#This Row],[Mulitplier]]*Table1[[#This Row],[NI.Mult]]</f>
        <v>32</v>
      </c>
    </row>
    <row r="379" spans="1:17" x14ac:dyDescent="0.3">
      <c r="A379" s="9" t="s">
        <v>274</v>
      </c>
      <c r="B379" s="9" t="s">
        <v>275</v>
      </c>
      <c r="C379" s="3">
        <v>2</v>
      </c>
      <c r="D379" s="12">
        <f>COUNTIFS(E:E,Table1[[#This Row],[EventDate]],G:G,Table1[[#This Row],[EventName]],H:H,Table1[[#This Row],[Category]],I:I,Table1[[#This Row],[Weapon]],J:J,Table1[[#This Row],[Gender]])</f>
        <v>12</v>
      </c>
      <c r="E379" s="21">
        <v>44507</v>
      </c>
      <c r="F379" s="22" t="s">
        <v>383</v>
      </c>
      <c r="G379" s="10" t="s">
        <v>390</v>
      </c>
      <c r="H379" s="18" t="s">
        <v>290</v>
      </c>
      <c r="I379" s="9" t="s">
        <v>285</v>
      </c>
      <c r="J379" s="14" t="s">
        <v>316</v>
      </c>
      <c r="K379" s="23" t="str">
        <f>VLOOKUP(Table1[[#This Row],[LastName]]&amp;"."&amp;Table1[[#This Row],[FirstName]],Fencers!C:G,4,FALSE)</f>
        <v>AHFC</v>
      </c>
      <c r="L379" s="24">
        <v>1</v>
      </c>
      <c r="M379" s="19">
        <f>COUNTIFS(A:A,Table1[[#This Row],[LastName]],B:B,Table1[[#This Row],[FirstName]],F:F,"S",H:H,Table1[[#This Row],[Category]],I:I,Table1[[#This Row],[Weapon]])</f>
        <v>3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26</v>
      </c>
      <c r="P379" s="16">
        <f>IF(OR(Table1[[#This Row],[Rank]]="Cancelled",Table1[[#This Row],[Rank]]&gt;64),1,VLOOKUP(Table1[[#This Row],[GenderCount]],'Ranking Values'!E:F,2,FALSE))</f>
        <v>1</v>
      </c>
      <c r="Q379" s="17">
        <f>Table1[[#This Row],[Ranking.Points]]*Table1[[#This Row],[Mulitplier]]*Table1[[#This Row],[NI.Mult]]</f>
        <v>26</v>
      </c>
    </row>
    <row r="380" spans="1:17" x14ac:dyDescent="0.3">
      <c r="A380" s="9" t="s">
        <v>279</v>
      </c>
      <c r="B380" s="9" t="s">
        <v>280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12</v>
      </c>
      <c r="E380" s="21">
        <v>44507</v>
      </c>
      <c r="F380" s="22" t="s">
        <v>383</v>
      </c>
      <c r="G380" s="10" t="s">
        <v>390</v>
      </c>
      <c r="H380" s="18" t="s">
        <v>290</v>
      </c>
      <c r="I380" s="9" t="s">
        <v>285</v>
      </c>
      <c r="J380" s="14" t="s">
        <v>316</v>
      </c>
      <c r="K380" s="23" t="str">
        <f>VLOOKUP(Table1[[#This Row],[LastName]]&amp;"."&amp;Table1[[#This Row],[FirstName]],Fencers!C:G,4,FALSE)</f>
        <v>ASC</v>
      </c>
      <c r="L380" s="24">
        <v>1</v>
      </c>
      <c r="M380" s="19">
        <f>COUNTIFS(A:A,Table1[[#This Row],[LastName]],B:B,Table1[[#This Row],[FirstName]],F:F,"S",H:H,Table1[[#This Row],[Category]],I:I,Table1[[#This Row],[Weapon]])</f>
        <v>2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20</v>
      </c>
      <c r="P380" s="16">
        <f>IF(OR(Table1[[#This Row],[Rank]]="Cancelled",Table1[[#This Row],[Rank]]&gt;64),1,VLOOKUP(Table1[[#This Row],[GenderCount]],'Ranking Values'!E:F,2,FALSE))</f>
        <v>1</v>
      </c>
      <c r="Q380" s="17">
        <f>Table1[[#This Row],[Ranking.Points]]*Table1[[#This Row],[Mulitplier]]*Table1[[#This Row],[NI.Mult]]</f>
        <v>20</v>
      </c>
    </row>
    <row r="381" spans="1:17" x14ac:dyDescent="0.3">
      <c r="A381" s="9" t="s">
        <v>23</v>
      </c>
      <c r="B381" s="9" t="s">
        <v>324</v>
      </c>
      <c r="C381" s="3">
        <v>3</v>
      </c>
      <c r="D381" s="12">
        <f>COUNTIFS(E:E,Table1[[#This Row],[EventDate]],G:G,Table1[[#This Row],[EventName]],H:H,Table1[[#This Row],[Category]],I:I,Table1[[#This Row],[Weapon]],J:J,Table1[[#This Row],[Gender]])</f>
        <v>12</v>
      </c>
      <c r="E381" s="21">
        <v>44507</v>
      </c>
      <c r="F381" s="22" t="s">
        <v>383</v>
      </c>
      <c r="G381" s="10" t="s">
        <v>390</v>
      </c>
      <c r="H381" s="18" t="s">
        <v>290</v>
      </c>
      <c r="I381" s="9" t="s">
        <v>285</v>
      </c>
      <c r="J381" s="14" t="s">
        <v>316</v>
      </c>
      <c r="K381" s="23" t="str">
        <f>VLOOKUP(Table1[[#This Row],[LastName]]&amp;"."&amp;Table1[[#This Row],[FirstName]],Fencers!C:G,4,FALSE)</f>
        <v>CSFC</v>
      </c>
      <c r="L381" s="24">
        <v>1</v>
      </c>
      <c r="M381" s="19">
        <f>COUNTIFS(A:A,Table1[[#This Row],[LastName]],B:B,Table1[[#This Row],[FirstName]],F:F,"S",H:H,Table1[[#This Row],[Category]],I:I,Table1[[#This Row],[Weapon]])</f>
        <v>3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20</v>
      </c>
      <c r="P381" s="16">
        <f>IF(OR(Table1[[#This Row],[Rank]]="Cancelled",Table1[[#This Row],[Rank]]&gt;64),1,VLOOKUP(Table1[[#This Row],[GenderCount]],'Ranking Values'!E:F,2,FALSE))</f>
        <v>1</v>
      </c>
      <c r="Q381" s="17">
        <f>Table1[[#This Row],[Ranking.Points]]*Table1[[#This Row],[Mulitplier]]*Table1[[#This Row],[NI.Mult]]</f>
        <v>20</v>
      </c>
    </row>
    <row r="382" spans="1:17" x14ac:dyDescent="0.3">
      <c r="A382" s="9" t="s">
        <v>367</v>
      </c>
      <c r="B382" s="9" t="s">
        <v>368</v>
      </c>
      <c r="C382" s="3">
        <v>5</v>
      </c>
      <c r="D382" s="12">
        <f>COUNTIFS(E:E,Table1[[#This Row],[EventDate]],G:G,Table1[[#This Row],[EventName]],H:H,Table1[[#This Row],[Category]],I:I,Table1[[#This Row],[Weapon]],J:J,Table1[[#This Row],[Gender]])</f>
        <v>12</v>
      </c>
      <c r="E382" s="21">
        <v>44507</v>
      </c>
      <c r="F382" s="22" t="s">
        <v>383</v>
      </c>
      <c r="G382" s="10" t="s">
        <v>390</v>
      </c>
      <c r="H382" s="18" t="s">
        <v>290</v>
      </c>
      <c r="I382" s="9" t="s">
        <v>285</v>
      </c>
      <c r="J382" s="14" t="s">
        <v>316</v>
      </c>
      <c r="K382" s="23" t="str">
        <f>VLOOKUP(Table1[[#This Row],[LastName]]&amp;"."&amp;Table1[[#This Row],[FirstName]],Fencers!C:G,4,FALSE)</f>
        <v>CSFC</v>
      </c>
      <c r="L382" s="26">
        <v>1</v>
      </c>
      <c r="M382" s="19">
        <f>COUNTIFS(A:A,Table1[[#This Row],[LastName]],B:B,Table1[[#This Row],[FirstName]],F:F,"S",H:H,Table1[[#This Row],[Category]],I:I,Table1[[#This Row],[Weapon]])</f>
        <v>2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14</v>
      </c>
      <c r="P382" s="16">
        <f>IF(OR(Table1[[#This Row],[Rank]]="Cancelled",Table1[[#This Row],[Rank]]&gt;64),1,VLOOKUP(Table1[[#This Row],[GenderCount]],'Ranking Values'!E:F,2,FALSE))</f>
        <v>1</v>
      </c>
      <c r="Q382" s="17">
        <f>Table1[[#This Row],[Ranking.Points]]*Table1[[#This Row],[Mulitplier]]*Table1[[#This Row],[NI.Mult]]</f>
        <v>14</v>
      </c>
    </row>
    <row r="383" spans="1:17" x14ac:dyDescent="0.3">
      <c r="A383" s="9" t="s">
        <v>423</v>
      </c>
      <c r="B383" s="9" t="s">
        <v>424</v>
      </c>
      <c r="C383" s="3">
        <v>6</v>
      </c>
      <c r="D383" s="12">
        <f>COUNTIFS(E:E,Table1[[#This Row],[EventDate]],G:G,Table1[[#This Row],[EventName]],H:H,Table1[[#This Row],[Category]],I:I,Table1[[#This Row],[Weapon]],J:J,Table1[[#This Row],[Gender]])</f>
        <v>12</v>
      </c>
      <c r="E383" s="21">
        <v>44507</v>
      </c>
      <c r="F383" s="22" t="s">
        <v>383</v>
      </c>
      <c r="G383" s="10" t="s">
        <v>390</v>
      </c>
      <c r="H383" s="18" t="s">
        <v>290</v>
      </c>
      <c r="I383" s="9" t="s">
        <v>285</v>
      </c>
      <c r="J383" s="14" t="s">
        <v>316</v>
      </c>
      <c r="K383" s="23" t="str">
        <f>VLOOKUP(Table1[[#This Row],[LastName]]&amp;"."&amp;Table1[[#This Row],[FirstName]],Fencers!C:G,4,FALSE)</f>
        <v>ASC</v>
      </c>
      <c r="L383" s="26">
        <v>1</v>
      </c>
      <c r="M383" s="19">
        <f>COUNTIFS(A:A,Table1[[#This Row],[LastName]],B:B,Table1[[#This Row],[FirstName]],F:F,"S",H:H,Table1[[#This Row],[Category]],I:I,Table1[[#This Row],[Weapon]])</f>
        <v>1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14</v>
      </c>
      <c r="P383" s="16">
        <f>IF(OR(Table1[[#This Row],[Rank]]="Cancelled",Table1[[#This Row],[Rank]]&gt;64),1,VLOOKUP(Table1[[#This Row],[GenderCount]],'Ranking Values'!E:F,2,FALSE))</f>
        <v>1</v>
      </c>
      <c r="Q383" s="17">
        <f>Table1[[#This Row],[Ranking.Points]]*Table1[[#This Row],[Mulitplier]]*Table1[[#This Row],[NI.Mult]]</f>
        <v>14</v>
      </c>
    </row>
    <row r="384" spans="1:17" x14ac:dyDescent="0.3">
      <c r="A384" s="9" t="s">
        <v>425</v>
      </c>
      <c r="B384" s="9" t="s">
        <v>426</v>
      </c>
      <c r="C384" s="3">
        <v>7</v>
      </c>
      <c r="D384" s="12">
        <f>COUNTIFS(E:E,Table1[[#This Row],[EventDate]],G:G,Table1[[#This Row],[EventName]],H:H,Table1[[#This Row],[Category]],I:I,Table1[[#This Row],[Weapon]],J:J,Table1[[#This Row],[Gender]])</f>
        <v>12</v>
      </c>
      <c r="E384" s="21">
        <v>44507</v>
      </c>
      <c r="F384" s="22" t="s">
        <v>383</v>
      </c>
      <c r="G384" s="10" t="s">
        <v>390</v>
      </c>
      <c r="H384" s="18" t="s">
        <v>290</v>
      </c>
      <c r="I384" s="9" t="s">
        <v>285</v>
      </c>
      <c r="J384" s="14" t="s">
        <v>316</v>
      </c>
      <c r="K384" s="23" t="str">
        <f>VLOOKUP(Table1[[#This Row],[LastName]]&amp;"."&amp;Table1[[#This Row],[FirstName]],Fencers!C:G,4,FALSE)</f>
        <v>ASC</v>
      </c>
      <c r="L384" s="26">
        <v>1</v>
      </c>
      <c r="M384" s="19">
        <f>COUNTIFS(A:A,Table1[[#This Row],[LastName]],B:B,Table1[[#This Row],[FirstName]],F:F,"S",H:H,Table1[[#This Row],[Category]],I:I,Table1[[#This Row],[Weapon]])</f>
        <v>2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14</v>
      </c>
      <c r="P384" s="16">
        <f>IF(OR(Table1[[#This Row],[Rank]]="Cancelled",Table1[[#This Row],[Rank]]&gt;64),1,VLOOKUP(Table1[[#This Row],[GenderCount]],'Ranking Values'!E:F,2,FALSE))</f>
        <v>1</v>
      </c>
      <c r="Q384" s="17">
        <f>Table1[[#This Row],[Ranking.Points]]*Table1[[#This Row],[Mulitplier]]*Table1[[#This Row],[NI.Mult]]</f>
        <v>14</v>
      </c>
    </row>
    <row r="385" spans="1:17" x14ac:dyDescent="0.3">
      <c r="A385" s="9" t="s">
        <v>294</v>
      </c>
      <c r="B385" s="9" t="s">
        <v>53</v>
      </c>
      <c r="C385" s="3">
        <v>8</v>
      </c>
      <c r="D385" s="12">
        <f>COUNTIFS(E:E,Table1[[#This Row],[EventDate]],G:G,Table1[[#This Row],[EventName]],H:H,Table1[[#This Row],[Category]],I:I,Table1[[#This Row],[Weapon]],J:J,Table1[[#This Row],[Gender]])</f>
        <v>12</v>
      </c>
      <c r="E385" s="21">
        <v>44507</v>
      </c>
      <c r="F385" s="22" t="s">
        <v>383</v>
      </c>
      <c r="G385" s="10" t="s">
        <v>390</v>
      </c>
      <c r="H385" s="18" t="s">
        <v>290</v>
      </c>
      <c r="I385" s="9" t="s">
        <v>285</v>
      </c>
      <c r="J385" s="14" t="s">
        <v>316</v>
      </c>
      <c r="K385" s="23" t="str">
        <f>VLOOKUP(Table1[[#This Row],[LastName]]&amp;"."&amp;Table1[[#This Row],[FirstName]],Fencers!C:G,4,FALSE)</f>
        <v>ASC</v>
      </c>
      <c r="L385" s="26">
        <v>1</v>
      </c>
      <c r="M385" s="19">
        <f>COUNTIFS(A:A,Table1[[#This Row],[LastName]],B:B,Table1[[#This Row],[FirstName]],F:F,"S",H:H,Table1[[#This Row],[Category]],I:I,Table1[[#This Row],[Weapon]])</f>
        <v>2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14</v>
      </c>
      <c r="P385" s="16">
        <f>IF(OR(Table1[[#This Row],[Rank]]="Cancelled",Table1[[#This Row],[Rank]]&gt;64),1,VLOOKUP(Table1[[#This Row],[GenderCount]],'Ranking Values'!E:F,2,FALSE))</f>
        <v>1</v>
      </c>
      <c r="Q385" s="17">
        <f>Table1[[#This Row],[Ranking.Points]]*Table1[[#This Row],[Mulitplier]]*Table1[[#This Row],[NI.Mult]]</f>
        <v>14</v>
      </c>
    </row>
    <row r="386" spans="1:17" x14ac:dyDescent="0.3">
      <c r="A386" s="9" t="s">
        <v>336</v>
      </c>
      <c r="B386" s="9" t="s">
        <v>139</v>
      </c>
      <c r="C386" s="3">
        <v>9</v>
      </c>
      <c r="D386" s="12">
        <f>COUNTIFS(E:E,Table1[[#This Row],[EventDate]],G:G,Table1[[#This Row],[EventName]],H:H,Table1[[#This Row],[Category]],I:I,Table1[[#This Row],[Weapon]],J:J,Table1[[#This Row],[Gender]])</f>
        <v>12</v>
      </c>
      <c r="E386" s="21">
        <v>44507</v>
      </c>
      <c r="F386" s="22" t="s">
        <v>383</v>
      </c>
      <c r="G386" s="10" t="s">
        <v>390</v>
      </c>
      <c r="H386" s="18" t="s">
        <v>290</v>
      </c>
      <c r="I386" s="9" t="s">
        <v>285</v>
      </c>
      <c r="J386" s="14" t="s">
        <v>316</v>
      </c>
      <c r="K386" s="23" t="str">
        <f>VLOOKUP(Table1[[#This Row],[LastName]]&amp;"."&amp;Table1[[#This Row],[FirstName]],Fencers!C:G,4,FALSE)</f>
        <v>ASC</v>
      </c>
      <c r="L386" s="26">
        <v>1</v>
      </c>
      <c r="M386" s="19">
        <f>COUNTIFS(A:A,Table1[[#This Row],[LastName]],B:B,Table1[[#This Row],[FirstName]],F:F,"S",H:H,Table1[[#This Row],[Category]],I:I,Table1[[#This Row],[Weapon]])</f>
        <v>1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8</v>
      </c>
      <c r="P386" s="16">
        <f>IF(OR(Table1[[#This Row],[Rank]]="Cancelled",Table1[[#This Row],[Rank]]&gt;64),1,VLOOKUP(Table1[[#This Row],[GenderCount]],'Ranking Values'!E:F,2,FALSE))</f>
        <v>1</v>
      </c>
      <c r="Q386" s="17">
        <f>Table1[[#This Row],[Ranking.Points]]*Table1[[#This Row],[Mulitplier]]*Table1[[#This Row],[NI.Mult]]</f>
        <v>8</v>
      </c>
    </row>
    <row r="387" spans="1:17" x14ac:dyDescent="0.3">
      <c r="A387" s="9" t="s">
        <v>336</v>
      </c>
      <c r="B387" s="9" t="s">
        <v>337</v>
      </c>
      <c r="C387" s="3">
        <v>10</v>
      </c>
      <c r="D387" s="12">
        <f>COUNTIFS(E:E,Table1[[#This Row],[EventDate]],G:G,Table1[[#This Row],[EventName]],H:H,Table1[[#This Row],[Category]],I:I,Table1[[#This Row],[Weapon]],J:J,Table1[[#This Row],[Gender]])</f>
        <v>12</v>
      </c>
      <c r="E387" s="21">
        <v>44507</v>
      </c>
      <c r="F387" s="22" t="s">
        <v>383</v>
      </c>
      <c r="G387" s="10" t="s">
        <v>390</v>
      </c>
      <c r="H387" s="18" t="s">
        <v>290</v>
      </c>
      <c r="I387" s="9" t="s">
        <v>285</v>
      </c>
      <c r="J387" s="14" t="s">
        <v>316</v>
      </c>
      <c r="K387" s="23" t="str">
        <f>VLOOKUP(Table1[[#This Row],[LastName]]&amp;"."&amp;Table1[[#This Row],[FirstName]],Fencers!C:G,4,FALSE)</f>
        <v>ASC</v>
      </c>
      <c r="L387" s="24">
        <v>1</v>
      </c>
      <c r="M387" s="19">
        <f>COUNTIFS(A:A,Table1[[#This Row],[LastName]],B:B,Table1[[#This Row],[FirstName]],F:F,"S",H:H,Table1[[#This Row],[Category]],I:I,Table1[[#This Row],[Weapon]])</f>
        <v>1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8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8</v>
      </c>
    </row>
    <row r="388" spans="1:17" x14ac:dyDescent="0.3">
      <c r="A388" s="9" t="s">
        <v>427</v>
      </c>
      <c r="B388" s="9" t="s">
        <v>428</v>
      </c>
      <c r="C388" s="3">
        <v>11</v>
      </c>
      <c r="D388" s="12">
        <f>COUNTIFS(E:E,Table1[[#This Row],[EventDate]],G:G,Table1[[#This Row],[EventName]],H:H,Table1[[#This Row],[Category]],I:I,Table1[[#This Row],[Weapon]],J:J,Table1[[#This Row],[Gender]])</f>
        <v>12</v>
      </c>
      <c r="E388" s="21">
        <v>44507</v>
      </c>
      <c r="F388" s="22" t="s">
        <v>383</v>
      </c>
      <c r="G388" s="10" t="s">
        <v>390</v>
      </c>
      <c r="H388" s="18" t="s">
        <v>290</v>
      </c>
      <c r="I388" s="9" t="s">
        <v>285</v>
      </c>
      <c r="J388" s="14" t="s">
        <v>316</v>
      </c>
      <c r="K388" s="23" t="str">
        <f>VLOOKUP(Table1[[#This Row],[LastName]]&amp;"."&amp;Table1[[#This Row],[FirstName]],Fencers!C:G,4,FALSE)</f>
        <v>ASC</v>
      </c>
      <c r="L388" s="24">
        <v>1</v>
      </c>
      <c r="M388" s="19">
        <f>COUNTIFS(A:A,Table1[[#This Row],[LastName]],B:B,Table1[[#This Row],[FirstName]],F:F,"S",H:H,Table1[[#This Row],[Category]],I:I,Table1[[#This Row],[Weapon]])</f>
        <v>1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8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8</v>
      </c>
    </row>
    <row r="389" spans="1:17" x14ac:dyDescent="0.3">
      <c r="A389" s="9" t="s">
        <v>294</v>
      </c>
      <c r="B389" s="9" t="s">
        <v>429</v>
      </c>
      <c r="C389" s="3">
        <v>12</v>
      </c>
      <c r="D389" s="12">
        <f>COUNTIFS(E:E,Table1[[#This Row],[EventDate]],G:G,Table1[[#This Row],[EventName]],H:H,Table1[[#This Row],[Category]],I:I,Table1[[#This Row],[Weapon]],J:J,Table1[[#This Row],[Gender]])</f>
        <v>12</v>
      </c>
      <c r="E389" s="21">
        <v>44507</v>
      </c>
      <c r="F389" s="22" t="s">
        <v>383</v>
      </c>
      <c r="G389" s="10" t="s">
        <v>390</v>
      </c>
      <c r="H389" s="18" t="s">
        <v>290</v>
      </c>
      <c r="I389" s="9" t="s">
        <v>285</v>
      </c>
      <c r="J389" s="14" t="s">
        <v>316</v>
      </c>
      <c r="K389" s="23" t="str">
        <f>VLOOKUP(Table1[[#This Row],[LastName]]&amp;"."&amp;Table1[[#This Row],[FirstName]],Fencers!C:G,4,FALSE)</f>
        <v>ASC</v>
      </c>
      <c r="L389" s="24">
        <v>1</v>
      </c>
      <c r="M389" s="19">
        <f>COUNTIFS(A:A,Table1[[#This Row],[LastName]],B:B,Table1[[#This Row],[FirstName]],F:F,"S",H:H,Table1[[#This Row],[Category]],I:I,Table1[[#This Row],[Weapon]])</f>
        <v>1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8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8</v>
      </c>
    </row>
    <row r="390" spans="1:17" x14ac:dyDescent="0.3">
      <c r="A390" s="9" t="s">
        <v>419</v>
      </c>
      <c r="B390" s="9" t="s">
        <v>420</v>
      </c>
      <c r="C390" s="3">
        <v>1</v>
      </c>
      <c r="D390" s="12">
        <f>COUNTIFS(E:E,Table1[[#This Row],[EventDate]],G:G,Table1[[#This Row],[EventName]],H:H,Table1[[#This Row],[Category]],I:I,Table1[[#This Row],[Weapon]],J:J,Table1[[#This Row],[Gender]])</f>
        <v>3</v>
      </c>
      <c r="E390" s="21">
        <v>44507</v>
      </c>
      <c r="F390" s="22" t="s">
        <v>383</v>
      </c>
      <c r="G390" s="10" t="s">
        <v>390</v>
      </c>
      <c r="H390" s="18" t="s">
        <v>290</v>
      </c>
      <c r="I390" s="9" t="s">
        <v>285</v>
      </c>
      <c r="J390" s="14" t="s">
        <v>315</v>
      </c>
      <c r="K390" s="23" t="str">
        <f>VLOOKUP(Table1[[#This Row],[LastName]]&amp;"."&amp;Table1[[#This Row],[FirstName]],Fencers!C:G,4,FALSE)</f>
        <v>ASC</v>
      </c>
      <c r="L390" s="24">
        <v>1</v>
      </c>
      <c r="M390" s="19">
        <f>COUNTIFS(A:A,Table1[[#This Row],[LastName]],B:B,Table1[[#This Row],[FirstName]],F:F,"S",H:H,Table1[[#This Row],[Category]],I:I,Table1[[#This Row],[Weapon]])</f>
        <v>1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32</v>
      </c>
      <c r="P390" s="16">
        <f>IF(OR(Table1[[#This Row],[Rank]]="Cancelled",Table1[[#This Row],[Rank]]&gt;64),1,VLOOKUP(Table1[[#This Row],[GenderCount]],'Ranking Values'!E:F,2,FALSE))</f>
        <v>0.6</v>
      </c>
      <c r="Q390" s="17">
        <f>Table1[[#This Row],[Ranking.Points]]*Table1[[#This Row],[Mulitplier]]*Table1[[#This Row],[NI.Mult]]</f>
        <v>19.2</v>
      </c>
    </row>
    <row r="391" spans="1:17" x14ac:dyDescent="0.3">
      <c r="A391" s="9" t="s">
        <v>173</v>
      </c>
      <c r="B391" s="9" t="s">
        <v>176</v>
      </c>
      <c r="C391" s="3">
        <v>2</v>
      </c>
      <c r="D391" s="12">
        <f>COUNTIFS(E:E,Table1[[#This Row],[EventDate]],G:G,Table1[[#This Row],[EventName]],H:H,Table1[[#This Row],[Category]],I:I,Table1[[#This Row],[Weapon]],J:J,Table1[[#This Row],[Gender]])</f>
        <v>3</v>
      </c>
      <c r="E391" s="21">
        <v>44507</v>
      </c>
      <c r="F391" s="22" t="s">
        <v>383</v>
      </c>
      <c r="G391" s="10" t="s">
        <v>390</v>
      </c>
      <c r="H391" s="18" t="s">
        <v>290</v>
      </c>
      <c r="I391" s="9" t="s">
        <v>285</v>
      </c>
      <c r="J391" s="14" t="s">
        <v>315</v>
      </c>
      <c r="K391" s="23" t="str">
        <f>VLOOKUP(Table1[[#This Row],[LastName]]&amp;"."&amp;Table1[[#This Row],[FirstName]],Fencers!C:G,4,FALSE)</f>
        <v>ASC</v>
      </c>
      <c r="L391" s="24">
        <v>1</v>
      </c>
      <c r="M391" s="19">
        <f>COUNTIFS(A:A,Table1[[#This Row],[LastName]],B:B,Table1[[#This Row],[FirstName]],F:F,"S",H:H,Table1[[#This Row],[Category]],I:I,Table1[[#This Row],[Weapon]])</f>
        <v>3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26</v>
      </c>
      <c r="P391" s="16">
        <f>IF(OR(Table1[[#This Row],[Rank]]="Cancelled",Table1[[#This Row],[Rank]]&gt;64),1,VLOOKUP(Table1[[#This Row],[GenderCount]],'Ranking Values'!E:F,2,FALSE))</f>
        <v>0.6</v>
      </c>
      <c r="Q391" s="17">
        <f>Table1[[#This Row],[Ranking.Points]]*Table1[[#This Row],[Mulitplier]]*Table1[[#This Row],[NI.Mult]]</f>
        <v>15.6</v>
      </c>
    </row>
    <row r="392" spans="1:17" x14ac:dyDescent="0.3">
      <c r="A392" s="9" t="s">
        <v>294</v>
      </c>
      <c r="B392" s="9" t="s">
        <v>430</v>
      </c>
      <c r="C392" s="3">
        <v>3</v>
      </c>
      <c r="D392" s="12">
        <f>COUNTIFS(E:E,Table1[[#This Row],[EventDate]],G:G,Table1[[#This Row],[EventName]],H:H,Table1[[#This Row],[Category]],I:I,Table1[[#This Row],[Weapon]],J:J,Table1[[#This Row],[Gender]])</f>
        <v>3</v>
      </c>
      <c r="E392" s="21">
        <v>44507</v>
      </c>
      <c r="F392" s="22" t="s">
        <v>383</v>
      </c>
      <c r="G392" s="10" t="s">
        <v>390</v>
      </c>
      <c r="H392" s="18" t="s">
        <v>290</v>
      </c>
      <c r="I392" s="9" t="s">
        <v>285</v>
      </c>
      <c r="J392" s="14" t="s">
        <v>315</v>
      </c>
      <c r="K392" s="23" t="str">
        <f>VLOOKUP(Table1[[#This Row],[LastName]]&amp;"."&amp;Table1[[#This Row],[FirstName]],Fencers!C:G,4,FALSE)</f>
        <v>ASC</v>
      </c>
      <c r="L392" s="24">
        <v>1</v>
      </c>
      <c r="M392" s="19">
        <f>COUNTIFS(A:A,Table1[[#This Row],[LastName]],B:B,Table1[[#This Row],[FirstName]],F:F,"S",H:H,Table1[[#This Row],[Category]],I:I,Table1[[#This Row],[Weapon]])</f>
        <v>1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20</v>
      </c>
      <c r="P392" s="16">
        <f>IF(OR(Table1[[#This Row],[Rank]]="Cancelled",Table1[[#This Row],[Rank]]&gt;64),1,VLOOKUP(Table1[[#This Row],[GenderCount]],'Ranking Values'!E:F,2,FALSE))</f>
        <v>0.6</v>
      </c>
      <c r="Q392" s="17">
        <f>Table1[[#This Row],[Ranking.Points]]*Table1[[#This Row],[Mulitplier]]*Table1[[#This Row],[NI.Mult]]</f>
        <v>12</v>
      </c>
    </row>
    <row r="393" spans="1:17" x14ac:dyDescent="0.3">
      <c r="A393" s="9" t="s">
        <v>431</v>
      </c>
      <c r="B393" s="9" t="s">
        <v>432</v>
      </c>
      <c r="C393" s="3">
        <v>1</v>
      </c>
      <c r="D393" s="12">
        <f>COUNTIFS(E:E,Table1[[#This Row],[EventDate]],G:G,Table1[[#This Row],[EventName]],H:H,Table1[[#This Row],[Category]],I:I,Table1[[#This Row],[Weapon]],J:J,Table1[[#This Row],[Gender]])</f>
        <v>2</v>
      </c>
      <c r="E393" s="21">
        <v>44507</v>
      </c>
      <c r="F393" s="22" t="s">
        <v>383</v>
      </c>
      <c r="G393" s="10" t="s">
        <v>390</v>
      </c>
      <c r="H393" s="18" t="s">
        <v>284</v>
      </c>
      <c r="I393" s="9" t="s">
        <v>313</v>
      </c>
      <c r="J393" s="14" t="s">
        <v>316</v>
      </c>
      <c r="K393" s="23" t="str">
        <f>VLOOKUP(Table1[[#This Row],[LastName]]&amp;"."&amp;Table1[[#This Row],[FirstName]],Fencers!C:G,4,FALSE)</f>
        <v>CSFC</v>
      </c>
      <c r="L393" s="24">
        <v>1</v>
      </c>
      <c r="M393" s="19">
        <f>COUNTIFS(A:A,Table1[[#This Row],[LastName]],B:B,Table1[[#This Row],[FirstName]],F:F,"S",H:H,Table1[[#This Row],[Category]],I:I,Table1[[#This Row],[Weapon]])</f>
        <v>1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32</v>
      </c>
      <c r="P393" s="16">
        <f>IF(OR(Table1[[#This Row],[Rank]]="Cancelled",Table1[[#This Row],[Rank]]&gt;64),1,VLOOKUP(Table1[[#This Row],[GenderCount]],'Ranking Values'!E:F,2,FALSE))</f>
        <v>0.4</v>
      </c>
      <c r="Q393" s="17">
        <f>Table1[[#This Row],[Ranking.Points]]*Table1[[#This Row],[Mulitplier]]*Table1[[#This Row],[NI.Mult]]</f>
        <v>12.8</v>
      </c>
    </row>
    <row r="394" spans="1:17" x14ac:dyDescent="0.3">
      <c r="A394" s="9" t="s">
        <v>434</v>
      </c>
      <c r="B394" s="9" t="s">
        <v>433</v>
      </c>
      <c r="C394" s="3">
        <v>2</v>
      </c>
      <c r="D394" s="12">
        <f>COUNTIFS(E:E,Table1[[#This Row],[EventDate]],G:G,Table1[[#This Row],[EventName]],H:H,Table1[[#This Row],[Category]],I:I,Table1[[#This Row],[Weapon]],J:J,Table1[[#This Row],[Gender]])</f>
        <v>2</v>
      </c>
      <c r="E394" s="21">
        <v>44507</v>
      </c>
      <c r="F394" s="22" t="s">
        <v>383</v>
      </c>
      <c r="G394" s="10" t="s">
        <v>390</v>
      </c>
      <c r="H394" s="18" t="s">
        <v>284</v>
      </c>
      <c r="I394" s="9" t="s">
        <v>313</v>
      </c>
      <c r="J394" s="14" t="s">
        <v>316</v>
      </c>
      <c r="K394" s="23" t="str">
        <f>VLOOKUP(Table1[[#This Row],[LastName]]&amp;"."&amp;Table1[[#This Row],[FirstName]],Fencers!C:G,4,FALSE)</f>
        <v>CSFC</v>
      </c>
      <c r="L394" s="24">
        <v>1</v>
      </c>
      <c r="M394" s="19">
        <f>COUNTIFS(A:A,Table1[[#This Row],[LastName]],B:B,Table1[[#This Row],[FirstName]],F:F,"S",H:H,Table1[[#This Row],[Category]],I:I,Table1[[#This Row],[Weapon]])</f>
        <v>2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26</v>
      </c>
      <c r="P394" s="16">
        <f>IF(OR(Table1[[#This Row],[Rank]]="Cancelled",Table1[[#This Row],[Rank]]&gt;64),1,VLOOKUP(Table1[[#This Row],[GenderCount]],'Ranking Values'!E:F,2,FALSE))</f>
        <v>0.4</v>
      </c>
      <c r="Q394" s="17">
        <f>Table1[[#This Row],[Ranking.Points]]*Table1[[#This Row],[Mulitplier]]*Table1[[#This Row],[NI.Mult]]</f>
        <v>10.4</v>
      </c>
    </row>
    <row r="395" spans="1:17" x14ac:dyDescent="0.3">
      <c r="A395" s="9" t="s">
        <v>373</v>
      </c>
      <c r="B395" s="9" t="s">
        <v>374</v>
      </c>
      <c r="C395" s="3">
        <v>1</v>
      </c>
      <c r="D395" s="12">
        <f>COUNTIFS(E:E,Table1[[#This Row],[EventDate]],G:G,Table1[[#This Row],[EventName]],H:H,Table1[[#This Row],[Category]],I:I,Table1[[#This Row],[Weapon]],J:J,Table1[[#This Row],[Gender]])</f>
        <v>3</v>
      </c>
      <c r="E395" s="21">
        <v>44507</v>
      </c>
      <c r="F395" s="22" t="s">
        <v>383</v>
      </c>
      <c r="G395" s="10" t="s">
        <v>390</v>
      </c>
      <c r="H395" s="18" t="s">
        <v>284</v>
      </c>
      <c r="I395" s="9" t="s">
        <v>313</v>
      </c>
      <c r="J395" s="14" t="s">
        <v>315</v>
      </c>
      <c r="K395" s="23" t="str">
        <f>VLOOKUP(Table1[[#This Row],[LastName]]&amp;"."&amp;Table1[[#This Row],[FirstName]],Fencers!C:G,4,FALSE)</f>
        <v>CSFC</v>
      </c>
      <c r="L395" s="24">
        <v>1</v>
      </c>
      <c r="M395" s="19">
        <f>COUNTIFS(A:A,Table1[[#This Row],[LastName]],B:B,Table1[[#This Row],[FirstName]],F:F,"S",H:H,Table1[[#This Row],[Category]],I:I,Table1[[#This Row],[Weapon]])</f>
        <v>1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32</v>
      </c>
      <c r="P395" s="16">
        <f>IF(OR(Table1[[#This Row],[Rank]]="Cancelled",Table1[[#This Row],[Rank]]&gt;64),1,VLOOKUP(Table1[[#This Row],[GenderCount]],'Ranking Values'!E:F,2,FALSE))</f>
        <v>0.6</v>
      </c>
      <c r="Q395" s="17">
        <f>Table1[[#This Row],[Ranking.Points]]*Table1[[#This Row],[Mulitplier]]*Table1[[#This Row],[NI.Mult]]</f>
        <v>19.2</v>
      </c>
    </row>
    <row r="396" spans="1:17" x14ac:dyDescent="0.3">
      <c r="A396" s="9" t="s">
        <v>123</v>
      </c>
      <c r="B396" s="18" t="s">
        <v>446</v>
      </c>
      <c r="C396" s="3">
        <v>2</v>
      </c>
      <c r="D396" s="12">
        <f>COUNTIFS(E:E,Table1[[#This Row],[EventDate]],G:G,Table1[[#This Row],[EventName]],H:H,Table1[[#This Row],[Category]],I:I,Table1[[#This Row],[Weapon]],J:J,Table1[[#This Row],[Gender]])</f>
        <v>3</v>
      </c>
      <c r="E396" s="21">
        <v>44507</v>
      </c>
      <c r="F396" s="22" t="s">
        <v>383</v>
      </c>
      <c r="G396" s="10" t="s">
        <v>390</v>
      </c>
      <c r="H396" s="18" t="s">
        <v>284</v>
      </c>
      <c r="I396" s="9" t="s">
        <v>313</v>
      </c>
      <c r="J396" s="14" t="s">
        <v>315</v>
      </c>
      <c r="K396" s="23" t="str">
        <f>VLOOKUP(Table1[[#This Row],[LastName]]&amp;"."&amp;Table1[[#This Row],[FirstName]],Fencers!C:G,4,FALSE)</f>
        <v>CSFC</v>
      </c>
      <c r="L396" s="24">
        <v>1</v>
      </c>
      <c r="M396" s="19">
        <f>COUNTIFS(A:A,Table1[[#This Row],[LastName]],B:B,Table1[[#This Row],[FirstName]],F:F,"S",H:H,Table1[[#This Row],[Category]],I:I,Table1[[#This Row],[Weapon]])</f>
        <v>1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26</v>
      </c>
      <c r="P396" s="16">
        <f>IF(OR(Table1[[#This Row],[Rank]]="Cancelled",Table1[[#This Row],[Rank]]&gt;64),1,VLOOKUP(Table1[[#This Row],[GenderCount]],'Ranking Values'!E:F,2,FALSE))</f>
        <v>0.6</v>
      </c>
      <c r="Q396" s="17">
        <f>Table1[[#This Row],[Ranking.Points]]*Table1[[#This Row],[Mulitplier]]*Table1[[#This Row],[NI.Mult]]</f>
        <v>15.6</v>
      </c>
    </row>
    <row r="397" spans="1:17" x14ac:dyDescent="0.3">
      <c r="A397" s="9" t="s">
        <v>363</v>
      </c>
      <c r="B397" s="9" t="s">
        <v>364</v>
      </c>
      <c r="C397" s="3">
        <v>3</v>
      </c>
      <c r="D397" s="12">
        <f>COUNTIFS(E:E,Table1[[#This Row],[EventDate]],G:G,Table1[[#This Row],[EventName]],H:H,Table1[[#This Row],[Category]],I:I,Table1[[#This Row],[Weapon]],J:J,Table1[[#This Row],[Gender]])</f>
        <v>3</v>
      </c>
      <c r="E397" s="21">
        <v>44507</v>
      </c>
      <c r="F397" s="22" t="s">
        <v>383</v>
      </c>
      <c r="G397" s="10" t="s">
        <v>390</v>
      </c>
      <c r="H397" s="18" t="s">
        <v>284</v>
      </c>
      <c r="I397" s="9" t="s">
        <v>313</v>
      </c>
      <c r="J397" s="14" t="s">
        <v>315</v>
      </c>
      <c r="K397" s="23" t="str">
        <f>VLOOKUP(Table1[[#This Row],[LastName]]&amp;"."&amp;Table1[[#This Row],[FirstName]],Fencers!C:G,4,FALSE)</f>
        <v>CSFC</v>
      </c>
      <c r="L397" s="24">
        <v>1</v>
      </c>
      <c r="M397" s="19">
        <f>COUNTIFS(A:A,Table1[[#This Row],[LastName]],B:B,Table1[[#This Row],[FirstName]],F:F,"S",H:H,Table1[[#This Row],[Category]],I:I,Table1[[#This Row],[Weapon]])</f>
        <v>1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20</v>
      </c>
      <c r="P397" s="16">
        <f>IF(OR(Table1[[#This Row],[Rank]]="Cancelled",Table1[[#This Row],[Rank]]&gt;64),1,VLOOKUP(Table1[[#This Row],[GenderCount]],'Ranking Values'!E:F,2,FALSE))</f>
        <v>0.6</v>
      </c>
      <c r="Q397" s="17">
        <f>Table1[[#This Row],[Ranking.Points]]*Table1[[#This Row],[Mulitplier]]*Table1[[#This Row],[NI.Mult]]</f>
        <v>12</v>
      </c>
    </row>
    <row r="398" spans="1:17" x14ac:dyDescent="0.3">
      <c r="A398" s="9" t="s">
        <v>435</v>
      </c>
      <c r="B398" s="9" t="s">
        <v>436</v>
      </c>
      <c r="C398" s="3">
        <v>1</v>
      </c>
      <c r="D398" s="12">
        <f>COUNTIFS(E:E,Table1[[#This Row],[EventDate]],G:G,Table1[[#This Row],[EventName]],H:H,Table1[[#This Row],[Category]],I:I,Table1[[#This Row],[Weapon]],J:J,Table1[[#This Row],[Gender]])</f>
        <v>4</v>
      </c>
      <c r="E398" s="21">
        <v>44507</v>
      </c>
      <c r="F398" s="22" t="s">
        <v>383</v>
      </c>
      <c r="G398" s="10" t="s">
        <v>390</v>
      </c>
      <c r="H398" s="18" t="s">
        <v>290</v>
      </c>
      <c r="I398" s="18" t="s">
        <v>287</v>
      </c>
      <c r="J398" s="14" t="s">
        <v>316</v>
      </c>
      <c r="K398" s="23" t="str">
        <f>VLOOKUP(Table1[[#This Row],[LastName]]&amp;"."&amp;Table1[[#This Row],[FirstName]],Fencers!C:G,4,FALSE)</f>
        <v>AHFC</v>
      </c>
      <c r="L398" s="24">
        <v>1</v>
      </c>
      <c r="M398" s="19">
        <f>COUNTIFS(A:A,Table1[[#This Row],[LastName]],B:B,Table1[[#This Row],[FirstName]],F:F,"S",H:H,Table1[[#This Row],[Category]],I:I,Table1[[#This Row],[Weapon]])</f>
        <v>1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32</v>
      </c>
      <c r="P398" s="16">
        <f>IF(OR(Table1[[#This Row],[Rank]]="Cancelled",Table1[[#This Row],[Rank]]&gt;64),1,VLOOKUP(Table1[[#This Row],[GenderCount]],'Ranking Values'!E:F,2,FALSE))</f>
        <v>0.8</v>
      </c>
      <c r="Q398" s="17">
        <f>Table1[[#This Row],[Ranking.Points]]*Table1[[#This Row],[Mulitplier]]*Table1[[#This Row],[NI.Mult]]</f>
        <v>25.6</v>
      </c>
    </row>
    <row r="399" spans="1:17" x14ac:dyDescent="0.3">
      <c r="A399" s="9" t="s">
        <v>438</v>
      </c>
      <c r="B399" s="9" t="s">
        <v>437</v>
      </c>
      <c r="C399" s="3">
        <v>2</v>
      </c>
      <c r="D399" s="12">
        <f>COUNTIFS(E:E,Table1[[#This Row],[EventDate]],G:G,Table1[[#This Row],[EventName]],H:H,Table1[[#This Row],[Category]],I:I,Table1[[#This Row],[Weapon]],J:J,Table1[[#This Row],[Gender]])</f>
        <v>1</v>
      </c>
      <c r="E399" s="21">
        <v>44507</v>
      </c>
      <c r="F399" s="22" t="s">
        <v>383</v>
      </c>
      <c r="G399" s="10" t="s">
        <v>390</v>
      </c>
      <c r="H399" s="18" t="s">
        <v>290</v>
      </c>
      <c r="I399" s="18" t="s">
        <v>287</v>
      </c>
      <c r="J399" s="14" t="s">
        <v>315</v>
      </c>
      <c r="K399" s="23" t="str">
        <f>VLOOKUP(Table1[[#This Row],[LastName]]&amp;"."&amp;Table1[[#This Row],[FirstName]],Fencers!C:G,4,FALSE)</f>
        <v>AHFC</v>
      </c>
      <c r="L399" s="24">
        <v>1</v>
      </c>
      <c r="M399" s="19">
        <f>COUNTIFS(A:A,Table1[[#This Row],[LastName]],B:B,Table1[[#This Row],[FirstName]],F:F,"S",H:H,Table1[[#This Row],[Category]],I:I,Table1[[#This Row],[Weapon]])</f>
        <v>1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26</v>
      </c>
      <c r="P399" s="16">
        <f>IF(OR(Table1[[#This Row],[Rank]]="Cancelled",Table1[[#This Row],[Rank]]&gt;64),1,VLOOKUP(Table1[[#This Row],[GenderCount]],'Ranking Values'!E:F,2,FALSE))</f>
        <v>0.2</v>
      </c>
      <c r="Q399" s="17">
        <f>Table1[[#This Row],[Ranking.Points]]*Table1[[#This Row],[Mulitplier]]*Table1[[#This Row],[NI.Mult]]</f>
        <v>5.2</v>
      </c>
    </row>
    <row r="400" spans="1:17" x14ac:dyDescent="0.3">
      <c r="A400" s="9" t="s">
        <v>227</v>
      </c>
      <c r="B400" s="9" t="s">
        <v>48</v>
      </c>
      <c r="C400" s="3">
        <v>3</v>
      </c>
      <c r="D400" s="12">
        <f>COUNTIFS(E:E,Table1[[#This Row],[EventDate]],G:G,Table1[[#This Row],[EventName]],H:H,Table1[[#This Row],[Category]],I:I,Table1[[#This Row],[Weapon]],J:J,Table1[[#This Row],[Gender]])</f>
        <v>4</v>
      </c>
      <c r="E400" s="21">
        <v>44507</v>
      </c>
      <c r="F400" s="22" t="s">
        <v>383</v>
      </c>
      <c r="G400" s="10" t="s">
        <v>390</v>
      </c>
      <c r="H400" s="18" t="s">
        <v>290</v>
      </c>
      <c r="I400" s="18" t="s">
        <v>287</v>
      </c>
      <c r="J400" s="14" t="s">
        <v>316</v>
      </c>
      <c r="K400" s="23" t="str">
        <f>VLOOKUP(Table1[[#This Row],[LastName]]&amp;"."&amp;Table1[[#This Row],[FirstName]],Fencers!C:G,4,FALSE)</f>
        <v>AHFC</v>
      </c>
      <c r="L400" s="24">
        <v>1</v>
      </c>
      <c r="M400" s="19">
        <f>COUNTIFS(A:A,Table1[[#This Row],[LastName]],B:B,Table1[[#This Row],[FirstName]],F:F,"S",H:H,Table1[[#This Row],[Category]],I:I,Table1[[#This Row],[Weapon]])</f>
        <v>1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20</v>
      </c>
      <c r="P400" s="16">
        <f>IF(OR(Table1[[#This Row],[Rank]]="Cancelled",Table1[[#This Row],[Rank]]&gt;64),1,VLOOKUP(Table1[[#This Row],[GenderCount]],'Ranking Values'!E:F,2,FALSE))</f>
        <v>0.8</v>
      </c>
      <c r="Q400" s="17">
        <f>Table1[[#This Row],[Ranking.Points]]*Table1[[#This Row],[Mulitplier]]*Table1[[#This Row],[NI.Mult]]</f>
        <v>16</v>
      </c>
    </row>
    <row r="401" spans="1:17" x14ac:dyDescent="0.3">
      <c r="A401" s="9" t="s">
        <v>440</v>
      </c>
      <c r="B401" s="9" t="s">
        <v>439</v>
      </c>
      <c r="C401" s="3">
        <v>3</v>
      </c>
      <c r="D401" s="12">
        <f>COUNTIFS(E:E,Table1[[#This Row],[EventDate]],G:G,Table1[[#This Row],[EventName]],H:H,Table1[[#This Row],[Category]],I:I,Table1[[#This Row],[Weapon]],J:J,Table1[[#This Row],[Gender]])</f>
        <v>4</v>
      </c>
      <c r="E401" s="21">
        <v>44507</v>
      </c>
      <c r="F401" s="22" t="s">
        <v>383</v>
      </c>
      <c r="G401" s="10" t="s">
        <v>390</v>
      </c>
      <c r="H401" s="18" t="s">
        <v>290</v>
      </c>
      <c r="I401" s="18" t="s">
        <v>287</v>
      </c>
      <c r="J401" s="14" t="s">
        <v>316</v>
      </c>
      <c r="K401" s="23" t="str">
        <f>VLOOKUP(Table1[[#This Row],[LastName]]&amp;"."&amp;Table1[[#This Row],[FirstName]],Fencers!C:G,4,FALSE)</f>
        <v>AHFC</v>
      </c>
      <c r="L401" s="24">
        <v>1</v>
      </c>
      <c r="M401" s="19">
        <f>COUNTIFS(A:A,Table1[[#This Row],[LastName]],B:B,Table1[[#This Row],[FirstName]],F:F,"S",H:H,Table1[[#This Row],[Category]],I:I,Table1[[#This Row],[Weapon]])</f>
        <v>2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20</v>
      </c>
      <c r="P401" s="16">
        <f>IF(OR(Table1[[#This Row],[Rank]]="Cancelled",Table1[[#This Row],[Rank]]&gt;64),1,VLOOKUP(Table1[[#This Row],[GenderCount]],'Ranking Values'!E:F,2,FALSE))</f>
        <v>0.8</v>
      </c>
      <c r="Q401" s="17">
        <f>Table1[[#This Row],[Ranking.Points]]*Table1[[#This Row],[Mulitplier]]*Table1[[#This Row],[NI.Mult]]</f>
        <v>16</v>
      </c>
    </row>
    <row r="402" spans="1:17" x14ac:dyDescent="0.3">
      <c r="A402" s="9" t="s">
        <v>441</v>
      </c>
      <c r="B402" s="9" t="s">
        <v>80</v>
      </c>
      <c r="C402" s="3">
        <v>5</v>
      </c>
      <c r="D402" s="12">
        <f>COUNTIFS(E:E,Table1[[#This Row],[EventDate]],G:G,Table1[[#This Row],[EventName]],H:H,Table1[[#This Row],[Category]],I:I,Table1[[#This Row],[Weapon]],J:J,Table1[[#This Row],[Gender]])</f>
        <v>4</v>
      </c>
      <c r="E402" s="21">
        <v>44507</v>
      </c>
      <c r="F402" s="22" t="s">
        <v>383</v>
      </c>
      <c r="G402" s="10" t="s">
        <v>390</v>
      </c>
      <c r="H402" s="18" t="s">
        <v>290</v>
      </c>
      <c r="I402" s="18" t="s">
        <v>287</v>
      </c>
      <c r="J402" s="14" t="s">
        <v>316</v>
      </c>
      <c r="K402" s="23" t="str">
        <f>VLOOKUP(Table1[[#This Row],[LastName]]&amp;"."&amp;Table1[[#This Row],[FirstName]],Fencers!C:G,4,FALSE)</f>
        <v>AHFC</v>
      </c>
      <c r="L402" s="24">
        <v>1</v>
      </c>
      <c r="M402" s="19">
        <f>COUNTIFS(A:A,Table1[[#This Row],[LastName]],B:B,Table1[[#This Row],[FirstName]],F:F,"S",H:H,Table1[[#This Row],[Category]],I:I,Table1[[#This Row],[Weapon]])</f>
        <v>1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14</v>
      </c>
      <c r="P402" s="16">
        <f>IF(OR(Table1[[#This Row],[Rank]]="Cancelled",Table1[[#This Row],[Rank]]&gt;64),1,VLOOKUP(Table1[[#This Row],[GenderCount]],'Ranking Values'!E:F,2,FALSE))</f>
        <v>0.8</v>
      </c>
      <c r="Q402" s="17">
        <f>Table1[[#This Row],[Ranking.Points]]*Table1[[#This Row],[Mulitplier]]*Table1[[#This Row],[NI.Mult]]</f>
        <v>11.200000000000001</v>
      </c>
    </row>
    <row r="403" spans="1:17" x14ac:dyDescent="0.3">
      <c r="A403" s="9" t="s">
        <v>107</v>
      </c>
      <c r="B403" s="9" t="s">
        <v>143</v>
      </c>
      <c r="C403" s="3">
        <v>1</v>
      </c>
      <c r="D403" s="12">
        <f>COUNTIFS(E:E,Table1[[#This Row],[EventDate]],G:G,Table1[[#This Row],[EventName]],H:H,Table1[[#This Row],[Category]],I:I,Table1[[#This Row],[Weapon]],J:J,Table1[[#This Row],[Gender]])</f>
        <v>8</v>
      </c>
      <c r="E403" s="21">
        <v>44507</v>
      </c>
      <c r="F403" s="22" t="s">
        <v>383</v>
      </c>
      <c r="G403" s="10" t="s">
        <v>390</v>
      </c>
      <c r="H403" s="9" t="s">
        <v>286</v>
      </c>
      <c r="I403" s="9" t="s">
        <v>285</v>
      </c>
      <c r="J403" s="14" t="s">
        <v>316</v>
      </c>
      <c r="K403" s="23" t="str">
        <f>VLOOKUP(Table1[[#This Row],[LastName]]&amp;"."&amp;Table1[[#This Row],[FirstName]],Fencers!C:G,4,FALSE)</f>
        <v>ASC</v>
      </c>
      <c r="L403" s="24">
        <v>1</v>
      </c>
      <c r="M403" s="19">
        <f>COUNTIFS(A:A,Table1[[#This Row],[LastName]],B:B,Table1[[#This Row],[FirstName]],F:F,"S",H:H,Table1[[#This Row],[Category]],I:I,Table1[[#This Row],[Weapon]])</f>
        <v>4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32</v>
      </c>
      <c r="P403" s="16">
        <f>IF(OR(Table1[[#This Row],[Rank]]="Cancelled",Table1[[#This Row],[Rank]]&gt;64),1,VLOOKUP(Table1[[#This Row],[GenderCount]],'Ranking Values'!E:F,2,FALSE))</f>
        <v>1</v>
      </c>
      <c r="Q403" s="17">
        <f>Table1[[#This Row],[Ranking.Points]]*Table1[[#This Row],[Mulitplier]]*Table1[[#This Row],[NI.Mult]]</f>
        <v>32</v>
      </c>
    </row>
    <row r="404" spans="1:17" x14ac:dyDescent="0.3">
      <c r="A404" s="9" t="s">
        <v>279</v>
      </c>
      <c r="B404" s="9" t="s">
        <v>280</v>
      </c>
      <c r="C404" s="3">
        <v>2</v>
      </c>
      <c r="D404" s="12">
        <f>COUNTIFS(E:E,Table1[[#This Row],[EventDate]],G:G,Table1[[#This Row],[EventName]],H:H,Table1[[#This Row],[Category]],I:I,Table1[[#This Row],[Weapon]],J:J,Table1[[#This Row],[Gender]])</f>
        <v>8</v>
      </c>
      <c r="E404" s="21">
        <v>44507</v>
      </c>
      <c r="F404" s="22" t="s">
        <v>383</v>
      </c>
      <c r="G404" s="10" t="s">
        <v>390</v>
      </c>
      <c r="H404" s="9" t="s">
        <v>286</v>
      </c>
      <c r="I404" s="9" t="s">
        <v>285</v>
      </c>
      <c r="J404" s="14" t="s">
        <v>316</v>
      </c>
      <c r="K404" s="23" t="str">
        <f>VLOOKUP(Table1[[#This Row],[LastName]]&amp;"."&amp;Table1[[#This Row],[FirstName]],Fencers!C:G,4,FALSE)</f>
        <v>ASC</v>
      </c>
      <c r="L404" s="24">
        <v>1</v>
      </c>
      <c r="M404" s="19">
        <f>COUNTIFS(A:A,Table1[[#This Row],[LastName]],B:B,Table1[[#This Row],[FirstName]],F:F,"S",H:H,Table1[[#This Row],[Category]],I:I,Table1[[#This Row],[Weapon]])</f>
        <v>3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26</v>
      </c>
      <c r="P404" s="16">
        <f>IF(OR(Table1[[#This Row],[Rank]]="Cancelled",Table1[[#This Row],[Rank]]&gt;64),1,VLOOKUP(Table1[[#This Row],[GenderCount]],'Ranking Values'!E:F,2,FALSE))</f>
        <v>1</v>
      </c>
      <c r="Q404" s="17">
        <f>Table1[[#This Row],[Ranking.Points]]*Table1[[#This Row],[Mulitplier]]*Table1[[#This Row],[NI.Mult]]</f>
        <v>26</v>
      </c>
    </row>
    <row r="405" spans="1:17" x14ac:dyDescent="0.3">
      <c r="A405" s="9" t="s">
        <v>23</v>
      </c>
      <c r="B405" s="9" t="s">
        <v>324</v>
      </c>
      <c r="C405" s="3">
        <v>3</v>
      </c>
      <c r="D405" s="12">
        <f>COUNTIFS(E:E,Table1[[#This Row],[EventDate]],G:G,Table1[[#This Row],[EventName]],H:H,Table1[[#This Row],[Category]],I:I,Table1[[#This Row],[Weapon]],J:J,Table1[[#This Row],[Gender]])</f>
        <v>8</v>
      </c>
      <c r="E405" s="21">
        <v>44507</v>
      </c>
      <c r="F405" s="22" t="s">
        <v>383</v>
      </c>
      <c r="G405" s="10" t="s">
        <v>390</v>
      </c>
      <c r="H405" s="9" t="s">
        <v>286</v>
      </c>
      <c r="I405" s="9" t="s">
        <v>285</v>
      </c>
      <c r="J405" s="14" t="s">
        <v>316</v>
      </c>
      <c r="K405" s="23" t="str">
        <f>VLOOKUP(Table1[[#This Row],[LastName]]&amp;"."&amp;Table1[[#This Row],[FirstName]],Fencers!C:G,4,FALSE)</f>
        <v>CSFC</v>
      </c>
      <c r="L405" s="24">
        <v>1</v>
      </c>
      <c r="M405" s="19">
        <f>COUNTIFS(A:A,Table1[[#This Row],[LastName]],B:B,Table1[[#This Row],[FirstName]],F:F,"S",H:H,Table1[[#This Row],[Category]],I:I,Table1[[#This Row],[Weapon]])</f>
        <v>1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20</v>
      </c>
      <c r="P405" s="16">
        <f>IF(OR(Table1[[#This Row],[Rank]]="Cancelled",Table1[[#This Row],[Rank]]&gt;64),1,VLOOKUP(Table1[[#This Row],[GenderCount]],'Ranking Values'!E:F,2,FALSE))</f>
        <v>1</v>
      </c>
      <c r="Q405" s="17">
        <f>Table1[[#This Row],[Ranking.Points]]*Table1[[#This Row],[Mulitplier]]*Table1[[#This Row],[NI.Mult]]</f>
        <v>20</v>
      </c>
    </row>
    <row r="406" spans="1:17" x14ac:dyDescent="0.3">
      <c r="A406" s="9" t="s">
        <v>294</v>
      </c>
      <c r="B406" s="9" t="s">
        <v>53</v>
      </c>
      <c r="C406" s="3">
        <v>3</v>
      </c>
      <c r="D406" s="12">
        <f>COUNTIFS(E:E,Table1[[#This Row],[EventDate]],G:G,Table1[[#This Row],[EventName]],H:H,Table1[[#This Row],[Category]],I:I,Table1[[#This Row],[Weapon]],J:J,Table1[[#This Row],[Gender]])</f>
        <v>8</v>
      </c>
      <c r="E406" s="21">
        <v>44507</v>
      </c>
      <c r="F406" s="22" t="s">
        <v>383</v>
      </c>
      <c r="G406" s="10" t="s">
        <v>390</v>
      </c>
      <c r="H406" s="9" t="s">
        <v>286</v>
      </c>
      <c r="I406" s="9" t="s">
        <v>285</v>
      </c>
      <c r="J406" s="14" t="s">
        <v>316</v>
      </c>
      <c r="K406" s="23" t="str">
        <f>VLOOKUP(Table1[[#This Row],[LastName]]&amp;"."&amp;Table1[[#This Row],[FirstName]],Fencers!C:G,4,FALSE)</f>
        <v>ASC</v>
      </c>
      <c r="L406" s="24">
        <v>1</v>
      </c>
      <c r="M406" s="19">
        <f>COUNTIFS(A:A,Table1[[#This Row],[LastName]],B:B,Table1[[#This Row],[FirstName]],F:F,"S",H:H,Table1[[#This Row],[Category]],I:I,Table1[[#This Row],[Weapon]])</f>
        <v>2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20</v>
      </c>
      <c r="P406" s="16">
        <f>IF(OR(Table1[[#This Row],[Rank]]="Cancelled",Table1[[#This Row],[Rank]]&gt;64),1,VLOOKUP(Table1[[#This Row],[GenderCount]],'Ranking Values'!E:F,2,FALSE))</f>
        <v>1</v>
      </c>
      <c r="Q406" s="17">
        <f>Table1[[#This Row],[Ranking.Points]]*Table1[[#This Row],[Mulitplier]]*Table1[[#This Row],[NI.Mult]]</f>
        <v>20</v>
      </c>
    </row>
    <row r="407" spans="1:17" x14ac:dyDescent="0.3">
      <c r="A407" s="9" t="s">
        <v>336</v>
      </c>
      <c r="B407" s="9" t="s">
        <v>139</v>
      </c>
      <c r="C407" s="3">
        <v>5</v>
      </c>
      <c r="D407" s="12">
        <f>COUNTIFS(E:E,Table1[[#This Row],[EventDate]],G:G,Table1[[#This Row],[EventName]],H:H,Table1[[#This Row],[Category]],I:I,Table1[[#This Row],[Weapon]],J:J,Table1[[#This Row],[Gender]])</f>
        <v>8</v>
      </c>
      <c r="E407" s="21">
        <v>44507</v>
      </c>
      <c r="F407" s="22" t="s">
        <v>383</v>
      </c>
      <c r="G407" s="10" t="s">
        <v>390</v>
      </c>
      <c r="H407" s="9" t="s">
        <v>286</v>
      </c>
      <c r="I407" s="9" t="s">
        <v>285</v>
      </c>
      <c r="J407" s="14" t="s">
        <v>316</v>
      </c>
      <c r="K407" s="23" t="str">
        <f>VLOOKUP(Table1[[#This Row],[LastName]]&amp;"."&amp;Table1[[#This Row],[FirstName]],Fencers!C:G,4,FALSE)</f>
        <v>ASC</v>
      </c>
      <c r="L407" s="24">
        <v>1</v>
      </c>
      <c r="M407" s="19">
        <f>COUNTIFS(A:A,Table1[[#This Row],[LastName]],B:B,Table1[[#This Row],[FirstName]],F:F,"S",H:H,Table1[[#This Row],[Category]],I:I,Table1[[#This Row],[Weapon]])</f>
        <v>2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14</v>
      </c>
      <c r="P407" s="16">
        <f>IF(OR(Table1[[#This Row],[Rank]]="Cancelled",Table1[[#This Row],[Rank]]&gt;64),1,VLOOKUP(Table1[[#This Row],[GenderCount]],'Ranking Values'!E:F,2,FALSE))</f>
        <v>1</v>
      </c>
      <c r="Q407" s="17">
        <f>Table1[[#This Row],[Ranking.Points]]*Table1[[#This Row],[Mulitplier]]*Table1[[#This Row],[NI.Mult]]</f>
        <v>14</v>
      </c>
    </row>
    <row r="408" spans="1:17" x14ac:dyDescent="0.3">
      <c r="A408" s="9" t="s">
        <v>357</v>
      </c>
      <c r="B408" s="9" t="s">
        <v>358</v>
      </c>
      <c r="C408" s="3">
        <v>6</v>
      </c>
      <c r="D408" s="12">
        <f>COUNTIFS(E:E,Table1[[#This Row],[EventDate]],G:G,Table1[[#This Row],[EventName]],H:H,Table1[[#This Row],[Category]],I:I,Table1[[#This Row],[Weapon]],J:J,Table1[[#This Row],[Gender]])</f>
        <v>8</v>
      </c>
      <c r="E408" s="21">
        <v>44507</v>
      </c>
      <c r="F408" s="22" t="s">
        <v>383</v>
      </c>
      <c r="G408" s="10" t="s">
        <v>390</v>
      </c>
      <c r="H408" s="9" t="s">
        <v>286</v>
      </c>
      <c r="I408" s="9" t="s">
        <v>285</v>
      </c>
      <c r="J408" s="14" t="s">
        <v>316</v>
      </c>
      <c r="K408" s="23" t="str">
        <f>VLOOKUP(Table1[[#This Row],[LastName]]&amp;"."&amp;Table1[[#This Row],[FirstName]],Fencers!C:G,4,FALSE)</f>
        <v>ASC</v>
      </c>
      <c r="L408" s="24">
        <v>1</v>
      </c>
      <c r="M408" s="19">
        <f>COUNTIFS(A:A,Table1[[#This Row],[LastName]],B:B,Table1[[#This Row],[FirstName]],F:F,"S",H:H,Table1[[#This Row],[Category]],I:I,Table1[[#This Row],[Weapon]])</f>
        <v>3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14</v>
      </c>
      <c r="P408" s="16">
        <f>IF(OR(Table1[[#This Row],[Rank]]="Cancelled",Table1[[#This Row],[Rank]]&gt;64),1,VLOOKUP(Table1[[#This Row],[GenderCount]],'Ranking Values'!E:F,2,FALSE))</f>
        <v>1</v>
      </c>
      <c r="Q408" s="17">
        <f>Table1[[#This Row],[Ranking.Points]]*Table1[[#This Row],[Mulitplier]]*Table1[[#This Row],[NI.Mult]]</f>
        <v>14</v>
      </c>
    </row>
    <row r="409" spans="1:17" x14ac:dyDescent="0.3">
      <c r="A409" s="9" t="s">
        <v>372</v>
      </c>
      <c r="B409" s="9" t="s">
        <v>138</v>
      </c>
      <c r="C409" s="3">
        <v>7</v>
      </c>
      <c r="D409" s="12">
        <f>COUNTIFS(E:E,Table1[[#This Row],[EventDate]],G:G,Table1[[#This Row],[EventName]],H:H,Table1[[#This Row],[Category]],I:I,Table1[[#This Row],[Weapon]],J:J,Table1[[#This Row],[Gender]])</f>
        <v>8</v>
      </c>
      <c r="E409" s="21">
        <v>44507</v>
      </c>
      <c r="F409" s="22" t="s">
        <v>383</v>
      </c>
      <c r="G409" s="10" t="s">
        <v>390</v>
      </c>
      <c r="H409" s="9" t="s">
        <v>286</v>
      </c>
      <c r="I409" s="9" t="s">
        <v>285</v>
      </c>
      <c r="J409" s="14" t="s">
        <v>316</v>
      </c>
      <c r="K409" s="23" t="str">
        <f>VLOOKUP(Table1[[#This Row],[LastName]]&amp;"."&amp;Table1[[#This Row],[FirstName]],Fencers!C:G,4,FALSE)</f>
        <v>CSFC</v>
      </c>
      <c r="L409" s="24">
        <v>1</v>
      </c>
      <c r="M409" s="19">
        <f>COUNTIFS(A:A,Table1[[#This Row],[LastName]],B:B,Table1[[#This Row],[FirstName]],F:F,"S",H:H,Table1[[#This Row],[Category]],I:I,Table1[[#This Row],[Weapon]])</f>
        <v>2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14</v>
      </c>
      <c r="P409" s="16">
        <f>IF(OR(Table1[[#This Row],[Rank]]="Cancelled",Table1[[#This Row],[Rank]]&gt;64),1,VLOOKUP(Table1[[#This Row],[GenderCount]],'Ranking Values'!E:F,2,FALSE))</f>
        <v>1</v>
      </c>
      <c r="Q409" s="17">
        <f>Table1[[#This Row],[Ranking.Points]]*Table1[[#This Row],[Mulitplier]]*Table1[[#This Row],[NI.Mult]]</f>
        <v>14</v>
      </c>
    </row>
    <row r="410" spans="1:17" x14ac:dyDescent="0.3">
      <c r="A410" s="9" t="s">
        <v>336</v>
      </c>
      <c r="B410" s="9" t="s">
        <v>337</v>
      </c>
      <c r="C410" s="3">
        <v>8</v>
      </c>
      <c r="D410" s="12">
        <f>COUNTIFS(E:E,Table1[[#This Row],[EventDate]],G:G,Table1[[#This Row],[EventName]],H:H,Table1[[#This Row],[Category]],I:I,Table1[[#This Row],[Weapon]],J:J,Table1[[#This Row],[Gender]])</f>
        <v>8</v>
      </c>
      <c r="E410" s="21">
        <v>44507</v>
      </c>
      <c r="F410" s="22" t="s">
        <v>383</v>
      </c>
      <c r="G410" s="10" t="s">
        <v>390</v>
      </c>
      <c r="H410" s="9" t="s">
        <v>286</v>
      </c>
      <c r="I410" s="9" t="s">
        <v>285</v>
      </c>
      <c r="J410" s="14" t="s">
        <v>316</v>
      </c>
      <c r="K410" s="23" t="str">
        <f>VLOOKUP(Table1[[#This Row],[LastName]]&amp;"."&amp;Table1[[#This Row],[FirstName]],Fencers!C:G,4,FALSE)</f>
        <v>ASC</v>
      </c>
      <c r="L410" s="24">
        <v>1</v>
      </c>
      <c r="M410" s="19">
        <f>COUNTIFS(A:A,Table1[[#This Row],[LastName]],B:B,Table1[[#This Row],[FirstName]],F:F,"S",H:H,Table1[[#This Row],[Category]],I:I,Table1[[#This Row],[Weapon]])</f>
        <v>2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14</v>
      </c>
      <c r="P410" s="16">
        <f>IF(OR(Table1[[#This Row],[Rank]]="Cancelled",Table1[[#This Row],[Rank]]&gt;64),1,VLOOKUP(Table1[[#This Row],[GenderCount]],'Ranking Values'!E:F,2,FALSE))</f>
        <v>1</v>
      </c>
      <c r="Q410" s="17">
        <f>Table1[[#This Row],[Ranking.Points]]*Table1[[#This Row],[Mulitplier]]*Table1[[#This Row],[NI.Mult]]</f>
        <v>14</v>
      </c>
    </row>
    <row r="411" spans="1:17" x14ac:dyDescent="0.3">
      <c r="A411" s="9" t="s">
        <v>419</v>
      </c>
      <c r="B411" s="9" t="s">
        <v>420</v>
      </c>
      <c r="C411" s="3">
        <v>1</v>
      </c>
      <c r="D411" s="12">
        <f>COUNTIFS(E:E,Table1[[#This Row],[EventDate]],G:G,Table1[[#This Row],[EventName]],H:H,Table1[[#This Row],[Category]],I:I,Table1[[#This Row],[Weapon]],J:J,Table1[[#This Row],[Gender]])</f>
        <v>4</v>
      </c>
      <c r="E411" s="21">
        <v>44507</v>
      </c>
      <c r="F411" s="22" t="s">
        <v>383</v>
      </c>
      <c r="G411" s="10" t="s">
        <v>390</v>
      </c>
      <c r="H411" s="9" t="s">
        <v>286</v>
      </c>
      <c r="I411" s="9" t="s">
        <v>285</v>
      </c>
      <c r="J411" s="14" t="s">
        <v>315</v>
      </c>
      <c r="K411" s="23" t="str">
        <f>VLOOKUP(Table1[[#This Row],[LastName]]&amp;"."&amp;Table1[[#This Row],[FirstName]],Fencers!C:G,4,FALSE)</f>
        <v>ASC</v>
      </c>
      <c r="L411" s="24">
        <v>1</v>
      </c>
      <c r="M411" s="19">
        <f>COUNTIFS(A:A,Table1[[#This Row],[LastName]],B:B,Table1[[#This Row],[FirstName]],F:F,"S",H:H,Table1[[#This Row],[Category]],I:I,Table1[[#This Row],[Weapon]])</f>
        <v>1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32</v>
      </c>
      <c r="P411" s="16">
        <f>IF(OR(Table1[[#This Row],[Rank]]="Cancelled",Table1[[#This Row],[Rank]]&gt;64),1,VLOOKUP(Table1[[#This Row],[GenderCount]],'Ranking Values'!E:F,2,FALSE))</f>
        <v>0.8</v>
      </c>
      <c r="Q411" s="17">
        <f>Table1[[#This Row],[Ranking.Points]]*Table1[[#This Row],[Mulitplier]]*Table1[[#This Row],[NI.Mult]]</f>
        <v>25.6</v>
      </c>
    </row>
    <row r="412" spans="1:17" x14ac:dyDescent="0.3">
      <c r="A412" s="9" t="s">
        <v>125</v>
      </c>
      <c r="B412" s="9" t="s">
        <v>137</v>
      </c>
      <c r="C412" s="3">
        <v>2</v>
      </c>
      <c r="D412" s="12">
        <f>COUNTIFS(E:E,Table1[[#This Row],[EventDate]],G:G,Table1[[#This Row],[EventName]],H:H,Table1[[#This Row],[Category]],I:I,Table1[[#This Row],[Weapon]],J:J,Table1[[#This Row],[Gender]])</f>
        <v>4</v>
      </c>
      <c r="E412" s="21">
        <v>44507</v>
      </c>
      <c r="F412" s="22" t="s">
        <v>383</v>
      </c>
      <c r="G412" s="10" t="s">
        <v>390</v>
      </c>
      <c r="H412" s="9" t="s">
        <v>286</v>
      </c>
      <c r="I412" s="9" t="s">
        <v>285</v>
      </c>
      <c r="J412" s="14" t="s">
        <v>315</v>
      </c>
      <c r="K412" s="23" t="str">
        <f>VLOOKUP(Table1[[#This Row],[LastName]]&amp;"."&amp;Table1[[#This Row],[FirstName]],Fencers!C:G,4,FALSE)</f>
        <v>ASC</v>
      </c>
      <c r="L412" s="24">
        <v>1</v>
      </c>
      <c r="M412" s="19">
        <f>COUNTIFS(A:A,Table1[[#This Row],[LastName]],B:B,Table1[[#This Row],[FirstName]],F:F,"S",H:H,Table1[[#This Row],[Category]],I:I,Table1[[#This Row],[Weapon]])</f>
        <v>4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26</v>
      </c>
      <c r="P412" s="16">
        <f>IF(OR(Table1[[#This Row],[Rank]]="Cancelled",Table1[[#This Row],[Rank]]&gt;64),1,VLOOKUP(Table1[[#This Row],[GenderCount]],'Ranking Values'!E:F,2,FALSE))</f>
        <v>0.8</v>
      </c>
      <c r="Q412" s="17">
        <f>Table1[[#This Row],[Ranking.Points]]*Table1[[#This Row],[Mulitplier]]*Table1[[#This Row],[NI.Mult]]</f>
        <v>20.8</v>
      </c>
    </row>
    <row r="413" spans="1:17" x14ac:dyDescent="0.3">
      <c r="A413" s="9" t="s">
        <v>147</v>
      </c>
      <c r="B413" s="9" t="s">
        <v>153</v>
      </c>
      <c r="C413" s="3">
        <v>3</v>
      </c>
      <c r="D413" s="12">
        <f>COUNTIFS(E:E,Table1[[#This Row],[EventDate]],G:G,Table1[[#This Row],[EventName]],H:H,Table1[[#This Row],[Category]],I:I,Table1[[#This Row],[Weapon]],J:J,Table1[[#This Row],[Gender]])</f>
        <v>4</v>
      </c>
      <c r="E413" s="21">
        <v>44507</v>
      </c>
      <c r="F413" s="22" t="s">
        <v>383</v>
      </c>
      <c r="G413" s="10" t="s">
        <v>390</v>
      </c>
      <c r="H413" s="9" t="s">
        <v>286</v>
      </c>
      <c r="I413" s="9" t="s">
        <v>285</v>
      </c>
      <c r="J413" s="14" t="s">
        <v>315</v>
      </c>
      <c r="K413" s="23" t="str">
        <f>VLOOKUP(Table1[[#This Row],[LastName]]&amp;"."&amp;Table1[[#This Row],[FirstName]],Fencers!C:G,4,FALSE)</f>
        <v>ASC</v>
      </c>
      <c r="L413" s="24">
        <v>1</v>
      </c>
      <c r="M413" s="19">
        <f>COUNTIFS(A:A,Table1[[#This Row],[LastName]],B:B,Table1[[#This Row],[FirstName]],F:F,"S",H:H,Table1[[#This Row],[Category]],I:I,Table1[[#This Row],[Weapon]])</f>
        <v>3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20</v>
      </c>
      <c r="P413" s="16">
        <f>IF(OR(Table1[[#This Row],[Rank]]="Cancelled",Table1[[#This Row],[Rank]]&gt;64),1,VLOOKUP(Table1[[#This Row],[GenderCount]],'Ranking Values'!E:F,2,FALSE))</f>
        <v>0.8</v>
      </c>
      <c r="Q413" s="17">
        <f>Table1[[#This Row],[Ranking.Points]]*Table1[[#This Row],[Mulitplier]]*Table1[[#This Row],[NI.Mult]]</f>
        <v>16</v>
      </c>
    </row>
    <row r="414" spans="1:17" x14ac:dyDescent="0.3">
      <c r="A414" s="9" t="s">
        <v>442</v>
      </c>
      <c r="B414" s="9" t="s">
        <v>268</v>
      </c>
      <c r="C414" s="3">
        <v>3</v>
      </c>
      <c r="D414" s="12">
        <f>COUNTIFS(E:E,Table1[[#This Row],[EventDate]],G:G,Table1[[#This Row],[EventName]],H:H,Table1[[#This Row],[Category]],I:I,Table1[[#This Row],[Weapon]],J:J,Table1[[#This Row],[Gender]])</f>
        <v>4</v>
      </c>
      <c r="E414" s="21">
        <v>44507</v>
      </c>
      <c r="F414" s="22" t="s">
        <v>383</v>
      </c>
      <c r="G414" s="10" t="s">
        <v>390</v>
      </c>
      <c r="H414" s="9" t="s">
        <v>286</v>
      </c>
      <c r="I414" s="9" t="s">
        <v>285</v>
      </c>
      <c r="J414" s="14" t="s">
        <v>315</v>
      </c>
      <c r="K414" s="23" t="str">
        <f>VLOOKUP(Table1[[#This Row],[LastName]]&amp;"."&amp;Table1[[#This Row],[FirstName]],Fencers!C:G,4,FALSE)</f>
        <v>ASC</v>
      </c>
      <c r="L414" s="24">
        <v>1</v>
      </c>
      <c r="M414" s="19">
        <f>COUNTIFS(A:A,Table1[[#This Row],[LastName]],B:B,Table1[[#This Row],[FirstName]],F:F,"S",H:H,Table1[[#This Row],[Category]],I:I,Table1[[#This Row],[Weapon]])</f>
        <v>1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20</v>
      </c>
      <c r="P414" s="16">
        <f>IF(OR(Table1[[#This Row],[Rank]]="Cancelled",Table1[[#This Row],[Rank]]&gt;64),1,VLOOKUP(Table1[[#This Row],[GenderCount]],'Ranking Values'!E:F,2,FALSE))</f>
        <v>0.8</v>
      </c>
      <c r="Q414" s="17">
        <f>Table1[[#This Row],[Ranking.Points]]*Table1[[#This Row],[Mulitplier]]*Table1[[#This Row],[NI.Mult]]</f>
        <v>16</v>
      </c>
    </row>
    <row r="415" spans="1:17" x14ac:dyDescent="0.3">
      <c r="A415" s="9" t="s">
        <v>126</v>
      </c>
      <c r="B415" s="9" t="s">
        <v>138</v>
      </c>
      <c r="C415" s="3">
        <v>1</v>
      </c>
      <c r="D415" s="12">
        <f>COUNTIFS(E:E,Table1[[#This Row],[EventDate]],G:G,Table1[[#This Row],[EventName]],H:H,Table1[[#This Row],[Category]],I:I,Table1[[#This Row],[Weapon]],J:J,Table1[[#This Row],[Gender]])</f>
        <v>3</v>
      </c>
      <c r="E415" s="21">
        <v>44507</v>
      </c>
      <c r="F415" s="22" t="s">
        <v>383</v>
      </c>
      <c r="G415" s="10" t="s">
        <v>390</v>
      </c>
      <c r="H415" s="18" t="s">
        <v>284</v>
      </c>
      <c r="I415" s="18" t="s">
        <v>287</v>
      </c>
      <c r="J415" s="14" t="s">
        <v>316</v>
      </c>
      <c r="K415" s="23" t="str">
        <f>VLOOKUP(Table1[[#This Row],[LastName]]&amp;"."&amp;Table1[[#This Row],[FirstName]],Fencers!C:G,4,FALSE)</f>
        <v>ASC</v>
      </c>
      <c r="L415" s="24">
        <v>1</v>
      </c>
      <c r="M415" s="19">
        <f>COUNTIFS(A:A,Table1[[#This Row],[LastName]],B:B,Table1[[#This Row],[FirstName]],F:F,"S",H:H,Table1[[#This Row],[Category]],I:I,Table1[[#This Row],[Weapon]])</f>
        <v>3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32</v>
      </c>
      <c r="P415" s="16">
        <f>IF(OR(Table1[[#This Row],[Rank]]="Cancelled",Table1[[#This Row],[Rank]]&gt;64),1,VLOOKUP(Table1[[#This Row],[GenderCount]],'Ranking Values'!E:F,2,FALSE))</f>
        <v>0.6</v>
      </c>
      <c r="Q415" s="17">
        <f>Table1[[#This Row],[Ranking.Points]]*Table1[[#This Row],[Mulitplier]]*Table1[[#This Row],[NI.Mult]]</f>
        <v>19.2</v>
      </c>
    </row>
    <row r="416" spans="1:17" x14ac:dyDescent="0.3">
      <c r="A416" s="9" t="s">
        <v>122</v>
      </c>
      <c r="B416" s="9" t="s">
        <v>135</v>
      </c>
      <c r="C416" s="3">
        <v>2</v>
      </c>
      <c r="D416" s="12">
        <f>COUNTIFS(E:E,Table1[[#This Row],[EventDate]],G:G,Table1[[#This Row],[EventName]],H:H,Table1[[#This Row],[Category]],I:I,Table1[[#This Row],[Weapon]],J:J,Table1[[#This Row],[Gender]])</f>
        <v>1</v>
      </c>
      <c r="E416" s="21">
        <v>44507</v>
      </c>
      <c r="F416" s="22" t="s">
        <v>383</v>
      </c>
      <c r="G416" s="10" t="s">
        <v>390</v>
      </c>
      <c r="H416" s="18" t="s">
        <v>284</v>
      </c>
      <c r="I416" s="18" t="s">
        <v>287</v>
      </c>
      <c r="J416" s="14" t="s">
        <v>315</v>
      </c>
      <c r="K416" s="23" t="str">
        <f>VLOOKUP(Table1[[#This Row],[LastName]]&amp;"."&amp;Table1[[#This Row],[FirstName]],Fencers!C:G,4,FALSE)</f>
        <v>ASC</v>
      </c>
      <c r="L416" s="24">
        <v>1</v>
      </c>
      <c r="M416" s="19">
        <f>COUNTIFS(A:A,Table1[[#This Row],[LastName]],B:B,Table1[[#This Row],[FirstName]],F:F,"S",H:H,Table1[[#This Row],[Category]],I:I,Table1[[#This Row],[Weapon]])</f>
        <v>3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26</v>
      </c>
      <c r="P416" s="16">
        <f>IF(OR(Table1[[#This Row],[Rank]]="Cancelled",Table1[[#This Row],[Rank]]&gt;64),1,VLOOKUP(Table1[[#This Row],[GenderCount]],'Ranking Values'!E:F,2,FALSE))</f>
        <v>0.2</v>
      </c>
      <c r="Q416" s="17">
        <f>Table1[[#This Row],[Ranking.Points]]*Table1[[#This Row],[Mulitplier]]*Table1[[#This Row],[NI.Mult]]</f>
        <v>5.2</v>
      </c>
    </row>
    <row r="417" spans="1:17" x14ac:dyDescent="0.3">
      <c r="A417" s="9" t="s">
        <v>129</v>
      </c>
      <c r="B417" s="9" t="s">
        <v>82</v>
      </c>
      <c r="C417" s="3">
        <v>3</v>
      </c>
      <c r="D417" s="12">
        <f>COUNTIFS(E:E,Table1[[#This Row],[EventDate]],G:G,Table1[[#This Row],[EventName]],H:H,Table1[[#This Row],[Category]],I:I,Table1[[#This Row],[Weapon]],J:J,Table1[[#This Row],[Gender]])</f>
        <v>3</v>
      </c>
      <c r="E417" s="21">
        <v>44507</v>
      </c>
      <c r="F417" s="22" t="s">
        <v>383</v>
      </c>
      <c r="G417" s="10" t="s">
        <v>390</v>
      </c>
      <c r="H417" s="18" t="s">
        <v>284</v>
      </c>
      <c r="I417" s="18" t="s">
        <v>287</v>
      </c>
      <c r="J417" s="14" t="s">
        <v>316</v>
      </c>
      <c r="K417" s="23" t="str">
        <f>VLOOKUP(Table1[[#This Row],[LastName]]&amp;"."&amp;Table1[[#This Row],[FirstName]],Fencers!C:G,4,FALSE)</f>
        <v>ASC</v>
      </c>
      <c r="L417" s="24">
        <v>1</v>
      </c>
      <c r="M417" s="19">
        <f>COUNTIFS(A:A,Table1[[#This Row],[LastName]],B:B,Table1[[#This Row],[FirstName]],F:F,"S",H:H,Table1[[#This Row],[Category]],I:I,Table1[[#This Row],[Weapon]])</f>
        <v>3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20</v>
      </c>
      <c r="P417" s="16">
        <f>IF(OR(Table1[[#This Row],[Rank]]="Cancelled",Table1[[#This Row],[Rank]]&gt;64),1,VLOOKUP(Table1[[#This Row],[GenderCount]],'Ranking Values'!E:F,2,FALSE))</f>
        <v>0.6</v>
      </c>
      <c r="Q417" s="17">
        <f>Table1[[#This Row],[Ranking.Points]]*Table1[[#This Row],[Mulitplier]]*Table1[[#This Row],[NI.Mult]]</f>
        <v>12</v>
      </c>
    </row>
    <row r="418" spans="1:17" x14ac:dyDescent="0.3">
      <c r="A418" s="9" t="s">
        <v>30</v>
      </c>
      <c r="B418" s="9" t="s">
        <v>89</v>
      </c>
      <c r="C418" s="3">
        <v>3</v>
      </c>
      <c r="D418" s="12">
        <f>COUNTIFS(E:E,Table1[[#This Row],[EventDate]],G:G,Table1[[#This Row],[EventName]],H:H,Table1[[#This Row],[Category]],I:I,Table1[[#This Row],[Weapon]],J:J,Table1[[#This Row],[Gender]])</f>
        <v>3</v>
      </c>
      <c r="E418" s="21">
        <v>44507</v>
      </c>
      <c r="F418" s="22" t="s">
        <v>383</v>
      </c>
      <c r="G418" s="10" t="s">
        <v>390</v>
      </c>
      <c r="H418" s="18" t="s">
        <v>284</v>
      </c>
      <c r="I418" s="18" t="s">
        <v>287</v>
      </c>
      <c r="J418" s="14" t="s">
        <v>316</v>
      </c>
      <c r="K418" s="23" t="str">
        <f>VLOOKUP(Table1[[#This Row],[LastName]]&amp;"."&amp;Table1[[#This Row],[FirstName]],Fencers!C:G,4,FALSE)</f>
        <v>AHFC</v>
      </c>
      <c r="L418" s="24">
        <v>1</v>
      </c>
      <c r="M418" s="19">
        <f>COUNTIFS(A:A,Table1[[#This Row],[LastName]],B:B,Table1[[#This Row],[FirstName]],F:F,"S",H:H,Table1[[#This Row],[Category]],I:I,Table1[[#This Row],[Weapon]])</f>
        <v>4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20</v>
      </c>
      <c r="P418" s="16">
        <f>IF(OR(Table1[[#This Row],[Rank]]="Cancelled",Table1[[#This Row],[Rank]]&gt;64),1,VLOOKUP(Table1[[#This Row],[GenderCount]],'Ranking Values'!E:F,2,FALSE))</f>
        <v>0.6</v>
      </c>
      <c r="Q418" s="17">
        <f>Table1[[#This Row],[Ranking.Points]]*Table1[[#This Row],[Mulitplier]]*Table1[[#This Row],[NI.Mult]]</f>
        <v>12</v>
      </c>
    </row>
    <row r="419" spans="1:17" x14ac:dyDescent="0.3">
      <c r="A419" s="9" t="s">
        <v>123</v>
      </c>
      <c r="B419" s="18" t="s">
        <v>446</v>
      </c>
      <c r="C419" s="9" t="s">
        <v>17</v>
      </c>
      <c r="D419" s="12">
        <v>2</v>
      </c>
      <c r="E419" s="21">
        <v>44521</v>
      </c>
      <c r="F419" s="22" t="s">
        <v>383</v>
      </c>
      <c r="G419" s="10" t="s">
        <v>283</v>
      </c>
      <c r="H419" s="9" t="s">
        <v>305</v>
      </c>
      <c r="I419" s="9" t="s">
        <v>285</v>
      </c>
      <c r="J419" s="14" t="s">
        <v>315</v>
      </c>
      <c r="K419" s="23" t="str">
        <f>VLOOKUP(Table1[[#This Row],[LastName]]&amp;"."&amp;Table1[[#This Row],[FirstName]],Fencers!C:G,4,FALSE)</f>
        <v>CSFC</v>
      </c>
      <c r="L419" s="24">
        <v>0</v>
      </c>
      <c r="M419" s="19">
        <f>COUNTIFS(A:A,Table1[[#This Row],[LastName]],B:B,Table1[[#This Row],[FirstName]],F:F,"S",H:H,Table1[[#This Row],[Category]],I:I,Table1[[#This Row],[Weapon]])</f>
        <v>4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1</v>
      </c>
      <c r="P419" s="16">
        <f>IF(OR(Table1[[#This Row],[Rank]]="Cancelled",Table1[[#This Row],[Rank]]&gt;64),1,VLOOKUP(Table1[[#This Row],[GenderCount]],'Ranking Values'!E:F,2,FALSE))</f>
        <v>1</v>
      </c>
      <c r="Q419" s="17">
        <f>Table1[[#This Row],[Ranking.Points]]*Table1[[#This Row],[Mulitplier]]*Table1[[#This Row],[NI.Mult]]</f>
        <v>1</v>
      </c>
    </row>
    <row r="420" spans="1:17" x14ac:dyDescent="0.3">
      <c r="A420" s="9" t="s">
        <v>373</v>
      </c>
      <c r="B420" s="9" t="s">
        <v>374</v>
      </c>
      <c r="C420" s="9" t="s">
        <v>17</v>
      </c>
      <c r="D420" s="12">
        <v>2</v>
      </c>
      <c r="E420" s="21">
        <v>44521</v>
      </c>
      <c r="F420" s="22" t="s">
        <v>383</v>
      </c>
      <c r="G420" s="10" t="s">
        <v>283</v>
      </c>
      <c r="H420" s="9" t="s">
        <v>305</v>
      </c>
      <c r="I420" s="9" t="s">
        <v>285</v>
      </c>
      <c r="J420" s="14" t="s">
        <v>315</v>
      </c>
      <c r="K420" s="23" t="str">
        <f>VLOOKUP(Table1[[#This Row],[LastName]]&amp;"."&amp;Table1[[#This Row],[FirstName]],Fencers!C:G,4,FALSE)</f>
        <v>CSFC</v>
      </c>
      <c r="L420" s="24">
        <v>0</v>
      </c>
      <c r="M420" s="19">
        <f>COUNTIFS(A:A,Table1[[#This Row],[LastName]],B:B,Table1[[#This Row],[FirstName]],F:F,"S",H:H,Table1[[#This Row],[Category]],I:I,Table1[[#This Row],[Weapon]])</f>
        <v>5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1</v>
      </c>
      <c r="P420" s="16">
        <f>IF(OR(Table1[[#This Row],[Rank]]="Cancelled",Table1[[#This Row],[Rank]]&gt;64),1,VLOOKUP(Table1[[#This Row],[GenderCount]],'Ranking Values'!E:F,2,FALSE))</f>
        <v>1</v>
      </c>
      <c r="Q420" s="17">
        <f>Table1[[#This Row],[Ranking.Points]]*Table1[[#This Row],[Mulitplier]]*Table1[[#This Row],[NI.Mult]]</f>
        <v>1</v>
      </c>
    </row>
    <row r="421" spans="1:17" x14ac:dyDescent="0.3">
      <c r="A421" s="9" t="s">
        <v>107</v>
      </c>
      <c r="B421" s="9" t="s">
        <v>142</v>
      </c>
      <c r="C421" s="9" t="s">
        <v>17</v>
      </c>
      <c r="D421" s="12">
        <v>1</v>
      </c>
      <c r="E421" s="21">
        <v>44521</v>
      </c>
      <c r="F421" s="22" t="s">
        <v>383</v>
      </c>
      <c r="G421" s="10" t="s">
        <v>283</v>
      </c>
      <c r="H421" s="9" t="s">
        <v>305</v>
      </c>
      <c r="I421" s="9" t="s">
        <v>285</v>
      </c>
      <c r="J421" s="14" t="s">
        <v>316</v>
      </c>
      <c r="K421" s="23" t="str">
        <f>VLOOKUP(Table1[[#This Row],[LastName]]&amp;"."&amp;Table1[[#This Row],[FirstName]],Fencers!C:G,4,FALSE)</f>
        <v>ASC</v>
      </c>
      <c r="L421" s="24">
        <v>0</v>
      </c>
      <c r="M421" s="19">
        <f>COUNTIFS(A:A,Table1[[#This Row],[LastName]],B:B,Table1[[#This Row],[FirstName]],F:F,"S",H:H,Table1[[#This Row],[Category]],I:I,Table1[[#This Row],[Weapon]])</f>
        <v>5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1</v>
      </c>
      <c r="P421" s="16">
        <f>IF(OR(Table1[[#This Row],[Rank]]="Cancelled",Table1[[#This Row],[Rank]]&gt;64),1,VLOOKUP(Table1[[#This Row],[GenderCount]],'Ranking Values'!E:F,2,FALSE))</f>
        <v>1</v>
      </c>
      <c r="Q421" s="17">
        <f>Table1[[#This Row],[Ranking.Points]]*Table1[[#This Row],[Mulitplier]]*Table1[[#This Row],[NI.Mult]]</f>
        <v>1</v>
      </c>
    </row>
    <row r="422" spans="1:17" x14ac:dyDescent="0.3">
      <c r="A422" s="9" t="s">
        <v>120</v>
      </c>
      <c r="B422" s="18" t="s">
        <v>133</v>
      </c>
      <c r="C422" s="3">
        <v>1</v>
      </c>
      <c r="D422" s="12">
        <f>COUNTIFS(E:E,Table1[[#This Row],[EventDate]],G:G,Table1[[#This Row],[EventName]],H:H,Table1[[#This Row],[Category]],I:I,Table1[[#This Row],[Weapon]],J:J,Table1[[#This Row],[Gender]])</f>
        <v>8</v>
      </c>
      <c r="E422" s="21">
        <v>44521</v>
      </c>
      <c r="F422" s="22" t="s">
        <v>383</v>
      </c>
      <c r="G422" s="10" t="s">
        <v>283</v>
      </c>
      <c r="H422" s="9" t="s">
        <v>305</v>
      </c>
      <c r="I422" s="18" t="s">
        <v>287</v>
      </c>
      <c r="J422" s="14" t="s">
        <v>316</v>
      </c>
      <c r="K422" s="23" t="str">
        <f>VLOOKUP(Table1[[#This Row],[LastName]]&amp;"."&amp;Table1[[#This Row],[FirstName]],Fencers!C:G,4,FALSE)</f>
        <v>ASC</v>
      </c>
      <c r="L422" s="24">
        <v>0</v>
      </c>
      <c r="M422" s="19">
        <f>COUNTIFS(A:A,Table1[[#This Row],[LastName]],B:B,Table1[[#This Row],[FirstName]],F:F,"S",H:H,Table1[[#This Row],[Category]],I:I,Table1[[#This Row],[Weapon]])</f>
        <v>5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28</v>
      </c>
      <c r="P422" s="16">
        <f>IF(OR(Table1[[#This Row],[Rank]]="Cancelled",Table1[[#This Row],[Rank]]&gt;64),1,VLOOKUP(Table1[[#This Row],[GenderCount]],'Ranking Values'!E:F,2,FALSE))</f>
        <v>1</v>
      </c>
      <c r="Q422" s="17">
        <f>Table1[[#This Row],[Ranking.Points]]*Table1[[#This Row],[Mulitplier]]*Table1[[#This Row],[NI.Mult]]</f>
        <v>28</v>
      </c>
    </row>
    <row r="423" spans="1:17" x14ac:dyDescent="0.3">
      <c r="A423" s="9" t="s">
        <v>54</v>
      </c>
      <c r="B423" s="9" t="s">
        <v>55</v>
      </c>
      <c r="C423" s="3">
        <v>2</v>
      </c>
      <c r="D423" s="12">
        <f>COUNTIFS(E:E,Table1[[#This Row],[EventDate]],G:G,Table1[[#This Row],[EventName]],H:H,Table1[[#This Row],[Category]],I:I,Table1[[#This Row],[Weapon]],J:J,Table1[[#This Row],[Gender]])</f>
        <v>8</v>
      </c>
      <c r="E423" s="21">
        <v>44521</v>
      </c>
      <c r="F423" s="22" t="s">
        <v>383</v>
      </c>
      <c r="G423" s="10" t="s">
        <v>283</v>
      </c>
      <c r="H423" s="9" t="s">
        <v>305</v>
      </c>
      <c r="I423" s="18" t="s">
        <v>287</v>
      </c>
      <c r="J423" s="14" t="s">
        <v>316</v>
      </c>
      <c r="K423" s="23" t="str">
        <f>VLOOKUP(Table1[[#This Row],[LastName]]&amp;"."&amp;Table1[[#This Row],[FirstName]],Fencers!C:G,4,FALSE)</f>
        <v>ASC</v>
      </c>
      <c r="L423" s="24">
        <v>0</v>
      </c>
      <c r="M423" s="19">
        <f>COUNTIFS(A:A,Table1[[#This Row],[LastName]],B:B,Table1[[#This Row],[FirstName]],F:F,"S",H:H,Table1[[#This Row],[Category]],I:I,Table1[[#This Row],[Weapon]])</f>
        <v>3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23</v>
      </c>
      <c r="P423" s="16">
        <f>IF(OR(Table1[[#This Row],[Rank]]="Cancelled",Table1[[#This Row],[Rank]]&gt;64),1,VLOOKUP(Table1[[#This Row],[GenderCount]],'Ranking Values'!E:F,2,FALSE))</f>
        <v>1</v>
      </c>
      <c r="Q423" s="17">
        <f>Table1[[#This Row],[Ranking.Points]]*Table1[[#This Row],[Mulitplier]]*Table1[[#This Row],[NI.Mult]]</f>
        <v>23</v>
      </c>
    </row>
    <row r="424" spans="1:17" x14ac:dyDescent="0.3">
      <c r="A424" s="9" t="s">
        <v>30</v>
      </c>
      <c r="B424" s="9" t="s">
        <v>45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8</v>
      </c>
      <c r="E424" s="21">
        <v>44521</v>
      </c>
      <c r="F424" s="22" t="s">
        <v>383</v>
      </c>
      <c r="G424" s="10" t="s">
        <v>283</v>
      </c>
      <c r="H424" s="9" t="s">
        <v>305</v>
      </c>
      <c r="I424" s="18" t="s">
        <v>287</v>
      </c>
      <c r="J424" s="14" t="s">
        <v>316</v>
      </c>
      <c r="K424" s="23" t="str">
        <f>VLOOKUP(Table1[[#This Row],[LastName]]&amp;"."&amp;Table1[[#This Row],[FirstName]],Fencers!C:G,4,FALSE)</f>
        <v>AHFC</v>
      </c>
      <c r="L424" s="24">
        <v>0</v>
      </c>
      <c r="M424" s="19">
        <f>COUNTIFS(A:A,Table1[[#This Row],[LastName]],B:B,Table1[[#This Row],[FirstName]],F:F,"S",H:H,Table1[[#This Row],[Category]],I:I,Table1[[#This Row],[Weapon]])</f>
        <v>6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18</v>
      </c>
      <c r="P424" s="16">
        <f>IF(OR(Table1[[#This Row],[Rank]]="Cancelled",Table1[[#This Row],[Rank]]&gt;64),1,VLOOKUP(Table1[[#This Row],[GenderCount]],'Ranking Values'!E:F,2,FALSE))</f>
        <v>1</v>
      </c>
      <c r="Q424" s="17">
        <f>Table1[[#This Row],[Ranking.Points]]*Table1[[#This Row],[Mulitplier]]*Table1[[#This Row],[NI.Mult]]</f>
        <v>18</v>
      </c>
    </row>
    <row r="425" spans="1:17" x14ac:dyDescent="0.3">
      <c r="A425" s="9" t="s">
        <v>329</v>
      </c>
      <c r="B425" s="9" t="s">
        <v>318</v>
      </c>
      <c r="C425" s="3">
        <v>3</v>
      </c>
      <c r="D425" s="12">
        <f>COUNTIFS(E:E,Table1[[#This Row],[EventDate]],G:G,Table1[[#This Row],[EventName]],H:H,Table1[[#This Row],[Category]],I:I,Table1[[#This Row],[Weapon]],J:J,Table1[[#This Row],[Gender]])</f>
        <v>8</v>
      </c>
      <c r="E425" s="21">
        <v>44521</v>
      </c>
      <c r="F425" s="22" t="s">
        <v>383</v>
      </c>
      <c r="G425" s="10" t="s">
        <v>283</v>
      </c>
      <c r="H425" s="9" t="s">
        <v>305</v>
      </c>
      <c r="I425" s="18" t="s">
        <v>287</v>
      </c>
      <c r="J425" s="14" t="s">
        <v>316</v>
      </c>
      <c r="K425" s="23" t="str">
        <f>VLOOKUP(Table1[[#This Row],[LastName]]&amp;"."&amp;Table1[[#This Row],[FirstName]],Fencers!C:G,4,FALSE)</f>
        <v>ASC</v>
      </c>
      <c r="L425" s="24">
        <v>0</v>
      </c>
      <c r="M425" s="19">
        <f>COUNTIFS(A:A,Table1[[#This Row],[LastName]],B:B,Table1[[#This Row],[FirstName]],F:F,"S",H:H,Table1[[#This Row],[Category]],I:I,Table1[[#This Row],[Weapon]])</f>
        <v>1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18</v>
      </c>
      <c r="P425" s="16">
        <f>IF(OR(Table1[[#This Row],[Rank]]="Cancelled",Table1[[#This Row],[Rank]]&gt;64),1,VLOOKUP(Table1[[#This Row],[GenderCount]],'Ranking Values'!E:F,2,FALSE))</f>
        <v>1</v>
      </c>
      <c r="Q425" s="17">
        <f>Table1[[#This Row],[Ranking.Points]]*Table1[[#This Row],[Mulitplier]]*Table1[[#This Row],[NI.Mult]]</f>
        <v>18</v>
      </c>
    </row>
    <row r="426" spans="1:17" x14ac:dyDescent="0.3">
      <c r="A426" s="9" t="s">
        <v>61</v>
      </c>
      <c r="B426" s="9" t="s">
        <v>63</v>
      </c>
      <c r="C426" s="3">
        <v>5</v>
      </c>
      <c r="D426" s="12">
        <f>COUNTIFS(E:E,Table1[[#This Row],[EventDate]],G:G,Table1[[#This Row],[EventName]],H:H,Table1[[#This Row],[Category]],I:I,Table1[[#This Row],[Weapon]],J:J,Table1[[#This Row],[Gender]])</f>
        <v>8</v>
      </c>
      <c r="E426" s="21">
        <v>44521</v>
      </c>
      <c r="F426" s="22" t="s">
        <v>383</v>
      </c>
      <c r="G426" s="10" t="s">
        <v>283</v>
      </c>
      <c r="H426" s="9" t="s">
        <v>305</v>
      </c>
      <c r="I426" s="18" t="s">
        <v>287</v>
      </c>
      <c r="J426" s="14" t="s">
        <v>316</v>
      </c>
      <c r="K426" s="23" t="str">
        <f>VLOOKUP(Table1[[#This Row],[LastName]]&amp;"."&amp;Table1[[#This Row],[FirstName]],Fencers!C:G,4,FALSE)</f>
        <v>CSFC</v>
      </c>
      <c r="L426" s="24">
        <v>0</v>
      </c>
      <c r="M426" s="19">
        <f>COUNTIFS(A:A,Table1[[#This Row],[LastName]],B:B,Table1[[#This Row],[FirstName]],F:F,"S",H:H,Table1[[#This Row],[Category]],I:I,Table1[[#This Row],[Weapon]])</f>
        <v>5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12</v>
      </c>
      <c r="P426" s="16">
        <f>IF(OR(Table1[[#This Row],[Rank]]="Cancelled",Table1[[#This Row],[Rank]]&gt;64),1,VLOOKUP(Table1[[#This Row],[GenderCount]],'Ranking Values'!E:F,2,FALSE))</f>
        <v>1</v>
      </c>
      <c r="Q426" s="17">
        <f>Table1[[#This Row],[Ranking.Points]]*Table1[[#This Row],[Mulitplier]]*Table1[[#This Row],[NI.Mult]]</f>
        <v>12</v>
      </c>
    </row>
    <row r="427" spans="1:17" x14ac:dyDescent="0.3">
      <c r="A427" s="9" t="s">
        <v>126</v>
      </c>
      <c r="B427" s="9" t="s">
        <v>138</v>
      </c>
      <c r="C427" s="3">
        <v>6</v>
      </c>
      <c r="D427" s="12">
        <f>COUNTIFS(E:E,Table1[[#This Row],[EventDate]],G:G,Table1[[#This Row],[EventName]],H:H,Table1[[#This Row],[Category]],I:I,Table1[[#This Row],[Weapon]],J:J,Table1[[#This Row],[Gender]])</f>
        <v>8</v>
      </c>
      <c r="E427" s="21">
        <v>44521</v>
      </c>
      <c r="F427" s="22" t="s">
        <v>383</v>
      </c>
      <c r="G427" s="10" t="s">
        <v>283</v>
      </c>
      <c r="H427" s="9" t="s">
        <v>305</v>
      </c>
      <c r="I427" s="18" t="s">
        <v>287</v>
      </c>
      <c r="J427" s="14" t="s">
        <v>316</v>
      </c>
      <c r="K427" s="23" t="str">
        <f>VLOOKUP(Table1[[#This Row],[LastName]]&amp;"."&amp;Table1[[#This Row],[FirstName]],Fencers!C:G,4,FALSE)</f>
        <v>ASC</v>
      </c>
      <c r="L427" s="24">
        <v>0</v>
      </c>
      <c r="M427" s="19">
        <f>COUNTIFS(A:A,Table1[[#This Row],[LastName]],B:B,Table1[[#This Row],[FirstName]],F:F,"S",H:H,Table1[[#This Row],[Category]],I:I,Table1[[#This Row],[Weapon]])</f>
        <v>5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12</v>
      </c>
      <c r="P427" s="16">
        <f>IF(OR(Table1[[#This Row],[Rank]]="Cancelled",Table1[[#This Row],[Rank]]&gt;64),1,VLOOKUP(Table1[[#This Row],[GenderCount]],'Ranking Values'!E:F,2,FALSE))</f>
        <v>1</v>
      </c>
      <c r="Q427" s="17">
        <f>Table1[[#This Row],[Ranking.Points]]*Table1[[#This Row],[Mulitplier]]*Table1[[#This Row],[NI.Mult]]</f>
        <v>12</v>
      </c>
    </row>
    <row r="428" spans="1:17" x14ac:dyDescent="0.3">
      <c r="A428" s="9" t="s">
        <v>76</v>
      </c>
      <c r="B428" s="9" t="s">
        <v>77</v>
      </c>
      <c r="C428" s="3">
        <v>7</v>
      </c>
      <c r="D428" s="12">
        <f>COUNTIFS(E:E,Table1[[#This Row],[EventDate]],G:G,Table1[[#This Row],[EventName]],H:H,Table1[[#This Row],[Category]],I:I,Table1[[#This Row],[Weapon]],J:J,Table1[[#This Row],[Gender]])</f>
        <v>8</v>
      </c>
      <c r="E428" s="21">
        <v>44521</v>
      </c>
      <c r="F428" s="22" t="s">
        <v>383</v>
      </c>
      <c r="G428" s="10" t="s">
        <v>283</v>
      </c>
      <c r="H428" s="9" t="s">
        <v>305</v>
      </c>
      <c r="I428" s="18" t="s">
        <v>287</v>
      </c>
      <c r="J428" s="14" t="s">
        <v>316</v>
      </c>
      <c r="K428" s="23" t="str">
        <f>VLOOKUP(Table1[[#This Row],[LastName]]&amp;"."&amp;Table1[[#This Row],[FirstName]],Fencers!C:G,4,FALSE)</f>
        <v>ASC</v>
      </c>
      <c r="L428" s="24">
        <v>0</v>
      </c>
      <c r="M428" s="19">
        <f>COUNTIFS(A:A,Table1[[#This Row],[LastName]],B:B,Table1[[#This Row],[FirstName]],F:F,"S",H:H,Table1[[#This Row],[Category]],I:I,Table1[[#This Row],[Weapon]])</f>
        <v>5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12</v>
      </c>
      <c r="P428" s="16">
        <f>IF(OR(Table1[[#This Row],[Rank]]="Cancelled",Table1[[#This Row],[Rank]]&gt;64),1,VLOOKUP(Table1[[#This Row],[GenderCount]],'Ranking Values'!E:F,2,FALSE))</f>
        <v>1</v>
      </c>
      <c r="Q428" s="17">
        <f>Table1[[#This Row],[Ranking.Points]]*Table1[[#This Row],[Mulitplier]]*Table1[[#This Row],[NI.Mult]]</f>
        <v>12</v>
      </c>
    </row>
    <row r="429" spans="1:17" x14ac:dyDescent="0.3">
      <c r="A429" s="9" t="s">
        <v>375</v>
      </c>
      <c r="B429" s="9" t="s">
        <v>376</v>
      </c>
      <c r="C429" s="3">
        <v>8</v>
      </c>
      <c r="D429" s="12">
        <f>COUNTIFS(E:E,Table1[[#This Row],[EventDate]],G:G,Table1[[#This Row],[EventName]],H:H,Table1[[#This Row],[Category]],I:I,Table1[[#This Row],[Weapon]],J:J,Table1[[#This Row],[Gender]])</f>
        <v>8</v>
      </c>
      <c r="E429" s="21">
        <v>44521</v>
      </c>
      <c r="F429" s="22" t="s">
        <v>383</v>
      </c>
      <c r="G429" s="10" t="s">
        <v>283</v>
      </c>
      <c r="H429" s="9" t="s">
        <v>305</v>
      </c>
      <c r="I429" s="18" t="s">
        <v>287</v>
      </c>
      <c r="J429" s="14" t="s">
        <v>316</v>
      </c>
      <c r="K429" s="23" t="str">
        <f>VLOOKUP(Table1[[#This Row],[LastName]]&amp;"."&amp;Table1[[#This Row],[FirstName]],Fencers!C:G,4,FALSE)</f>
        <v>ASC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6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12</v>
      </c>
      <c r="P429" s="16">
        <f>IF(OR(Table1[[#This Row],[Rank]]="Cancelled",Table1[[#This Row],[Rank]]&gt;64),1,VLOOKUP(Table1[[#This Row],[GenderCount]],'Ranking Values'!E:F,2,FALSE))</f>
        <v>1</v>
      </c>
      <c r="Q429" s="17">
        <f>Table1[[#This Row],[Ranking.Points]]*Table1[[#This Row],[Mulitplier]]*Table1[[#This Row],[NI.Mult]]</f>
        <v>12</v>
      </c>
    </row>
    <row r="430" spans="1:17" x14ac:dyDescent="0.3">
      <c r="A430" s="9" t="s">
        <v>61</v>
      </c>
      <c r="B430" s="9" t="s">
        <v>64</v>
      </c>
      <c r="C430" s="3">
        <v>1</v>
      </c>
      <c r="D430" s="12">
        <f>COUNTIFS(E:E,Table1[[#This Row],[EventDate]],G:G,Table1[[#This Row],[EventName]],H:H,Table1[[#This Row],[Category]],I:I,Table1[[#This Row],[Weapon]],J:J,Table1[[#This Row],[Gender]])</f>
        <v>5</v>
      </c>
      <c r="E430" s="21">
        <v>44521</v>
      </c>
      <c r="F430" s="22" t="s">
        <v>383</v>
      </c>
      <c r="G430" s="10" t="s">
        <v>283</v>
      </c>
      <c r="H430" s="9" t="s">
        <v>305</v>
      </c>
      <c r="I430" s="18" t="s">
        <v>287</v>
      </c>
      <c r="J430" s="14" t="s">
        <v>315</v>
      </c>
      <c r="K430" s="23" t="str">
        <f>VLOOKUP(Table1[[#This Row],[LastName]]&amp;"."&amp;Table1[[#This Row],[FirstName]],Fencers!C:G,4,FALSE)</f>
        <v>CSFC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4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28</v>
      </c>
      <c r="P430" s="16">
        <f>IF(OR(Table1[[#This Row],[Rank]]="Cancelled",Table1[[#This Row],[Rank]]&gt;64),1,VLOOKUP(Table1[[#This Row],[GenderCount]],'Ranking Values'!E:F,2,FALSE))</f>
        <v>1</v>
      </c>
      <c r="Q430" s="17">
        <f>Table1[[#This Row],[Ranking.Points]]*Table1[[#This Row],[Mulitplier]]*Table1[[#This Row],[NI.Mult]]</f>
        <v>28</v>
      </c>
    </row>
    <row r="431" spans="1:17" x14ac:dyDescent="0.3">
      <c r="A431" s="18" t="s">
        <v>122</v>
      </c>
      <c r="B431" s="9" t="s">
        <v>135</v>
      </c>
      <c r="C431" s="3">
        <v>2</v>
      </c>
      <c r="D431" s="12">
        <f>COUNTIFS(E:E,Table1[[#This Row],[EventDate]],G:G,Table1[[#This Row],[EventName]],H:H,Table1[[#This Row],[Category]],I:I,Table1[[#This Row],[Weapon]],J:J,Table1[[#This Row],[Gender]])</f>
        <v>5</v>
      </c>
      <c r="E431" s="21">
        <v>44521</v>
      </c>
      <c r="F431" s="22" t="s">
        <v>383</v>
      </c>
      <c r="G431" s="10" t="s">
        <v>283</v>
      </c>
      <c r="H431" s="9" t="s">
        <v>305</v>
      </c>
      <c r="I431" s="18" t="s">
        <v>287</v>
      </c>
      <c r="J431" s="14" t="s">
        <v>315</v>
      </c>
      <c r="K431" s="23" t="str">
        <f>VLOOKUP(Table1[[#This Row],[LastName]]&amp;"."&amp;Table1[[#This Row],[FirstName]],Fencers!C:G,4,FALSE)</f>
        <v>ASC</v>
      </c>
      <c r="L431" s="24">
        <v>0</v>
      </c>
      <c r="M431" s="19">
        <f>COUNTIFS(A:A,Table1[[#This Row],[LastName]],B:B,Table1[[#This Row],[FirstName]],F:F,"S",H:H,Table1[[#This Row],[Category]],I:I,Table1[[#This Row],[Weapon]])</f>
        <v>5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23</v>
      </c>
      <c r="P431" s="16">
        <f>IF(OR(Table1[[#This Row],[Rank]]="Cancelled",Table1[[#This Row],[Rank]]&gt;64),1,VLOOKUP(Table1[[#This Row],[GenderCount]],'Ranking Values'!E:F,2,FALSE))</f>
        <v>1</v>
      </c>
      <c r="Q431" s="17">
        <f>Table1[[#This Row],[Ranking.Points]]*Table1[[#This Row],[Mulitplier]]*Table1[[#This Row],[NI.Mult]]</f>
        <v>23</v>
      </c>
    </row>
    <row r="432" spans="1:17" x14ac:dyDescent="0.3">
      <c r="A432" s="9" t="s">
        <v>108</v>
      </c>
      <c r="B432" s="9" t="s">
        <v>115</v>
      </c>
      <c r="C432" s="3">
        <v>3</v>
      </c>
      <c r="D432" s="12">
        <f>COUNTIFS(E:E,Table1[[#This Row],[EventDate]],G:G,Table1[[#This Row],[EventName]],H:H,Table1[[#This Row],[Category]],I:I,Table1[[#This Row],[Weapon]],J:J,Table1[[#This Row],[Gender]])</f>
        <v>5</v>
      </c>
      <c r="E432" s="21">
        <v>44521</v>
      </c>
      <c r="F432" s="22" t="s">
        <v>383</v>
      </c>
      <c r="G432" s="10" t="s">
        <v>283</v>
      </c>
      <c r="H432" s="9" t="s">
        <v>305</v>
      </c>
      <c r="I432" s="18" t="s">
        <v>287</v>
      </c>
      <c r="J432" s="14" t="s">
        <v>315</v>
      </c>
      <c r="K432" s="23" t="str">
        <f>VLOOKUP(Table1[[#This Row],[LastName]]&amp;"."&amp;Table1[[#This Row],[FirstName]],Fencers!C:G,4,FALSE)</f>
        <v>ASC</v>
      </c>
      <c r="L432" s="24">
        <v>0</v>
      </c>
      <c r="M432" s="19">
        <f>COUNTIFS(A:A,Table1[[#This Row],[LastName]],B:B,Table1[[#This Row],[FirstName]],F:F,"S",H:H,Table1[[#This Row],[Category]],I:I,Table1[[#This Row],[Weapon]])</f>
        <v>5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18</v>
      </c>
      <c r="P432" s="16">
        <f>IF(OR(Table1[[#This Row],[Rank]]="Cancelled",Table1[[#This Row],[Rank]]&gt;64),1,VLOOKUP(Table1[[#This Row],[GenderCount]],'Ranking Values'!E:F,2,FALSE))</f>
        <v>1</v>
      </c>
      <c r="Q432" s="17">
        <f>Table1[[#This Row],[Ranking.Points]]*Table1[[#This Row],[Mulitplier]]*Table1[[#This Row],[NI.Mult]]</f>
        <v>18</v>
      </c>
    </row>
    <row r="433" spans="1:17" x14ac:dyDescent="0.3">
      <c r="A433" s="9" t="s">
        <v>29</v>
      </c>
      <c r="B433" s="9" t="s">
        <v>44</v>
      </c>
      <c r="C433" s="3">
        <v>3</v>
      </c>
      <c r="D433" s="12">
        <f>COUNTIFS(E:E,Table1[[#This Row],[EventDate]],G:G,Table1[[#This Row],[EventName]],H:H,Table1[[#This Row],[Category]],I:I,Table1[[#This Row],[Weapon]],J:J,Table1[[#This Row],[Gender]])</f>
        <v>5</v>
      </c>
      <c r="E433" s="21">
        <v>44521</v>
      </c>
      <c r="F433" s="22" t="s">
        <v>383</v>
      </c>
      <c r="G433" s="10" t="s">
        <v>283</v>
      </c>
      <c r="H433" s="9" t="s">
        <v>305</v>
      </c>
      <c r="I433" s="18" t="s">
        <v>287</v>
      </c>
      <c r="J433" s="14" t="s">
        <v>315</v>
      </c>
      <c r="K433" s="23" t="str">
        <f>VLOOKUP(Table1[[#This Row],[LastName]]&amp;"."&amp;Table1[[#This Row],[FirstName]],Fencers!C:G,4,FALSE)</f>
        <v>ASC</v>
      </c>
      <c r="L433" s="24">
        <v>0</v>
      </c>
      <c r="M433" s="19">
        <f>COUNTIFS(A:A,Table1[[#This Row],[LastName]],B:B,Table1[[#This Row],[FirstName]],F:F,"S",H:H,Table1[[#This Row],[Category]],I:I,Table1[[#This Row],[Weapon]])</f>
        <v>2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18</v>
      </c>
      <c r="P433" s="16">
        <f>IF(OR(Table1[[#This Row],[Rank]]="Cancelled",Table1[[#This Row],[Rank]]&gt;64),1,VLOOKUP(Table1[[#This Row],[GenderCount]],'Ranking Values'!E:F,2,FALSE))</f>
        <v>1</v>
      </c>
      <c r="Q433" s="17">
        <f>Table1[[#This Row],[Ranking.Points]]*Table1[[#This Row],[Mulitplier]]*Table1[[#This Row],[NI.Mult]]</f>
        <v>18</v>
      </c>
    </row>
    <row r="434" spans="1:17" x14ac:dyDescent="0.3">
      <c r="A434" s="9" t="s">
        <v>25</v>
      </c>
      <c r="B434" s="9" t="s">
        <v>40</v>
      </c>
      <c r="C434" s="3">
        <v>5</v>
      </c>
      <c r="D434" s="12">
        <f>COUNTIFS(E:E,Table1[[#This Row],[EventDate]],G:G,Table1[[#This Row],[EventName]],H:H,Table1[[#This Row],[Category]],I:I,Table1[[#This Row],[Weapon]],J:J,Table1[[#This Row],[Gender]])</f>
        <v>5</v>
      </c>
      <c r="E434" s="21">
        <v>44521</v>
      </c>
      <c r="F434" s="22" t="s">
        <v>383</v>
      </c>
      <c r="G434" s="10" t="s">
        <v>283</v>
      </c>
      <c r="H434" s="9" t="s">
        <v>305</v>
      </c>
      <c r="I434" s="18" t="s">
        <v>287</v>
      </c>
      <c r="J434" s="14" t="s">
        <v>315</v>
      </c>
      <c r="K434" s="23" t="str">
        <f>VLOOKUP(Table1[[#This Row],[LastName]]&amp;"."&amp;Table1[[#This Row],[FirstName]],Fencers!C:G,4,FALSE)</f>
        <v>ASC</v>
      </c>
      <c r="L434" s="24">
        <v>0</v>
      </c>
      <c r="M434" s="19">
        <f>COUNTIFS(A:A,Table1[[#This Row],[LastName]],B:B,Table1[[#This Row],[FirstName]],F:F,"S",H:H,Table1[[#This Row],[Category]],I:I,Table1[[#This Row],[Weapon]])</f>
        <v>4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12</v>
      </c>
      <c r="P434" s="16">
        <f>IF(OR(Table1[[#This Row],[Rank]]="Cancelled",Table1[[#This Row],[Rank]]&gt;64),1,VLOOKUP(Table1[[#This Row],[GenderCount]],'Ranking Values'!E:F,2,FALSE))</f>
        <v>1</v>
      </c>
      <c r="Q434" s="17">
        <f>Table1[[#This Row],[Ranking.Points]]*Table1[[#This Row],[Mulitplier]]*Table1[[#This Row],[NI.Mult]]</f>
        <v>12</v>
      </c>
    </row>
    <row r="435" spans="1:17" x14ac:dyDescent="0.3">
      <c r="A435" s="9" t="s">
        <v>61</v>
      </c>
      <c r="B435" s="9" t="s">
        <v>63</v>
      </c>
      <c r="C435" s="3">
        <v>1</v>
      </c>
      <c r="D435" s="12">
        <f>COUNTIFS(E:E,Table1[[#This Row],[EventDate]],G:G,Table1[[#This Row],[EventName]],H:H,Table1[[#This Row],[Category]],I:I,Table1[[#This Row],[Weapon]],J:J,Table1[[#This Row],[Gender]])</f>
        <v>4</v>
      </c>
      <c r="E435" s="21">
        <v>44521</v>
      </c>
      <c r="F435" s="22" t="s">
        <v>383</v>
      </c>
      <c r="G435" s="10" t="s">
        <v>283</v>
      </c>
      <c r="H435" s="18" t="s">
        <v>314</v>
      </c>
      <c r="I435" s="18" t="s">
        <v>287</v>
      </c>
      <c r="J435" s="14" t="s">
        <v>316</v>
      </c>
      <c r="K435" s="23" t="str">
        <f>VLOOKUP(Table1[[#This Row],[LastName]]&amp;"."&amp;Table1[[#This Row],[FirstName]],Fencers!C:G,4,FALSE)</f>
        <v>CSFC</v>
      </c>
      <c r="L435" s="24">
        <v>0</v>
      </c>
      <c r="M435" s="19">
        <f>COUNTIFS(A:A,Table1[[#This Row],[LastName]],B:B,Table1[[#This Row],[FirstName]],F:F,"S",H:H,Table1[[#This Row],[Category]],I:I,Table1[[#This Row],[Weapon]])</f>
        <v>6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6">
        <f>IF(Table1[[#This Row],[Rank]]="Cancelled",1,IF(Table1[[#This Row],[Rank]]&gt;64,0,IF(L435=0,VLOOKUP(C435,'Ranking Values'!A:C,2,FALSE),VLOOKUP(C435,'Ranking Values'!A:C,3,FALSE))))</f>
        <v>28</v>
      </c>
      <c r="P435" s="16">
        <f>IF(OR(Table1[[#This Row],[Rank]]="Cancelled",Table1[[#This Row],[Rank]]&gt;64),1,VLOOKUP(Table1[[#This Row],[GenderCount]],'Ranking Values'!E:F,2,FALSE))</f>
        <v>0.8</v>
      </c>
      <c r="Q435" s="17">
        <f>Table1[[#This Row],[Ranking.Points]]*Table1[[#This Row],[Mulitplier]]*Table1[[#This Row],[NI.Mult]]</f>
        <v>22.400000000000002</v>
      </c>
    </row>
    <row r="436" spans="1:17" x14ac:dyDescent="0.3">
      <c r="A436" s="9" t="s">
        <v>329</v>
      </c>
      <c r="B436" s="9" t="s">
        <v>318</v>
      </c>
      <c r="C436" s="3">
        <v>2</v>
      </c>
      <c r="D436" s="12">
        <f>COUNTIFS(E:E,Table1[[#This Row],[EventDate]],G:G,Table1[[#This Row],[EventName]],H:H,Table1[[#This Row],[Category]],I:I,Table1[[#This Row],[Weapon]],J:J,Table1[[#This Row],[Gender]])</f>
        <v>4</v>
      </c>
      <c r="E436" s="21">
        <v>44521</v>
      </c>
      <c r="F436" s="22" t="s">
        <v>383</v>
      </c>
      <c r="G436" s="10" t="s">
        <v>283</v>
      </c>
      <c r="H436" s="18" t="s">
        <v>314</v>
      </c>
      <c r="I436" s="18" t="s">
        <v>287</v>
      </c>
      <c r="J436" s="14" t="s">
        <v>316</v>
      </c>
      <c r="K436" s="23" t="str">
        <f>VLOOKUP(Table1[[#This Row],[LastName]]&amp;"."&amp;Table1[[#This Row],[FirstName]],Fencers!C:G,4,FALSE)</f>
        <v>ASC</v>
      </c>
      <c r="L436" s="24">
        <v>0</v>
      </c>
      <c r="M436" s="19">
        <f>COUNTIFS(A:A,Table1[[#This Row],[LastName]],B:B,Table1[[#This Row],[FirstName]],F:F,"S",H:H,Table1[[#This Row],[Category]],I:I,Table1[[#This Row],[Weapon]])</f>
        <v>1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23</v>
      </c>
      <c r="P436" s="16">
        <f>IF(OR(Table1[[#This Row],[Rank]]="Cancelled",Table1[[#This Row],[Rank]]&gt;64),1,VLOOKUP(Table1[[#This Row],[GenderCount]],'Ranking Values'!E:F,2,FALSE))</f>
        <v>0.8</v>
      </c>
      <c r="Q436" s="17">
        <f>Table1[[#This Row],[Ranking.Points]]*Table1[[#This Row],[Mulitplier]]*Table1[[#This Row],[NI.Mult]]</f>
        <v>18.400000000000002</v>
      </c>
    </row>
    <row r="437" spans="1:17" x14ac:dyDescent="0.3">
      <c r="A437" s="9" t="s">
        <v>30</v>
      </c>
      <c r="B437" s="9" t="s">
        <v>45</v>
      </c>
      <c r="C437" s="3">
        <v>3</v>
      </c>
      <c r="D437" s="12">
        <f>COUNTIFS(E:E,Table1[[#This Row],[EventDate]],G:G,Table1[[#This Row],[EventName]],H:H,Table1[[#This Row],[Category]],I:I,Table1[[#This Row],[Weapon]],J:J,Table1[[#This Row],[Gender]])</f>
        <v>4</v>
      </c>
      <c r="E437" s="21">
        <v>44521</v>
      </c>
      <c r="F437" s="22" t="s">
        <v>383</v>
      </c>
      <c r="G437" s="10" t="s">
        <v>283</v>
      </c>
      <c r="H437" s="18" t="s">
        <v>314</v>
      </c>
      <c r="I437" s="18" t="s">
        <v>287</v>
      </c>
      <c r="J437" s="14" t="s">
        <v>316</v>
      </c>
      <c r="K437" s="23" t="str">
        <f>VLOOKUP(Table1[[#This Row],[LastName]]&amp;"."&amp;Table1[[#This Row],[FirstName]],Fencers!C:G,4,FALSE)</f>
        <v>AHFC</v>
      </c>
      <c r="L437" s="24">
        <v>0</v>
      </c>
      <c r="M437" s="19">
        <f>COUNTIFS(A:A,Table1[[#This Row],[LastName]],B:B,Table1[[#This Row],[FirstName]],F:F,"S",H:H,Table1[[#This Row],[Category]],I:I,Table1[[#This Row],[Weapon]])</f>
        <v>6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18</v>
      </c>
      <c r="P437" s="16">
        <f>IF(OR(Table1[[#This Row],[Rank]]="Cancelled",Table1[[#This Row],[Rank]]&gt;64),1,VLOOKUP(Table1[[#This Row],[GenderCount]],'Ranking Values'!E:F,2,FALSE))</f>
        <v>0.8</v>
      </c>
      <c r="Q437" s="17">
        <f>Table1[[#This Row],[Ranking.Points]]*Table1[[#This Row],[Mulitplier]]*Table1[[#This Row],[NI.Mult]]</f>
        <v>14.4</v>
      </c>
    </row>
    <row r="438" spans="1:17" x14ac:dyDescent="0.3">
      <c r="A438" s="9" t="s">
        <v>107</v>
      </c>
      <c r="B438" s="9" t="s">
        <v>114</v>
      </c>
      <c r="C438" s="3">
        <v>3</v>
      </c>
      <c r="D438" s="12">
        <f>COUNTIFS(E:E,Table1[[#This Row],[EventDate]],G:G,Table1[[#This Row],[EventName]],H:H,Table1[[#This Row],[Category]],I:I,Table1[[#This Row],[Weapon]],J:J,Table1[[#This Row],[Gender]])</f>
        <v>4</v>
      </c>
      <c r="E438" s="21">
        <v>44521</v>
      </c>
      <c r="F438" s="22" t="s">
        <v>383</v>
      </c>
      <c r="G438" s="10" t="s">
        <v>283</v>
      </c>
      <c r="H438" s="18" t="s">
        <v>314</v>
      </c>
      <c r="I438" s="18" t="s">
        <v>287</v>
      </c>
      <c r="J438" s="14" t="s">
        <v>316</v>
      </c>
      <c r="K438" s="23" t="str">
        <f>VLOOKUP(Table1[[#This Row],[LastName]]&amp;"."&amp;Table1[[#This Row],[FirstName]],Fencers!C:G,4,FALSE)</f>
        <v>ASC</v>
      </c>
      <c r="L438" s="24">
        <v>0</v>
      </c>
      <c r="M438" s="19">
        <f>COUNTIFS(A:A,Table1[[#This Row],[LastName]],B:B,Table1[[#This Row],[FirstName]],F:F,"S",H:H,Table1[[#This Row],[Category]],I:I,Table1[[#This Row],[Weapon]])</f>
        <v>4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6">
        <f>IF(Table1[[#This Row],[Rank]]="Cancelled",1,IF(Table1[[#This Row],[Rank]]&gt;64,0,IF(L438=0,VLOOKUP(C438,'Ranking Values'!A:C,2,FALSE),VLOOKUP(C438,'Ranking Values'!A:C,3,FALSE))))</f>
        <v>18</v>
      </c>
      <c r="P438" s="16">
        <f>IF(OR(Table1[[#This Row],[Rank]]="Cancelled",Table1[[#This Row],[Rank]]&gt;64),1,VLOOKUP(Table1[[#This Row],[GenderCount]],'Ranking Values'!E:F,2,FALSE))</f>
        <v>0.8</v>
      </c>
      <c r="Q438" s="17">
        <f>Table1[[#This Row],[Ranking.Points]]*Table1[[#This Row],[Mulitplier]]*Table1[[#This Row],[NI.Mult]]</f>
        <v>14.4</v>
      </c>
    </row>
    <row r="439" spans="1:17" x14ac:dyDescent="0.3">
      <c r="A439" s="9" t="s">
        <v>61</v>
      </c>
      <c r="B439" s="9" t="s">
        <v>64</v>
      </c>
      <c r="C439" s="3">
        <v>1</v>
      </c>
      <c r="D439" s="12">
        <f>COUNTIFS(E:E,Table1[[#This Row],[EventDate]],G:G,Table1[[#This Row],[EventName]],H:H,Table1[[#This Row],[Category]],I:I,Table1[[#This Row],[Weapon]],J:J,Table1[[#This Row],[Gender]])</f>
        <v>4</v>
      </c>
      <c r="E439" s="21">
        <v>44521</v>
      </c>
      <c r="F439" s="22" t="s">
        <v>383</v>
      </c>
      <c r="G439" s="10" t="s">
        <v>283</v>
      </c>
      <c r="H439" s="18" t="s">
        <v>314</v>
      </c>
      <c r="I439" s="18" t="s">
        <v>287</v>
      </c>
      <c r="J439" s="14" t="s">
        <v>315</v>
      </c>
      <c r="K439" s="23" t="str">
        <f>VLOOKUP(Table1[[#This Row],[LastName]]&amp;"."&amp;Table1[[#This Row],[FirstName]],Fencers!C:G,4,FALSE)</f>
        <v>CSFC</v>
      </c>
      <c r="L439" s="24">
        <v>0</v>
      </c>
      <c r="M439" s="19">
        <f>COUNTIFS(A:A,Table1[[#This Row],[LastName]],B:B,Table1[[#This Row],[FirstName]],F:F,"S",H:H,Table1[[#This Row],[Category]],I:I,Table1[[#This Row],[Weapon]])</f>
        <v>5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6">
        <f>IF(Table1[[#This Row],[Rank]]="Cancelled",1,IF(Table1[[#This Row],[Rank]]&gt;64,0,IF(L439=0,VLOOKUP(C439,'Ranking Values'!A:C,2,FALSE),VLOOKUP(C439,'Ranking Values'!A:C,3,FALSE))))</f>
        <v>28</v>
      </c>
      <c r="P439" s="16">
        <f>IF(OR(Table1[[#This Row],[Rank]]="Cancelled",Table1[[#This Row],[Rank]]&gt;64),1,VLOOKUP(Table1[[#This Row],[GenderCount]],'Ranking Values'!E:F,2,FALSE))</f>
        <v>0.8</v>
      </c>
      <c r="Q439" s="17">
        <f>Table1[[#This Row],[Ranking.Points]]*Table1[[#This Row],[Mulitplier]]*Table1[[#This Row],[NI.Mult]]</f>
        <v>22.400000000000002</v>
      </c>
    </row>
    <row r="440" spans="1:17" x14ac:dyDescent="0.3">
      <c r="A440" s="9" t="s">
        <v>29</v>
      </c>
      <c r="B440" s="9" t="s">
        <v>44</v>
      </c>
      <c r="C440" s="3">
        <v>2</v>
      </c>
      <c r="D440" s="12">
        <f>COUNTIFS(E:E,Table1[[#This Row],[EventDate]],G:G,Table1[[#This Row],[EventName]],H:H,Table1[[#This Row],[Category]],I:I,Table1[[#This Row],[Weapon]],J:J,Table1[[#This Row],[Gender]])</f>
        <v>4</v>
      </c>
      <c r="E440" s="21">
        <v>44521</v>
      </c>
      <c r="F440" s="22" t="s">
        <v>383</v>
      </c>
      <c r="G440" s="10" t="s">
        <v>283</v>
      </c>
      <c r="H440" s="18" t="s">
        <v>314</v>
      </c>
      <c r="I440" s="18" t="s">
        <v>287</v>
      </c>
      <c r="J440" s="14" t="s">
        <v>315</v>
      </c>
      <c r="K440" s="23" t="str">
        <f>VLOOKUP(Table1[[#This Row],[LastName]]&amp;"."&amp;Table1[[#This Row],[FirstName]],Fencers!C:G,4,FALSE)</f>
        <v>ASC</v>
      </c>
      <c r="L440" s="24">
        <v>0</v>
      </c>
      <c r="M440" s="19">
        <f>COUNTIFS(A:A,Table1[[#This Row],[LastName]],B:B,Table1[[#This Row],[FirstName]],F:F,"S",H:H,Table1[[#This Row],[Category]],I:I,Table1[[#This Row],[Weapon]])</f>
        <v>3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23</v>
      </c>
      <c r="P440" s="16">
        <f>IF(OR(Table1[[#This Row],[Rank]]="Cancelled",Table1[[#This Row],[Rank]]&gt;64),1,VLOOKUP(Table1[[#This Row],[GenderCount]],'Ranking Values'!E:F,2,FALSE))</f>
        <v>0.8</v>
      </c>
      <c r="Q440" s="17">
        <f>Table1[[#This Row],[Ranking.Points]]*Table1[[#This Row],[Mulitplier]]*Table1[[#This Row],[NI.Mult]]</f>
        <v>18.400000000000002</v>
      </c>
    </row>
    <row r="441" spans="1:17" x14ac:dyDescent="0.3">
      <c r="A441" s="9" t="s">
        <v>25</v>
      </c>
      <c r="B441" s="9" t="s">
        <v>40</v>
      </c>
      <c r="C441" s="3">
        <v>3</v>
      </c>
      <c r="D441" s="12">
        <f>COUNTIFS(E:E,Table1[[#This Row],[EventDate]],G:G,Table1[[#This Row],[EventName]],H:H,Table1[[#This Row],[Category]],I:I,Table1[[#This Row],[Weapon]],J:J,Table1[[#This Row],[Gender]])</f>
        <v>4</v>
      </c>
      <c r="E441" s="21">
        <v>44521</v>
      </c>
      <c r="F441" s="22" t="s">
        <v>383</v>
      </c>
      <c r="G441" s="10" t="s">
        <v>283</v>
      </c>
      <c r="H441" s="18" t="s">
        <v>314</v>
      </c>
      <c r="I441" s="18" t="s">
        <v>287</v>
      </c>
      <c r="J441" s="14" t="s">
        <v>315</v>
      </c>
      <c r="K441" s="23" t="str">
        <f>VLOOKUP(Table1[[#This Row],[LastName]]&amp;"."&amp;Table1[[#This Row],[FirstName]],Fencers!C:G,4,FALSE)</f>
        <v>ASC</v>
      </c>
      <c r="L441" s="24">
        <v>0</v>
      </c>
      <c r="M441" s="19">
        <f>COUNTIFS(A:A,Table1[[#This Row],[LastName]],B:B,Table1[[#This Row],[FirstName]],F:F,"S",H:H,Table1[[#This Row],[Category]],I:I,Table1[[#This Row],[Weapon]])</f>
        <v>5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6">
        <f>IF(Table1[[#This Row],[Rank]]="Cancelled",1,IF(Table1[[#This Row],[Rank]]&gt;64,0,IF(L441=0,VLOOKUP(C441,'Ranking Values'!A:C,2,FALSE),VLOOKUP(C441,'Ranking Values'!A:C,3,FALSE))))</f>
        <v>18</v>
      </c>
      <c r="P441" s="16">
        <f>IF(OR(Table1[[#This Row],[Rank]]="Cancelled",Table1[[#This Row],[Rank]]&gt;64),1,VLOOKUP(Table1[[#This Row],[GenderCount]],'Ranking Values'!E:F,2,FALSE))</f>
        <v>0.8</v>
      </c>
      <c r="Q441" s="17">
        <f>Table1[[#This Row],[Ranking.Points]]*Table1[[#This Row],[Mulitplier]]*Table1[[#This Row],[NI.Mult]]</f>
        <v>14.4</v>
      </c>
    </row>
    <row r="442" spans="1:17" x14ac:dyDescent="0.3">
      <c r="A442" s="9" t="s">
        <v>108</v>
      </c>
      <c r="B442" s="9" t="s">
        <v>115</v>
      </c>
      <c r="C442" s="3">
        <v>3</v>
      </c>
      <c r="D442" s="12">
        <f>COUNTIFS(E:E,Table1[[#This Row],[EventDate]],G:G,Table1[[#This Row],[EventName]],H:H,Table1[[#This Row],[Category]],I:I,Table1[[#This Row],[Weapon]],J:J,Table1[[#This Row],[Gender]])</f>
        <v>4</v>
      </c>
      <c r="E442" s="21">
        <v>44521</v>
      </c>
      <c r="F442" s="22" t="s">
        <v>383</v>
      </c>
      <c r="G442" s="10" t="s">
        <v>283</v>
      </c>
      <c r="H442" s="18" t="s">
        <v>314</v>
      </c>
      <c r="I442" s="18" t="s">
        <v>287</v>
      </c>
      <c r="J442" s="14" t="s">
        <v>315</v>
      </c>
      <c r="K442" s="23" t="str">
        <f>VLOOKUP(Table1[[#This Row],[LastName]]&amp;"."&amp;Table1[[#This Row],[FirstName]],Fencers!C:G,4,FALSE)</f>
        <v>ASC</v>
      </c>
      <c r="L442" s="24">
        <v>0</v>
      </c>
      <c r="M442" s="19">
        <f>COUNTIFS(A:A,Table1[[#This Row],[LastName]],B:B,Table1[[#This Row],[FirstName]],F:F,"S",H:H,Table1[[#This Row],[Category]],I:I,Table1[[#This Row],[Weapon]])</f>
        <v>5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6">
        <f>IF(Table1[[#This Row],[Rank]]="Cancelled",1,IF(Table1[[#This Row],[Rank]]&gt;64,0,IF(L442=0,VLOOKUP(C442,'Ranking Values'!A:C,2,FALSE),VLOOKUP(C442,'Ranking Values'!A:C,3,FALSE))))</f>
        <v>18</v>
      </c>
      <c r="P442" s="16">
        <f>IF(OR(Table1[[#This Row],[Rank]]="Cancelled",Table1[[#This Row],[Rank]]&gt;64),1,VLOOKUP(Table1[[#This Row],[GenderCount]],'Ranking Values'!E:F,2,FALSE))</f>
        <v>0.8</v>
      </c>
      <c r="Q442" s="17">
        <f>Table1[[#This Row],[Ranking.Points]]*Table1[[#This Row],[Mulitplier]]*Table1[[#This Row],[NI.Mult]]</f>
        <v>14.4</v>
      </c>
    </row>
    <row r="443" spans="1:17" x14ac:dyDescent="0.3">
      <c r="A443" s="9" t="s">
        <v>19</v>
      </c>
      <c r="B443" s="9" t="s">
        <v>32</v>
      </c>
      <c r="C443" s="3">
        <v>6</v>
      </c>
      <c r="D443" s="12">
        <v>42</v>
      </c>
      <c r="E443" s="21">
        <v>44545</v>
      </c>
      <c r="F443" s="22" t="s">
        <v>384</v>
      </c>
      <c r="G443" s="10" t="s">
        <v>443</v>
      </c>
      <c r="H443" s="9" t="s">
        <v>305</v>
      </c>
      <c r="I443" s="9" t="s">
        <v>287</v>
      </c>
      <c r="J443" s="14" t="s">
        <v>316</v>
      </c>
      <c r="K443" s="23" t="str">
        <f>VLOOKUP(Table1[[#This Row],[LastName]]&amp;"."&amp;Table1[[#This Row],[FirstName]],Fencers!C:G,4,FALSE)</f>
        <v>ASC</v>
      </c>
      <c r="L443" s="24">
        <v>1</v>
      </c>
      <c r="M443" s="19">
        <f>COUNTIFS(A:A,Table1[[#This Row],[LastName]],B:B,Table1[[#This Row],[FirstName]],F:F,"S",H:H,Table1[[#This Row],[Category]],I:I,Table1[[#This Row],[Weapon]])</f>
        <v>5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14</v>
      </c>
      <c r="P443" s="16">
        <f>IF(OR(Table1[[#This Row],[Rank]]="Cancelled",Table1[[#This Row],[Rank]]&gt;64),1,VLOOKUP(Table1[[#This Row],[GenderCount]],'Ranking Values'!E:F,2,FALSE))</f>
        <v>1.4</v>
      </c>
      <c r="Q443" s="17">
        <f>Table1[[#This Row],[Ranking.Points]]*Table1[[#This Row],[Mulitplier]]*Table1[[#This Row],[NI.Mult]]</f>
        <v>19.599999999999998</v>
      </c>
    </row>
    <row r="444" spans="1:17" x14ac:dyDescent="0.3">
      <c r="A444" s="9" t="s">
        <v>145</v>
      </c>
      <c r="B444" s="9" t="s">
        <v>83</v>
      </c>
      <c r="C444" s="3">
        <v>5</v>
      </c>
      <c r="D444" s="12">
        <v>23</v>
      </c>
      <c r="E444" s="21">
        <v>44545</v>
      </c>
      <c r="F444" s="22" t="s">
        <v>384</v>
      </c>
      <c r="G444" s="10" t="s">
        <v>443</v>
      </c>
      <c r="H444" s="9" t="s">
        <v>305</v>
      </c>
      <c r="I444" s="9" t="s">
        <v>285</v>
      </c>
      <c r="J444" s="14" t="s">
        <v>315</v>
      </c>
      <c r="K444" s="23" t="str">
        <f>VLOOKUP(Table1[[#This Row],[LastName]]&amp;"."&amp;Table1[[#This Row],[FirstName]],Fencers!C:G,4,FALSE)</f>
        <v>ASC</v>
      </c>
      <c r="L444" s="24">
        <v>1</v>
      </c>
      <c r="M444" s="19">
        <f>COUNTIFS(A:A,Table1[[#This Row],[LastName]],B:B,Table1[[#This Row],[FirstName]],F:F,"S",H:H,Table1[[#This Row],[Category]],I:I,Table1[[#This Row],[Weapon]])</f>
        <v>3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14</v>
      </c>
      <c r="P444" s="16">
        <f>IF(OR(Table1[[#This Row],[Rank]]="Cancelled",Table1[[#This Row],[Rank]]&gt;64),1,VLOOKUP(Table1[[#This Row],[GenderCount]],'Ranking Values'!E:F,2,FALSE))</f>
        <v>1.2</v>
      </c>
      <c r="Q444" s="17">
        <f>Table1[[#This Row],[Ranking.Points]]*Table1[[#This Row],[Mulitplier]]*Table1[[#This Row],[NI.Mult]]</f>
        <v>16.8</v>
      </c>
    </row>
    <row r="445" spans="1:17" x14ac:dyDescent="0.3">
      <c r="A445" s="9" t="s">
        <v>180</v>
      </c>
      <c r="B445" s="9" t="s">
        <v>181</v>
      </c>
      <c r="C445" s="3">
        <v>22</v>
      </c>
      <c r="D445" s="12">
        <v>23</v>
      </c>
      <c r="E445" s="21">
        <v>44545</v>
      </c>
      <c r="F445" s="22" t="s">
        <v>384</v>
      </c>
      <c r="G445" s="10" t="s">
        <v>443</v>
      </c>
      <c r="H445" s="9" t="s">
        <v>305</v>
      </c>
      <c r="I445" s="9" t="s">
        <v>285</v>
      </c>
      <c r="J445" s="14" t="s">
        <v>315</v>
      </c>
      <c r="K445" s="23" t="str">
        <f>VLOOKUP(Table1[[#This Row],[LastName]]&amp;"."&amp;Table1[[#This Row],[FirstName]],Fencers!C:G,4,FALSE)</f>
        <v>CSFC</v>
      </c>
      <c r="L445" s="24">
        <v>1</v>
      </c>
      <c r="M445" s="19">
        <f>COUNTIFS(A:A,Table1[[#This Row],[LastName]],B:B,Table1[[#This Row],[FirstName]],F:F,"S",H:H,Table1[[#This Row],[Category]],I:I,Table1[[#This Row],[Weapon]])</f>
        <v>4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4</v>
      </c>
      <c r="P445" s="16">
        <f>IF(OR(Table1[[#This Row],[Rank]]="Cancelled",Table1[[#This Row],[Rank]]&gt;64),1,VLOOKUP(Table1[[#This Row],[GenderCount]],'Ranking Values'!E:F,2,FALSE))</f>
        <v>1.2</v>
      </c>
      <c r="Q445" s="17">
        <f>Table1[[#This Row],[Ranking.Points]]*Table1[[#This Row],[Mulitplier]]*Table1[[#This Row],[NI.Mult]]</f>
        <v>4.8</v>
      </c>
    </row>
    <row r="446" spans="1:17" x14ac:dyDescent="0.3">
      <c r="A446" s="9" t="s">
        <v>25</v>
      </c>
      <c r="B446" s="9" t="s">
        <v>40</v>
      </c>
      <c r="C446" s="3">
        <v>6</v>
      </c>
      <c r="D446" s="12">
        <v>12</v>
      </c>
      <c r="E446" s="21">
        <v>44545</v>
      </c>
      <c r="F446" s="22" t="s">
        <v>384</v>
      </c>
      <c r="G446" s="10" t="s">
        <v>443</v>
      </c>
      <c r="H446" s="9" t="s">
        <v>314</v>
      </c>
      <c r="I446" s="9" t="s">
        <v>287</v>
      </c>
      <c r="J446" s="14" t="s">
        <v>315</v>
      </c>
      <c r="K446" s="23" t="str">
        <f>VLOOKUP(Table1[[#This Row],[LastName]]&amp;"."&amp;Table1[[#This Row],[FirstName]],Fencers!C:G,4,FALSE)</f>
        <v>ASC</v>
      </c>
      <c r="L446" s="24">
        <v>1</v>
      </c>
      <c r="M446" s="19">
        <f>COUNTIFS(A:A,Table1[[#This Row],[LastName]],B:B,Table1[[#This Row],[FirstName]],F:F,"S",H:H,Table1[[#This Row],[Category]],I:I,Table1[[#This Row],[Weapon]])</f>
        <v>5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14</v>
      </c>
      <c r="P446" s="16">
        <f>IF(OR(Table1[[#This Row],[Rank]]="Cancelled",Table1[[#This Row],[Rank]]&gt;64),1,VLOOKUP(Table1[[#This Row],[GenderCount]],'Ranking Values'!E:F,2,FALSE))</f>
        <v>1</v>
      </c>
      <c r="Q446" s="17">
        <f>Table1[[#This Row],[Ranking.Points]]*Table1[[#This Row],[Mulitplier]]*Table1[[#This Row],[NI.Mult]]</f>
        <v>14</v>
      </c>
    </row>
    <row r="447" spans="1:17" x14ac:dyDescent="0.3">
      <c r="A447" s="9" t="s">
        <v>395</v>
      </c>
      <c r="B447" s="9" t="s">
        <v>396</v>
      </c>
      <c r="C447" s="3">
        <v>1</v>
      </c>
      <c r="D447" s="12">
        <f>COUNTIFS(E:E,Table1[[#This Row],[EventDate]],G:G,Table1[[#This Row],[EventName]],H:H,Table1[[#This Row],[Category]],I:I,Table1[[#This Row],[Weapon]],J:J,Table1[[#This Row],[Gender]])</f>
        <v>5</v>
      </c>
      <c r="E447" s="21">
        <v>44619</v>
      </c>
      <c r="F447" s="22" t="s">
        <v>383</v>
      </c>
      <c r="G447" s="10" t="s">
        <v>283</v>
      </c>
      <c r="H447" s="9" t="s">
        <v>305</v>
      </c>
      <c r="I447" s="9" t="s">
        <v>285</v>
      </c>
      <c r="J447" s="14" t="s">
        <v>316</v>
      </c>
      <c r="K447" s="23" t="str">
        <f>VLOOKUP(Table1[[#This Row],[LastName]]&amp;"."&amp;Table1[[#This Row],[FirstName]],Fencers!C:G,4,FALSE)</f>
        <v>ASC</v>
      </c>
      <c r="L447" s="24">
        <v>0</v>
      </c>
      <c r="M447" s="19">
        <f>COUNTIFS(A:A,Table1[[#This Row],[LastName]],B:B,Table1[[#This Row],[FirstName]],F:F,"S",H:H,Table1[[#This Row],[Category]],I:I,Table1[[#This Row],[Weapon]])</f>
        <v>1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28</v>
      </c>
      <c r="P447" s="16">
        <f>IF(OR(Table1[[#This Row],[Rank]]="Cancelled",Table1[[#This Row],[Rank]]&gt;64),1,VLOOKUP(Table1[[#This Row],[GenderCount]],'Ranking Values'!E:F,2,FALSE))</f>
        <v>1</v>
      </c>
      <c r="Q447" s="17">
        <f>Table1[[#This Row],[Ranking.Points]]*Table1[[#This Row],[Mulitplier]]*Table1[[#This Row],[NI.Mult]]</f>
        <v>28</v>
      </c>
    </row>
    <row r="448" spans="1:17" x14ac:dyDescent="0.3">
      <c r="A448" s="9" t="s">
        <v>72</v>
      </c>
      <c r="B448" s="9" t="s">
        <v>73</v>
      </c>
      <c r="C448" s="3">
        <v>2</v>
      </c>
      <c r="D448" s="12">
        <f>COUNTIFS(E:E,Table1[[#This Row],[EventDate]],G:G,Table1[[#This Row],[EventName]],H:H,Table1[[#This Row],[Category]],I:I,Table1[[#This Row],[Weapon]],J:J,Table1[[#This Row],[Gender]])</f>
        <v>5</v>
      </c>
      <c r="E448" s="21">
        <v>44619</v>
      </c>
      <c r="F448" s="22" t="s">
        <v>383</v>
      </c>
      <c r="G448" s="10" t="s">
        <v>283</v>
      </c>
      <c r="H448" s="9" t="s">
        <v>305</v>
      </c>
      <c r="I448" s="9" t="s">
        <v>285</v>
      </c>
      <c r="J448" s="14" t="s">
        <v>316</v>
      </c>
      <c r="K448" s="23" t="str">
        <f>VLOOKUP(Table1[[#This Row],[LastName]]&amp;"."&amp;Table1[[#This Row],[FirstName]],Fencers!C:G,4,FALSE)</f>
        <v>TPFC</v>
      </c>
      <c r="L448" s="24">
        <v>0</v>
      </c>
      <c r="M448" s="19">
        <f>COUNTIFS(A:A,Table1[[#This Row],[LastName]],B:B,Table1[[#This Row],[FirstName]],F:F,"S",H:H,Table1[[#This Row],[Category]],I:I,Table1[[#This Row],[Weapon]])</f>
        <v>1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6">
        <f>IF(Table1[[#This Row],[Rank]]="Cancelled",1,IF(Table1[[#This Row],[Rank]]&gt;64,0,IF(L448=0,VLOOKUP(C448,'Ranking Values'!A:C,2,FALSE),VLOOKUP(C448,'Ranking Values'!A:C,3,FALSE))))</f>
        <v>23</v>
      </c>
      <c r="P448" s="16">
        <f>IF(OR(Table1[[#This Row],[Rank]]="Cancelled",Table1[[#This Row],[Rank]]&gt;64),1,VLOOKUP(Table1[[#This Row],[GenderCount]],'Ranking Values'!E:F,2,FALSE))</f>
        <v>1</v>
      </c>
      <c r="Q448" s="17">
        <f>Table1[[#This Row],[Ranking.Points]]*Table1[[#This Row],[Mulitplier]]*Table1[[#This Row],[NI.Mult]]</f>
        <v>23</v>
      </c>
    </row>
    <row r="449" spans="1:17" x14ac:dyDescent="0.3">
      <c r="A449" s="9" t="s">
        <v>382</v>
      </c>
      <c r="B449" s="9" t="s">
        <v>144</v>
      </c>
      <c r="C449" s="3">
        <v>3</v>
      </c>
      <c r="D449" s="12">
        <f>COUNTIFS(E:E,Table1[[#This Row],[EventDate]],G:G,Table1[[#This Row],[EventName]],H:H,Table1[[#This Row],[Category]],I:I,Table1[[#This Row],[Weapon]],J:J,Table1[[#This Row],[Gender]])</f>
        <v>5</v>
      </c>
      <c r="E449" s="21">
        <v>44619</v>
      </c>
      <c r="F449" s="22" t="s">
        <v>383</v>
      </c>
      <c r="G449" s="10" t="s">
        <v>283</v>
      </c>
      <c r="H449" s="9" t="s">
        <v>305</v>
      </c>
      <c r="I449" s="9" t="s">
        <v>285</v>
      </c>
      <c r="J449" s="14" t="s">
        <v>316</v>
      </c>
      <c r="K449" s="23" t="str">
        <f>VLOOKUP(Table1[[#This Row],[LastName]]&amp;"."&amp;Table1[[#This Row],[FirstName]],Fencers!C:G,4,FALSE)</f>
        <v>TPFC</v>
      </c>
      <c r="L449" s="24">
        <v>0</v>
      </c>
      <c r="M449" s="19">
        <f>COUNTIFS(A:A,Table1[[#This Row],[LastName]],B:B,Table1[[#This Row],[FirstName]],F:F,"S",H:H,Table1[[#This Row],[Category]],I:I,Table1[[#This Row],[Weapon]])</f>
        <v>3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18</v>
      </c>
      <c r="P449" s="16">
        <f>IF(OR(Table1[[#This Row],[Rank]]="Cancelled",Table1[[#This Row],[Rank]]&gt;64),1,VLOOKUP(Table1[[#This Row],[GenderCount]],'Ranking Values'!E:F,2,FALSE))</f>
        <v>1</v>
      </c>
      <c r="Q449" s="17">
        <f>Table1[[#This Row],[Ranking.Points]]*Table1[[#This Row],[Mulitplier]]*Table1[[#This Row],[NI.Mult]]</f>
        <v>18</v>
      </c>
    </row>
    <row r="450" spans="1:17" x14ac:dyDescent="0.3">
      <c r="A450" s="9" t="s">
        <v>107</v>
      </c>
      <c r="B450" s="9" t="s">
        <v>142</v>
      </c>
      <c r="C450" s="3">
        <v>3</v>
      </c>
      <c r="D450" s="12">
        <f>COUNTIFS(E:E,Table1[[#This Row],[EventDate]],G:G,Table1[[#This Row],[EventName]],H:H,Table1[[#This Row],[Category]],I:I,Table1[[#This Row],[Weapon]],J:J,Table1[[#This Row],[Gender]])</f>
        <v>5</v>
      </c>
      <c r="E450" s="21">
        <v>44619</v>
      </c>
      <c r="F450" s="22" t="s">
        <v>383</v>
      </c>
      <c r="G450" s="10" t="s">
        <v>283</v>
      </c>
      <c r="H450" s="9" t="s">
        <v>305</v>
      </c>
      <c r="I450" s="9" t="s">
        <v>285</v>
      </c>
      <c r="J450" s="14" t="s">
        <v>316</v>
      </c>
      <c r="K450" s="23" t="str">
        <f>VLOOKUP(Table1[[#This Row],[LastName]]&amp;"."&amp;Table1[[#This Row],[FirstName]],Fencers!C:G,4,FALSE)</f>
        <v>ASC</v>
      </c>
      <c r="L450" s="24">
        <v>0</v>
      </c>
      <c r="M450" s="19">
        <f>COUNTIFS(A:A,Table1[[#This Row],[LastName]],B:B,Table1[[#This Row],[FirstName]],F:F,"S",H:H,Table1[[#This Row],[Category]],I:I,Table1[[#This Row],[Weapon]])</f>
        <v>5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18</v>
      </c>
      <c r="P450" s="16">
        <f>IF(OR(Table1[[#This Row],[Rank]]="Cancelled",Table1[[#This Row],[Rank]]&gt;64),1,VLOOKUP(Table1[[#This Row],[GenderCount]],'Ranking Values'!E:F,2,FALSE))</f>
        <v>1</v>
      </c>
      <c r="Q450" s="17">
        <f>Table1[[#This Row],[Ranking.Points]]*Table1[[#This Row],[Mulitplier]]*Table1[[#This Row],[NI.Mult]]</f>
        <v>18</v>
      </c>
    </row>
    <row r="451" spans="1:17" x14ac:dyDescent="0.3">
      <c r="A451" s="9" t="s">
        <v>90</v>
      </c>
      <c r="B451" s="9" t="s">
        <v>91</v>
      </c>
      <c r="C451" s="3">
        <v>5</v>
      </c>
      <c r="D451" s="12">
        <f>COUNTIFS(E:E,Table1[[#This Row],[EventDate]],G:G,Table1[[#This Row],[EventName]],H:H,Table1[[#This Row],[Category]],I:I,Table1[[#This Row],[Weapon]],J:J,Table1[[#This Row],[Gender]])</f>
        <v>5</v>
      </c>
      <c r="E451" s="21">
        <v>44619</v>
      </c>
      <c r="F451" s="22" t="s">
        <v>383</v>
      </c>
      <c r="G451" s="10" t="s">
        <v>283</v>
      </c>
      <c r="H451" s="9" t="s">
        <v>305</v>
      </c>
      <c r="I451" s="9" t="s">
        <v>285</v>
      </c>
      <c r="J451" s="14" t="s">
        <v>316</v>
      </c>
      <c r="K451" s="23" t="str">
        <f>VLOOKUP(Table1[[#This Row],[LastName]]&amp;"."&amp;Table1[[#This Row],[FirstName]],Fencers!C:G,4,FALSE)</f>
        <v>TPFC</v>
      </c>
      <c r="L451" s="24">
        <v>0</v>
      </c>
      <c r="M451" s="19">
        <f>COUNTIFS(A:A,Table1[[#This Row],[LastName]],B:B,Table1[[#This Row],[FirstName]],F:F,"S",H:H,Table1[[#This Row],[Category]],I:I,Table1[[#This Row],[Weapon]])</f>
        <v>1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12</v>
      </c>
      <c r="P451" s="16">
        <f>IF(OR(Table1[[#This Row],[Rank]]="Cancelled",Table1[[#This Row],[Rank]]&gt;64),1,VLOOKUP(Table1[[#This Row],[GenderCount]],'Ranking Values'!E:F,2,FALSE))</f>
        <v>1</v>
      </c>
      <c r="Q451" s="17">
        <f>Table1[[#This Row],[Ranking.Points]]*Table1[[#This Row],[Mulitplier]]*Table1[[#This Row],[NI.Mult]]</f>
        <v>12</v>
      </c>
    </row>
    <row r="452" spans="1:17" x14ac:dyDescent="0.3">
      <c r="A452" s="9" t="s">
        <v>120</v>
      </c>
      <c r="B452" s="9" t="s">
        <v>133</v>
      </c>
      <c r="C452" s="3">
        <v>1</v>
      </c>
      <c r="D452" s="12">
        <f>COUNTIFS(E:E,Table1[[#This Row],[EventDate]],G:G,Table1[[#This Row],[EventName]],H:H,Table1[[#This Row],[Category]],I:I,Table1[[#This Row],[Weapon]],J:J,Table1[[#This Row],[Gender]])</f>
        <v>10</v>
      </c>
      <c r="E452" s="21">
        <v>44619</v>
      </c>
      <c r="F452" s="22" t="s">
        <v>383</v>
      </c>
      <c r="G452" s="10" t="s">
        <v>283</v>
      </c>
      <c r="H452" s="9" t="s">
        <v>305</v>
      </c>
      <c r="I452" s="9" t="s">
        <v>287</v>
      </c>
      <c r="J452" s="14" t="s">
        <v>316</v>
      </c>
      <c r="K452" s="23" t="str">
        <f>VLOOKUP(Table1[[#This Row],[LastName]]&amp;"."&amp;Table1[[#This Row],[FirstName]],Fencers!C:G,4,FALSE)</f>
        <v>ASC</v>
      </c>
      <c r="L452" s="24">
        <v>0</v>
      </c>
      <c r="M452" s="19">
        <f>COUNTIFS(A:A,Table1[[#This Row],[LastName]],B:B,Table1[[#This Row],[FirstName]],F:F,"S",H:H,Table1[[#This Row],[Category]],I:I,Table1[[#This Row],[Weapon]])</f>
        <v>5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28</v>
      </c>
      <c r="P452" s="16">
        <f>IF(OR(Table1[[#This Row],[Rank]]="Cancelled",Table1[[#This Row],[Rank]]&gt;64),1,VLOOKUP(Table1[[#This Row],[GenderCount]],'Ranking Values'!E:F,2,FALSE))</f>
        <v>1</v>
      </c>
      <c r="Q452" s="17">
        <f>Table1[[#This Row],[Ranking.Points]]*Table1[[#This Row],[Mulitplier]]*Table1[[#This Row],[NI.Mult]]</f>
        <v>28</v>
      </c>
    </row>
    <row r="453" spans="1:17" x14ac:dyDescent="0.3">
      <c r="A453" s="9" t="s">
        <v>19</v>
      </c>
      <c r="B453" s="9" t="s">
        <v>32</v>
      </c>
      <c r="C453" s="3">
        <v>2</v>
      </c>
      <c r="D453" s="12">
        <f>COUNTIFS(E:E,Table1[[#This Row],[EventDate]],G:G,Table1[[#This Row],[EventName]],H:H,Table1[[#This Row],[Category]],I:I,Table1[[#This Row],[Weapon]],J:J,Table1[[#This Row],[Gender]])</f>
        <v>10</v>
      </c>
      <c r="E453" s="21">
        <v>44619</v>
      </c>
      <c r="F453" s="22" t="s">
        <v>383</v>
      </c>
      <c r="G453" s="10" t="s">
        <v>283</v>
      </c>
      <c r="H453" s="9" t="s">
        <v>305</v>
      </c>
      <c r="I453" s="9" t="s">
        <v>287</v>
      </c>
      <c r="J453" s="14" t="s">
        <v>316</v>
      </c>
      <c r="K453" s="23" t="str">
        <f>VLOOKUP(Table1[[#This Row],[LastName]]&amp;"."&amp;Table1[[#This Row],[FirstName]],Fencers!C:G,4,FALSE)</f>
        <v>ASC</v>
      </c>
      <c r="L453" s="24">
        <v>0</v>
      </c>
      <c r="M453" s="19">
        <f>COUNTIFS(A:A,Table1[[#This Row],[LastName]],B:B,Table1[[#This Row],[FirstName]],F:F,"S",H:H,Table1[[#This Row],[Category]],I:I,Table1[[#This Row],[Weapon]])</f>
        <v>5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23</v>
      </c>
      <c r="P453" s="16">
        <f>IF(OR(Table1[[#This Row],[Rank]]="Cancelled",Table1[[#This Row],[Rank]]&gt;64),1,VLOOKUP(Table1[[#This Row],[GenderCount]],'Ranking Values'!E:F,2,FALSE))</f>
        <v>1</v>
      </c>
      <c r="Q453" s="17">
        <f>Table1[[#This Row],[Ranking.Points]]*Table1[[#This Row],[Mulitplier]]*Table1[[#This Row],[NI.Mult]]</f>
        <v>23</v>
      </c>
    </row>
    <row r="454" spans="1:17" x14ac:dyDescent="0.3">
      <c r="A454" s="9" t="s">
        <v>375</v>
      </c>
      <c r="B454" s="9" t="s">
        <v>376</v>
      </c>
      <c r="C454" s="3">
        <v>3</v>
      </c>
      <c r="D454" s="12">
        <f>COUNTIFS(E:E,Table1[[#This Row],[EventDate]],G:G,Table1[[#This Row],[EventName]],H:H,Table1[[#This Row],[Category]],I:I,Table1[[#This Row],[Weapon]],J:J,Table1[[#This Row],[Gender]])</f>
        <v>10</v>
      </c>
      <c r="E454" s="21">
        <v>44619</v>
      </c>
      <c r="F454" s="22" t="s">
        <v>383</v>
      </c>
      <c r="G454" s="10" t="s">
        <v>283</v>
      </c>
      <c r="H454" s="9" t="s">
        <v>305</v>
      </c>
      <c r="I454" s="9" t="s">
        <v>287</v>
      </c>
      <c r="J454" s="14" t="s">
        <v>316</v>
      </c>
      <c r="K454" s="23" t="str">
        <f>VLOOKUP(Table1[[#This Row],[LastName]]&amp;"."&amp;Table1[[#This Row],[FirstName]],Fencers!C:G,4,FALSE)</f>
        <v>ASC</v>
      </c>
      <c r="L454" s="24">
        <v>0</v>
      </c>
      <c r="M454" s="19">
        <f>COUNTIFS(A:A,Table1[[#This Row],[LastName]],B:B,Table1[[#This Row],[FirstName]],F:F,"S",H:H,Table1[[#This Row],[Category]],I:I,Table1[[#This Row],[Weapon]])</f>
        <v>6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18</v>
      </c>
      <c r="P454" s="16">
        <f>IF(OR(Table1[[#This Row],[Rank]]="Cancelled",Table1[[#This Row],[Rank]]&gt;64),1,VLOOKUP(Table1[[#This Row],[GenderCount]],'Ranking Values'!E:F,2,FALSE))</f>
        <v>1</v>
      </c>
      <c r="Q454" s="17">
        <f>Table1[[#This Row],[Ranking.Points]]*Table1[[#This Row],[Mulitplier]]*Table1[[#This Row],[NI.Mult]]</f>
        <v>18</v>
      </c>
    </row>
    <row r="455" spans="1:17" x14ac:dyDescent="0.3">
      <c r="A455" s="9" t="s">
        <v>72</v>
      </c>
      <c r="B455" s="9" t="s">
        <v>73</v>
      </c>
      <c r="C455" s="3">
        <v>3</v>
      </c>
      <c r="D455" s="12">
        <f>COUNTIFS(E:E,Table1[[#This Row],[EventDate]],G:G,Table1[[#This Row],[EventName]],H:H,Table1[[#This Row],[Category]],I:I,Table1[[#This Row],[Weapon]],J:J,Table1[[#This Row],[Gender]])</f>
        <v>10</v>
      </c>
      <c r="E455" s="21">
        <v>44619</v>
      </c>
      <c r="F455" s="22" t="s">
        <v>383</v>
      </c>
      <c r="G455" s="10" t="s">
        <v>283</v>
      </c>
      <c r="H455" s="9" t="s">
        <v>305</v>
      </c>
      <c r="I455" s="9" t="s">
        <v>287</v>
      </c>
      <c r="J455" s="14" t="s">
        <v>316</v>
      </c>
      <c r="K455" s="23" t="str">
        <f>VLOOKUP(Table1[[#This Row],[LastName]]&amp;"."&amp;Table1[[#This Row],[FirstName]],Fencers!C:G,4,FALSE)</f>
        <v>TPFC</v>
      </c>
      <c r="L455" s="24">
        <v>0</v>
      </c>
      <c r="M455" s="19">
        <f>COUNTIFS(A:A,Table1[[#This Row],[LastName]],B:B,Table1[[#This Row],[FirstName]],F:F,"S",H:H,Table1[[#This Row],[Category]],I:I,Table1[[#This Row],[Weapon]])</f>
        <v>2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18</v>
      </c>
      <c r="P455" s="16">
        <f>IF(OR(Table1[[#This Row],[Rank]]="Cancelled",Table1[[#This Row],[Rank]]&gt;64),1,VLOOKUP(Table1[[#This Row],[GenderCount]],'Ranking Values'!E:F,2,FALSE))</f>
        <v>1</v>
      </c>
      <c r="Q455" s="17">
        <f>Table1[[#This Row],[Ranking.Points]]*Table1[[#This Row],[Mulitplier]]*Table1[[#This Row],[NI.Mult]]</f>
        <v>18</v>
      </c>
    </row>
    <row r="456" spans="1:17" x14ac:dyDescent="0.3">
      <c r="A456" s="9" t="s">
        <v>61</v>
      </c>
      <c r="B456" s="9" t="s">
        <v>63</v>
      </c>
      <c r="C456" s="3">
        <v>5</v>
      </c>
      <c r="D456" s="12">
        <f>COUNTIFS(E:E,Table1[[#This Row],[EventDate]],G:G,Table1[[#This Row],[EventName]],H:H,Table1[[#This Row],[Category]],I:I,Table1[[#This Row],[Weapon]],J:J,Table1[[#This Row],[Gender]])</f>
        <v>10</v>
      </c>
      <c r="E456" s="21">
        <v>44619</v>
      </c>
      <c r="F456" s="22" t="s">
        <v>383</v>
      </c>
      <c r="G456" s="10" t="s">
        <v>283</v>
      </c>
      <c r="H456" s="9" t="s">
        <v>305</v>
      </c>
      <c r="I456" s="9" t="s">
        <v>287</v>
      </c>
      <c r="J456" s="14" t="s">
        <v>316</v>
      </c>
      <c r="K456" s="23" t="str">
        <f>VLOOKUP(Table1[[#This Row],[LastName]]&amp;"."&amp;Table1[[#This Row],[FirstName]],Fencers!C:G,4,FALSE)</f>
        <v>CSFC</v>
      </c>
      <c r="L456" s="24">
        <v>0</v>
      </c>
      <c r="M456" s="19">
        <f>COUNTIFS(A:A,Table1[[#This Row],[LastName]],B:B,Table1[[#This Row],[FirstName]],F:F,"S",H:H,Table1[[#This Row],[Category]],I:I,Table1[[#This Row],[Weapon]])</f>
        <v>5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12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12</v>
      </c>
    </row>
    <row r="457" spans="1:17" x14ac:dyDescent="0.3">
      <c r="A457" s="9" t="s">
        <v>30</v>
      </c>
      <c r="B457" s="9" t="s">
        <v>45</v>
      </c>
      <c r="C457" s="3">
        <v>6</v>
      </c>
      <c r="D457" s="12">
        <f>COUNTIFS(E:E,Table1[[#This Row],[EventDate]],G:G,Table1[[#This Row],[EventName]],H:H,Table1[[#This Row],[Category]],I:I,Table1[[#This Row],[Weapon]],J:J,Table1[[#This Row],[Gender]])</f>
        <v>10</v>
      </c>
      <c r="E457" s="21">
        <v>44619</v>
      </c>
      <c r="F457" s="22" t="s">
        <v>383</v>
      </c>
      <c r="G457" s="10" t="s">
        <v>283</v>
      </c>
      <c r="H457" s="9" t="s">
        <v>305</v>
      </c>
      <c r="I457" s="9" t="s">
        <v>287</v>
      </c>
      <c r="J457" s="14" t="s">
        <v>316</v>
      </c>
      <c r="K457" s="23" t="str">
        <f>VLOOKUP(Table1[[#This Row],[LastName]]&amp;"."&amp;Table1[[#This Row],[FirstName]],Fencers!C:G,4,FALSE)</f>
        <v>AHFC</v>
      </c>
      <c r="L457" s="24">
        <v>0</v>
      </c>
      <c r="M457" s="19">
        <f>COUNTIFS(A:A,Table1[[#This Row],[LastName]],B:B,Table1[[#This Row],[FirstName]],F:F,"S",H:H,Table1[[#This Row],[Category]],I:I,Table1[[#This Row],[Weapon]])</f>
        <v>6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12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12</v>
      </c>
    </row>
    <row r="458" spans="1:17" x14ac:dyDescent="0.3">
      <c r="A458" s="9" t="s">
        <v>54</v>
      </c>
      <c r="B458" s="9" t="s">
        <v>55</v>
      </c>
      <c r="C458" s="3">
        <v>7</v>
      </c>
      <c r="D458" s="12">
        <f>COUNTIFS(E:E,Table1[[#This Row],[EventDate]],G:G,Table1[[#This Row],[EventName]],H:H,Table1[[#This Row],[Category]],I:I,Table1[[#This Row],[Weapon]],J:J,Table1[[#This Row],[Gender]])</f>
        <v>10</v>
      </c>
      <c r="E458" s="21">
        <v>44619</v>
      </c>
      <c r="F458" s="22" t="s">
        <v>383</v>
      </c>
      <c r="G458" s="10" t="s">
        <v>283</v>
      </c>
      <c r="H458" s="9" t="s">
        <v>305</v>
      </c>
      <c r="I458" s="9" t="s">
        <v>287</v>
      </c>
      <c r="J458" s="14" t="s">
        <v>316</v>
      </c>
      <c r="K458" s="23" t="str">
        <f>VLOOKUP(Table1[[#This Row],[LastName]]&amp;"."&amp;Table1[[#This Row],[FirstName]],Fencers!C:G,4,FALSE)</f>
        <v>ASC</v>
      </c>
      <c r="L458" s="24">
        <v>0</v>
      </c>
      <c r="M458" s="19">
        <f>COUNTIFS(A:A,Table1[[#This Row],[LastName]],B:B,Table1[[#This Row],[FirstName]],F:F,"S",H:H,Table1[[#This Row],[Category]],I:I,Table1[[#This Row],[Weapon]])</f>
        <v>3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12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12</v>
      </c>
    </row>
    <row r="459" spans="1:17" x14ac:dyDescent="0.3">
      <c r="A459" s="9" t="s">
        <v>76</v>
      </c>
      <c r="B459" s="9" t="s">
        <v>77</v>
      </c>
      <c r="C459" s="3">
        <v>8</v>
      </c>
      <c r="D459" s="12">
        <f>COUNTIFS(E:E,Table1[[#This Row],[EventDate]],G:G,Table1[[#This Row],[EventName]],H:H,Table1[[#This Row],[Category]],I:I,Table1[[#This Row],[Weapon]],J:J,Table1[[#This Row],[Gender]])</f>
        <v>10</v>
      </c>
      <c r="E459" s="21">
        <v>44619</v>
      </c>
      <c r="F459" s="22" t="s">
        <v>383</v>
      </c>
      <c r="G459" s="10" t="s">
        <v>283</v>
      </c>
      <c r="H459" s="9" t="s">
        <v>305</v>
      </c>
      <c r="I459" s="9" t="s">
        <v>287</v>
      </c>
      <c r="J459" s="14" t="s">
        <v>316</v>
      </c>
      <c r="K459" s="23" t="str">
        <f>VLOOKUP(Table1[[#This Row],[LastName]]&amp;"."&amp;Table1[[#This Row],[FirstName]],Fencers!C:G,4,FALSE)</f>
        <v>ASC</v>
      </c>
      <c r="L459" s="24">
        <v>0</v>
      </c>
      <c r="M459" s="19">
        <f>COUNTIFS(A:A,Table1[[#This Row],[LastName]],B:B,Table1[[#This Row],[FirstName]],F:F,"S",H:H,Table1[[#This Row],[Category]],I:I,Table1[[#This Row],[Weapon]])</f>
        <v>5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12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12</v>
      </c>
    </row>
    <row r="460" spans="1:17" x14ac:dyDescent="0.3">
      <c r="A460" s="9" t="s">
        <v>444</v>
      </c>
      <c r="B460" s="9" t="s">
        <v>362</v>
      </c>
      <c r="C460" s="3">
        <v>9</v>
      </c>
      <c r="D460" s="12">
        <f>COUNTIFS(E:E,Table1[[#This Row],[EventDate]],G:G,Table1[[#This Row],[EventName]],H:H,Table1[[#This Row],[Category]],I:I,Table1[[#This Row],[Weapon]],J:J,Table1[[#This Row],[Gender]])</f>
        <v>10</v>
      </c>
      <c r="E460" s="21">
        <v>44619</v>
      </c>
      <c r="F460" s="22" t="s">
        <v>383</v>
      </c>
      <c r="G460" s="10" t="s">
        <v>283</v>
      </c>
      <c r="H460" s="9" t="s">
        <v>305</v>
      </c>
      <c r="I460" s="9" t="s">
        <v>287</v>
      </c>
      <c r="J460" s="14" t="s">
        <v>316</v>
      </c>
      <c r="K460" s="23" t="str">
        <f>VLOOKUP(Table1[[#This Row],[LastName]]&amp;"."&amp;Table1[[#This Row],[FirstName]],Fencers!C:G,4,FALSE)</f>
        <v>ASC</v>
      </c>
      <c r="L460" s="24">
        <v>0</v>
      </c>
      <c r="M460" s="19">
        <f>COUNTIFS(A:A,Table1[[#This Row],[LastName]],B:B,Table1[[#This Row],[FirstName]],F:F,"S",H:H,Table1[[#This Row],[Category]],I:I,Table1[[#This Row],[Weapon]])</f>
        <v>1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7</v>
      </c>
      <c r="P460" s="16">
        <f>IF(OR(Table1[[#This Row],[Rank]]="Cancelled",Table1[[#This Row],[Rank]]&gt;64),1,VLOOKUP(Table1[[#This Row],[GenderCount]],'Ranking Values'!E:F,2,FALSE))</f>
        <v>1</v>
      </c>
      <c r="Q460" s="17">
        <f>Table1[[#This Row],[Ranking.Points]]*Table1[[#This Row],[Mulitplier]]*Table1[[#This Row],[NI.Mult]]</f>
        <v>7</v>
      </c>
    </row>
    <row r="461" spans="1:17" x14ac:dyDescent="0.3">
      <c r="A461" s="9" t="s">
        <v>126</v>
      </c>
      <c r="B461" s="9" t="s">
        <v>138</v>
      </c>
      <c r="C461" s="3">
        <v>10</v>
      </c>
      <c r="D461" s="12">
        <f>COUNTIFS(E:E,Table1[[#This Row],[EventDate]],G:G,Table1[[#This Row],[EventName]],H:H,Table1[[#This Row],[Category]],I:I,Table1[[#This Row],[Weapon]],J:J,Table1[[#This Row],[Gender]])</f>
        <v>10</v>
      </c>
      <c r="E461" s="21">
        <v>44619</v>
      </c>
      <c r="F461" s="22" t="s">
        <v>383</v>
      </c>
      <c r="G461" s="10" t="s">
        <v>283</v>
      </c>
      <c r="H461" s="9" t="s">
        <v>305</v>
      </c>
      <c r="I461" s="9" t="s">
        <v>287</v>
      </c>
      <c r="J461" s="14" t="s">
        <v>316</v>
      </c>
      <c r="K461" s="23" t="str">
        <f>VLOOKUP(Table1[[#This Row],[LastName]]&amp;"."&amp;Table1[[#This Row],[FirstName]],Fencers!C:G,4,FALSE)</f>
        <v>ASC</v>
      </c>
      <c r="L461" s="24">
        <v>0</v>
      </c>
      <c r="M461" s="19">
        <f>COUNTIFS(A:A,Table1[[#This Row],[LastName]],B:B,Table1[[#This Row],[FirstName]],F:F,"S",H:H,Table1[[#This Row],[Category]],I:I,Table1[[#This Row],[Weapon]])</f>
        <v>5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7</v>
      </c>
      <c r="P461" s="16">
        <f>IF(OR(Table1[[#This Row],[Rank]]="Cancelled",Table1[[#This Row],[Rank]]&gt;64),1,VLOOKUP(Table1[[#This Row],[GenderCount]],'Ranking Values'!E:F,2,FALSE))</f>
        <v>1</v>
      </c>
      <c r="Q461" s="17">
        <f>Table1[[#This Row],[Ranking.Points]]*Table1[[#This Row],[Mulitplier]]*Table1[[#This Row],[NI.Mult]]</f>
        <v>7</v>
      </c>
    </row>
    <row r="462" spans="1:17" x14ac:dyDescent="0.3">
      <c r="A462" s="9" t="s">
        <v>327</v>
      </c>
      <c r="B462" s="9" t="s">
        <v>328</v>
      </c>
      <c r="C462" s="3">
        <v>1</v>
      </c>
      <c r="D462" s="12">
        <f>COUNTIFS(E:E,Table1[[#This Row],[EventDate]],G:G,Table1[[#This Row],[EventName]],H:H,Table1[[#This Row],[Category]],I:I,Table1[[#This Row],[Weapon]],J:J,Table1[[#This Row],[Gender]])</f>
        <v>5</v>
      </c>
      <c r="E462" s="21">
        <v>44619</v>
      </c>
      <c r="F462" s="22" t="s">
        <v>383</v>
      </c>
      <c r="G462" s="10" t="s">
        <v>283</v>
      </c>
      <c r="H462" s="9" t="s">
        <v>305</v>
      </c>
      <c r="I462" s="9" t="s">
        <v>313</v>
      </c>
      <c r="J462" s="14" t="s">
        <v>316</v>
      </c>
      <c r="K462" s="23" t="str">
        <f>VLOOKUP(Table1[[#This Row],[LastName]]&amp;"."&amp;Table1[[#This Row],[FirstName]],Fencers!C:G,4,FALSE)</f>
        <v>CSFC</v>
      </c>
      <c r="L462" s="24">
        <v>0</v>
      </c>
      <c r="M462" s="19">
        <f>COUNTIFS(A:A,Table1[[#This Row],[LastName]],B:B,Table1[[#This Row],[FirstName]],F:F,"S",H:H,Table1[[#This Row],[Category]],I:I,Table1[[#This Row],[Weapon]])</f>
        <v>3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28</v>
      </c>
      <c r="P462" s="16">
        <f>IF(OR(Table1[[#This Row],[Rank]]="Cancelled",Table1[[#This Row],[Rank]]&gt;64),1,VLOOKUP(Table1[[#This Row],[GenderCount]],'Ranking Values'!E:F,2,FALSE))</f>
        <v>1</v>
      </c>
      <c r="Q462" s="17">
        <f>Table1[[#This Row],[Ranking.Points]]*Table1[[#This Row],[Mulitplier]]*Table1[[#This Row],[NI.Mult]]</f>
        <v>28</v>
      </c>
    </row>
    <row r="463" spans="1:17" x14ac:dyDescent="0.3">
      <c r="A463" s="9" t="s">
        <v>131</v>
      </c>
      <c r="B463" s="9" t="s">
        <v>60</v>
      </c>
      <c r="C463" s="3">
        <v>2</v>
      </c>
      <c r="D463" s="12">
        <f>COUNTIFS(E:E,Table1[[#This Row],[EventDate]],G:G,Table1[[#This Row],[EventName]],H:H,Table1[[#This Row],[Category]],I:I,Table1[[#This Row],[Weapon]],J:J,Table1[[#This Row],[Gender]])</f>
        <v>5</v>
      </c>
      <c r="E463" s="21">
        <v>44619</v>
      </c>
      <c r="F463" s="22" t="s">
        <v>383</v>
      </c>
      <c r="G463" s="10" t="s">
        <v>283</v>
      </c>
      <c r="H463" s="9" t="s">
        <v>305</v>
      </c>
      <c r="I463" s="9" t="s">
        <v>313</v>
      </c>
      <c r="J463" s="14" t="s">
        <v>316</v>
      </c>
      <c r="K463" s="23" t="str">
        <f>VLOOKUP(Table1[[#This Row],[LastName]]&amp;"."&amp;Table1[[#This Row],[FirstName]],Fencers!C:G,4,FALSE)</f>
        <v>CSFC</v>
      </c>
      <c r="L463" s="24">
        <v>0</v>
      </c>
      <c r="M463" s="19">
        <f>COUNTIFS(A:A,Table1[[#This Row],[LastName]],B:B,Table1[[#This Row],[FirstName]],F:F,"S",H:H,Table1[[#This Row],[Category]],I:I,Table1[[#This Row],[Weapon]])</f>
        <v>2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23</v>
      </c>
      <c r="P463" s="16">
        <f>IF(OR(Table1[[#This Row],[Rank]]="Cancelled",Table1[[#This Row],[Rank]]&gt;64),1,VLOOKUP(Table1[[#This Row],[GenderCount]],'Ranking Values'!E:F,2,FALSE))</f>
        <v>1</v>
      </c>
      <c r="Q463" s="17">
        <f>Table1[[#This Row],[Ranking.Points]]*Table1[[#This Row],[Mulitplier]]*Table1[[#This Row],[NI.Mult]]</f>
        <v>23</v>
      </c>
    </row>
    <row r="464" spans="1:17" x14ac:dyDescent="0.3">
      <c r="A464" s="9" t="s">
        <v>367</v>
      </c>
      <c r="B464" s="9" t="s">
        <v>42</v>
      </c>
      <c r="C464" s="3">
        <v>3</v>
      </c>
      <c r="D464" s="12">
        <f>COUNTIFS(E:E,Table1[[#This Row],[EventDate]],G:G,Table1[[#This Row],[EventName]],H:H,Table1[[#This Row],[Category]],I:I,Table1[[#This Row],[Weapon]],J:J,Table1[[#This Row],[Gender]])</f>
        <v>5</v>
      </c>
      <c r="E464" s="21">
        <v>44619</v>
      </c>
      <c r="F464" s="22" t="s">
        <v>383</v>
      </c>
      <c r="G464" s="10" t="s">
        <v>283</v>
      </c>
      <c r="H464" s="9" t="s">
        <v>305</v>
      </c>
      <c r="I464" s="9" t="s">
        <v>313</v>
      </c>
      <c r="J464" s="14" t="s">
        <v>316</v>
      </c>
      <c r="K464" s="23" t="str">
        <f>VLOOKUP(Table1[[#This Row],[LastName]]&amp;"."&amp;Table1[[#This Row],[FirstName]],Fencers!C:G,4,FALSE)</f>
        <v>CSFC</v>
      </c>
      <c r="L464" s="24">
        <v>0</v>
      </c>
      <c r="M464" s="19">
        <f>COUNTIFS(A:A,Table1[[#This Row],[LastName]],B:B,Table1[[#This Row],[FirstName]],F:F,"S",H:H,Table1[[#This Row],[Category]],I:I,Table1[[#This Row],[Weapon]])</f>
        <v>4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18</v>
      </c>
      <c r="P464" s="16">
        <f>IF(OR(Table1[[#This Row],[Rank]]="Cancelled",Table1[[#This Row],[Rank]]&gt;64),1,VLOOKUP(Table1[[#This Row],[GenderCount]],'Ranking Values'!E:F,2,FALSE))</f>
        <v>1</v>
      </c>
      <c r="Q464" s="17">
        <f>Table1[[#This Row],[Ranking.Points]]*Table1[[#This Row],[Mulitplier]]*Table1[[#This Row],[NI.Mult]]</f>
        <v>18</v>
      </c>
    </row>
    <row r="465" spans="1:17" x14ac:dyDescent="0.3">
      <c r="A465" s="9" t="s">
        <v>325</v>
      </c>
      <c r="B465" s="9" t="s">
        <v>326</v>
      </c>
      <c r="C465" s="3">
        <v>3</v>
      </c>
      <c r="D465" s="12">
        <f>COUNTIFS(E:E,Table1[[#This Row],[EventDate]],G:G,Table1[[#This Row],[EventName]],H:H,Table1[[#This Row],[Category]],I:I,Table1[[#This Row],[Weapon]],J:J,Table1[[#This Row],[Gender]])</f>
        <v>5</v>
      </c>
      <c r="E465" s="21">
        <v>44619</v>
      </c>
      <c r="F465" s="22" t="s">
        <v>383</v>
      </c>
      <c r="G465" s="10" t="s">
        <v>283</v>
      </c>
      <c r="H465" s="9" t="s">
        <v>305</v>
      </c>
      <c r="I465" s="9" t="s">
        <v>313</v>
      </c>
      <c r="J465" s="14" t="s">
        <v>316</v>
      </c>
      <c r="K465" s="23" t="str">
        <f>VLOOKUP(Table1[[#This Row],[LastName]]&amp;"."&amp;Table1[[#This Row],[FirstName]],Fencers!C:G,4,FALSE)</f>
        <v>CSFC</v>
      </c>
      <c r="L465" s="24">
        <v>0</v>
      </c>
      <c r="M465" s="19">
        <f>COUNTIFS(A:A,Table1[[#This Row],[LastName]],B:B,Table1[[#This Row],[FirstName]],F:F,"S",H:H,Table1[[#This Row],[Category]],I:I,Table1[[#This Row],[Weapon]])</f>
        <v>2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18</v>
      </c>
      <c r="P465" s="16">
        <f>IF(OR(Table1[[#This Row],[Rank]]="Cancelled",Table1[[#This Row],[Rank]]&gt;64),1,VLOOKUP(Table1[[#This Row],[GenderCount]],'Ranking Values'!E:F,2,FALSE))</f>
        <v>1</v>
      </c>
      <c r="Q465" s="17">
        <f>Table1[[#This Row],[Ranking.Points]]*Table1[[#This Row],[Mulitplier]]*Table1[[#This Row],[NI.Mult]]</f>
        <v>18</v>
      </c>
    </row>
    <row r="466" spans="1:17" x14ac:dyDescent="0.3">
      <c r="A466" s="9" t="s">
        <v>445</v>
      </c>
      <c r="B466" s="9" t="s">
        <v>60</v>
      </c>
      <c r="C466" s="3">
        <v>5</v>
      </c>
      <c r="D466" s="12">
        <f>COUNTIFS(E:E,Table1[[#This Row],[EventDate]],G:G,Table1[[#This Row],[EventName]],H:H,Table1[[#This Row],[Category]],I:I,Table1[[#This Row],[Weapon]],J:J,Table1[[#This Row],[Gender]])</f>
        <v>5</v>
      </c>
      <c r="E466" s="21">
        <v>44619</v>
      </c>
      <c r="F466" s="22" t="s">
        <v>383</v>
      </c>
      <c r="G466" s="10" t="s">
        <v>283</v>
      </c>
      <c r="H466" s="9" t="s">
        <v>305</v>
      </c>
      <c r="I466" s="9" t="s">
        <v>313</v>
      </c>
      <c r="J466" s="14" t="s">
        <v>316</v>
      </c>
      <c r="K466" s="23" t="str">
        <f>VLOOKUP(Table1[[#This Row],[LastName]]&amp;"."&amp;Table1[[#This Row],[FirstName]],Fencers!C:G,4,FALSE)</f>
        <v>ASC</v>
      </c>
      <c r="L466" s="24">
        <v>0</v>
      </c>
      <c r="M466" s="19">
        <f>COUNTIFS(A:A,Table1[[#This Row],[LastName]],B:B,Table1[[#This Row],[FirstName]],F:F,"S",H:H,Table1[[#This Row],[Category]],I:I,Table1[[#This Row],[Weapon]])</f>
        <v>2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12</v>
      </c>
      <c r="P466" s="16">
        <f>IF(OR(Table1[[#This Row],[Rank]]="Cancelled",Table1[[#This Row],[Rank]]&gt;64),1,VLOOKUP(Table1[[#This Row],[GenderCount]],'Ranking Values'!E:F,2,FALSE))</f>
        <v>1</v>
      </c>
      <c r="Q466" s="17">
        <f>Table1[[#This Row],[Ranking.Points]]*Table1[[#This Row],[Mulitplier]]*Table1[[#This Row],[NI.Mult]]</f>
        <v>12</v>
      </c>
    </row>
    <row r="467" spans="1:17" x14ac:dyDescent="0.3">
      <c r="A467" s="9" t="s">
        <v>410</v>
      </c>
      <c r="B467" s="9" t="s">
        <v>411</v>
      </c>
      <c r="C467" s="3">
        <v>6</v>
      </c>
      <c r="D467" s="12">
        <f>COUNTIFS(E:E,Table1[[#This Row],[EventDate]],G:G,Table1[[#This Row],[EventName]],H:H,Table1[[#This Row],[Category]],I:I,Table1[[#This Row],[Weapon]],J:J,Table1[[#This Row],[Gender]])</f>
        <v>1</v>
      </c>
      <c r="E467" s="21">
        <v>44619</v>
      </c>
      <c r="F467" s="22" t="s">
        <v>383</v>
      </c>
      <c r="G467" s="10" t="s">
        <v>283</v>
      </c>
      <c r="H467" s="9" t="s">
        <v>305</v>
      </c>
      <c r="I467" s="9" t="s">
        <v>313</v>
      </c>
      <c r="J467" s="14" t="s">
        <v>315</v>
      </c>
      <c r="K467" s="23" t="str">
        <f>VLOOKUP(Table1[[#This Row],[LastName]]&amp;"."&amp;Table1[[#This Row],[FirstName]],Fencers!C:G,4,FALSE)</f>
        <v>CSFC</v>
      </c>
      <c r="L467" s="24">
        <v>0</v>
      </c>
      <c r="M467" s="19">
        <f>COUNTIFS(A:A,Table1[[#This Row],[LastName]],B:B,Table1[[#This Row],[FirstName]],F:F,"S",H:H,Table1[[#This Row],[Category]],I:I,Table1[[#This Row],[Weapon]])</f>
        <v>2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12</v>
      </c>
      <c r="P467" s="16">
        <f>IF(OR(Table1[[#This Row],[Rank]]="Cancelled",Table1[[#This Row],[Rank]]&gt;64),1,VLOOKUP(Table1[[#This Row],[GenderCount]],'Ranking Values'!E:F,2,FALSE))</f>
        <v>0.2</v>
      </c>
      <c r="Q467" s="17">
        <f>Table1[[#This Row],[Ranking.Points]]*Table1[[#This Row],[Mulitplier]]*Table1[[#This Row],[NI.Mult]]</f>
        <v>2.4000000000000004</v>
      </c>
    </row>
    <row r="468" spans="1:17" x14ac:dyDescent="0.3">
      <c r="A468" s="9" t="s">
        <v>180</v>
      </c>
      <c r="B468" s="9" t="s">
        <v>181</v>
      </c>
      <c r="C468" s="3">
        <v>1</v>
      </c>
      <c r="D468" s="12">
        <f>COUNTIFS(E:E,Table1[[#This Row],[EventDate]],G:G,Table1[[#This Row],[EventName]],H:H,Table1[[#This Row],[Category]],I:I,Table1[[#This Row],[Weapon]],J:J,Table1[[#This Row],[Gender]])</f>
        <v>3</v>
      </c>
      <c r="E468" s="21">
        <v>44619</v>
      </c>
      <c r="F468" s="22" t="s">
        <v>383</v>
      </c>
      <c r="G468" s="10" t="s">
        <v>283</v>
      </c>
      <c r="H468" s="9" t="s">
        <v>305</v>
      </c>
      <c r="I468" s="9" t="s">
        <v>285</v>
      </c>
      <c r="J468" s="14" t="s">
        <v>315</v>
      </c>
      <c r="K468" s="23" t="str">
        <f>VLOOKUP(Table1[[#This Row],[LastName]]&amp;"."&amp;Table1[[#This Row],[FirstName]],Fencers!C:G,4,FALSE)</f>
        <v>CSFC</v>
      </c>
      <c r="L468" s="24">
        <v>0</v>
      </c>
      <c r="M468" s="19">
        <f>COUNTIFS(A:A,Table1[[#This Row],[LastName]],B:B,Table1[[#This Row],[FirstName]],F:F,"S",H:H,Table1[[#This Row],[Category]],I:I,Table1[[#This Row],[Weapon]])</f>
        <v>4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28</v>
      </c>
      <c r="P468" s="16">
        <f>IF(OR(Table1[[#This Row],[Rank]]="Cancelled",Table1[[#This Row],[Rank]]&gt;64),1,VLOOKUP(Table1[[#This Row],[GenderCount]],'Ranking Values'!E:F,2,FALSE))</f>
        <v>0.6</v>
      </c>
      <c r="Q468" s="17">
        <f>Table1[[#This Row],[Ranking.Points]]*Table1[[#This Row],[Mulitplier]]*Table1[[#This Row],[NI.Mult]]</f>
        <v>16.8</v>
      </c>
    </row>
    <row r="469" spans="1:17" x14ac:dyDescent="0.3">
      <c r="A469" s="9" t="s">
        <v>123</v>
      </c>
      <c r="B469" t="s">
        <v>446</v>
      </c>
      <c r="C469" s="3">
        <v>2</v>
      </c>
      <c r="D469" s="12">
        <f>COUNTIFS(E:E,Table1[[#This Row],[EventDate]],G:G,Table1[[#This Row],[EventName]],H:H,Table1[[#This Row],[Category]],I:I,Table1[[#This Row],[Weapon]],J:J,Table1[[#This Row],[Gender]])</f>
        <v>3</v>
      </c>
      <c r="E469" s="21">
        <v>44619</v>
      </c>
      <c r="F469" s="22" t="s">
        <v>383</v>
      </c>
      <c r="G469" s="10" t="s">
        <v>283</v>
      </c>
      <c r="H469" s="9" t="s">
        <v>305</v>
      </c>
      <c r="I469" s="9" t="s">
        <v>285</v>
      </c>
      <c r="J469" s="14" t="s">
        <v>315</v>
      </c>
      <c r="K469" s="23" t="str">
        <f>VLOOKUP(Table1[[#This Row],[LastName]]&amp;"."&amp;Table1[[#This Row],[FirstName]],Fencers!C:G,4,FALSE)</f>
        <v>CSFC</v>
      </c>
      <c r="L469" s="24">
        <v>0</v>
      </c>
      <c r="M469" s="19">
        <f>COUNTIFS(A:A,Table1[[#This Row],[LastName]],B:B,Table1[[#This Row],[FirstName]],F:F,"S",H:H,Table1[[#This Row],[Category]],I:I,Table1[[#This Row],[Weapon]])</f>
        <v>4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23</v>
      </c>
      <c r="P469" s="16">
        <f>IF(OR(Table1[[#This Row],[Rank]]="Cancelled",Table1[[#This Row],[Rank]]&gt;64),1,VLOOKUP(Table1[[#This Row],[GenderCount]],'Ranking Values'!E:F,2,FALSE))</f>
        <v>0.6</v>
      </c>
      <c r="Q469" s="17">
        <f>Table1[[#This Row],[Ranking.Points]]*Table1[[#This Row],[Mulitplier]]*Table1[[#This Row],[NI.Mult]]</f>
        <v>13.799999999999999</v>
      </c>
    </row>
    <row r="470" spans="1:17" x14ac:dyDescent="0.3">
      <c r="A470" s="9" t="s">
        <v>373</v>
      </c>
      <c r="B470" s="9" t="s">
        <v>374</v>
      </c>
      <c r="C470" s="3">
        <v>3</v>
      </c>
      <c r="D470" s="12">
        <f>COUNTIFS(E:E,Table1[[#This Row],[EventDate]],G:G,Table1[[#This Row],[EventName]],H:H,Table1[[#This Row],[Category]],I:I,Table1[[#This Row],[Weapon]],J:J,Table1[[#This Row],[Gender]])</f>
        <v>3</v>
      </c>
      <c r="E470" s="21">
        <v>44619</v>
      </c>
      <c r="F470" s="22" t="s">
        <v>383</v>
      </c>
      <c r="G470" s="10" t="s">
        <v>283</v>
      </c>
      <c r="H470" s="9" t="s">
        <v>305</v>
      </c>
      <c r="I470" s="9" t="s">
        <v>285</v>
      </c>
      <c r="J470" s="14" t="s">
        <v>315</v>
      </c>
      <c r="K470" s="23" t="str">
        <f>VLOOKUP(Table1[[#This Row],[LastName]]&amp;"."&amp;Table1[[#This Row],[FirstName]],Fencers!C:G,4,FALSE)</f>
        <v>CSFC</v>
      </c>
      <c r="L470" s="24">
        <v>0</v>
      </c>
      <c r="M470" s="19">
        <f>COUNTIFS(A:A,Table1[[#This Row],[LastName]],B:B,Table1[[#This Row],[FirstName]],F:F,"S",H:H,Table1[[#This Row],[Category]],I:I,Table1[[#This Row],[Weapon]])</f>
        <v>5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18</v>
      </c>
      <c r="P470" s="16">
        <f>IF(OR(Table1[[#This Row],[Rank]]="Cancelled",Table1[[#This Row],[Rank]]&gt;64),1,VLOOKUP(Table1[[#This Row],[GenderCount]],'Ranking Values'!E:F,2,FALSE))</f>
        <v>0.6</v>
      </c>
      <c r="Q470" s="17">
        <f>Table1[[#This Row],[Ranking.Points]]*Table1[[#This Row],[Mulitplier]]*Table1[[#This Row],[NI.Mult]]</f>
        <v>10.799999999999999</v>
      </c>
    </row>
    <row r="471" spans="1:17" x14ac:dyDescent="0.3">
      <c r="A471" s="9" t="s">
        <v>90</v>
      </c>
      <c r="B471" s="9" t="s">
        <v>91</v>
      </c>
      <c r="C471" s="9" t="s">
        <v>17</v>
      </c>
      <c r="D471" s="12">
        <f>COUNTIFS(E:E,Table1[[#This Row],[EventDate]],G:G,Table1[[#This Row],[EventName]],H:H,Table1[[#This Row],[Category]],I:I,Table1[[#This Row],[Weapon]],J:J,Table1[[#This Row],[Gender]])</f>
        <v>1</v>
      </c>
      <c r="E471" s="21">
        <v>44619</v>
      </c>
      <c r="F471" s="22" t="s">
        <v>383</v>
      </c>
      <c r="G471" s="10" t="s">
        <v>283</v>
      </c>
      <c r="H471" s="9" t="s">
        <v>314</v>
      </c>
      <c r="I471" s="9" t="s">
        <v>285</v>
      </c>
      <c r="J471" s="14" t="s">
        <v>316</v>
      </c>
      <c r="K471" s="23" t="str">
        <f>VLOOKUP(Table1[[#This Row],[LastName]]&amp;"."&amp;Table1[[#This Row],[FirstName]],Fencers!C:G,4,FALSE)</f>
        <v>TPFC</v>
      </c>
      <c r="L471" s="24">
        <v>0</v>
      </c>
      <c r="M471" s="19">
        <f>COUNTIFS(A:A,Table1[[#This Row],[LastName]],B:B,Table1[[#This Row],[FirstName]],F:F,"S",H:H,Table1[[#This Row],[Category]],I:I,Table1[[#This Row],[Weapon]])</f>
        <v>1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1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1</v>
      </c>
    </row>
    <row r="472" spans="1:17" x14ac:dyDescent="0.3">
      <c r="A472" s="9" t="s">
        <v>303</v>
      </c>
      <c r="B472" s="9" t="s">
        <v>304</v>
      </c>
      <c r="C472" s="3">
        <v>1</v>
      </c>
      <c r="D472" s="12">
        <f>COUNTIFS(E:E,Table1[[#This Row],[EventDate]],G:G,Table1[[#This Row],[EventName]],H:H,Table1[[#This Row],[Category]],I:I,Table1[[#This Row],[Weapon]],J:J,Table1[[#This Row],[Gender]])</f>
        <v>7</v>
      </c>
      <c r="E472" s="21">
        <v>44619</v>
      </c>
      <c r="F472" s="22" t="s">
        <v>383</v>
      </c>
      <c r="G472" s="10" t="s">
        <v>283</v>
      </c>
      <c r="H472" s="9" t="s">
        <v>305</v>
      </c>
      <c r="I472" s="9" t="s">
        <v>287</v>
      </c>
      <c r="J472" s="14" t="s">
        <v>315</v>
      </c>
      <c r="K472" s="23" t="str">
        <f>VLOOKUP(Table1[[#This Row],[LastName]]&amp;"."&amp;Table1[[#This Row],[FirstName]],Fencers!C:G,4,FALSE)</f>
        <v>ASC</v>
      </c>
      <c r="L472" s="24">
        <v>0</v>
      </c>
      <c r="M472" s="19">
        <f>COUNTIFS(A:A,Table1[[#This Row],[LastName]],B:B,Table1[[#This Row],[FirstName]],F:F,"S",H:H,Table1[[#This Row],[Category]],I:I,Table1[[#This Row],[Weapon]])</f>
        <v>1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28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28</v>
      </c>
    </row>
    <row r="473" spans="1:17" x14ac:dyDescent="0.3">
      <c r="A473" s="9" t="s">
        <v>447</v>
      </c>
      <c r="B473" s="9" t="s">
        <v>448</v>
      </c>
      <c r="C473" s="3">
        <v>2</v>
      </c>
      <c r="D473" s="12">
        <f>COUNTIFS(E:E,Table1[[#This Row],[EventDate]],G:G,Table1[[#This Row],[EventName]],H:H,Table1[[#This Row],[Category]],I:I,Table1[[#This Row],[Weapon]],J:J,Table1[[#This Row],[Gender]])</f>
        <v>7</v>
      </c>
      <c r="E473" s="21">
        <v>44619</v>
      </c>
      <c r="F473" s="22" t="s">
        <v>383</v>
      </c>
      <c r="G473" s="10" t="s">
        <v>283</v>
      </c>
      <c r="H473" s="9" t="s">
        <v>305</v>
      </c>
      <c r="I473" s="9" t="s">
        <v>287</v>
      </c>
      <c r="J473" s="14" t="s">
        <v>315</v>
      </c>
      <c r="K473" s="23" t="str">
        <f>VLOOKUP(Table1[[#This Row],[LastName]]&amp;"."&amp;Table1[[#This Row],[FirstName]],Fencers!C:G,4,FALSE)</f>
        <v>ASC</v>
      </c>
      <c r="L473" s="24">
        <v>0</v>
      </c>
      <c r="M473" s="19">
        <f>COUNTIFS(A:A,Table1[[#This Row],[LastName]],B:B,Table1[[#This Row],[FirstName]],F:F,"S",H:H,Table1[[#This Row],[Category]],I:I,Table1[[#This Row],[Weapon]])</f>
        <v>2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23</v>
      </c>
      <c r="P473" s="16">
        <f>IF(OR(Table1[[#This Row],[Rank]]="Cancelled",Table1[[#This Row],[Rank]]&gt;64),1,VLOOKUP(Table1[[#This Row],[GenderCount]],'Ranking Values'!E:F,2,FALSE))</f>
        <v>1</v>
      </c>
      <c r="Q473" s="17">
        <f>Table1[[#This Row],[Ranking.Points]]*Table1[[#This Row],[Mulitplier]]*Table1[[#This Row],[NI.Mult]]</f>
        <v>23</v>
      </c>
    </row>
    <row r="474" spans="1:17" x14ac:dyDescent="0.3">
      <c r="A474" s="9" t="s">
        <v>61</v>
      </c>
      <c r="B474" s="9" t="s">
        <v>64</v>
      </c>
      <c r="C474" s="3">
        <v>3</v>
      </c>
      <c r="D474" s="12">
        <f>COUNTIFS(E:E,Table1[[#This Row],[EventDate]],G:G,Table1[[#This Row],[EventName]],H:H,Table1[[#This Row],[Category]],I:I,Table1[[#This Row],[Weapon]],J:J,Table1[[#This Row],[Gender]])</f>
        <v>7</v>
      </c>
      <c r="E474" s="21">
        <v>44619</v>
      </c>
      <c r="F474" s="22" t="s">
        <v>383</v>
      </c>
      <c r="G474" s="10" t="s">
        <v>283</v>
      </c>
      <c r="H474" s="9" t="s">
        <v>305</v>
      </c>
      <c r="I474" s="9" t="s">
        <v>287</v>
      </c>
      <c r="J474" s="14" t="s">
        <v>315</v>
      </c>
      <c r="K474" s="23" t="str">
        <f>VLOOKUP(Table1[[#This Row],[LastName]]&amp;"."&amp;Table1[[#This Row],[FirstName]],Fencers!C:G,4,FALSE)</f>
        <v>CSFC</v>
      </c>
      <c r="L474" s="24">
        <v>0</v>
      </c>
      <c r="M474" s="19">
        <f>COUNTIFS(A:A,Table1[[#This Row],[LastName]],B:B,Table1[[#This Row],[FirstName]],F:F,"S",H:H,Table1[[#This Row],[Category]],I:I,Table1[[#This Row],[Weapon]])</f>
        <v>4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18</v>
      </c>
      <c r="P474" s="16">
        <f>IF(OR(Table1[[#This Row],[Rank]]="Cancelled",Table1[[#This Row],[Rank]]&gt;64),1,VLOOKUP(Table1[[#This Row],[GenderCount]],'Ranking Values'!E:F,2,FALSE))</f>
        <v>1</v>
      </c>
      <c r="Q474" s="17">
        <f>Table1[[#This Row],[Ranking.Points]]*Table1[[#This Row],[Mulitplier]]*Table1[[#This Row],[NI.Mult]]</f>
        <v>18</v>
      </c>
    </row>
    <row r="475" spans="1:17" x14ac:dyDescent="0.3">
      <c r="A475" s="9" t="s">
        <v>116</v>
      </c>
      <c r="B475" s="9" t="s">
        <v>449</v>
      </c>
      <c r="C475" s="3">
        <v>3</v>
      </c>
      <c r="D475" s="12">
        <f>COUNTIFS(E:E,Table1[[#This Row],[EventDate]],G:G,Table1[[#This Row],[EventName]],H:H,Table1[[#This Row],[Category]],I:I,Table1[[#This Row],[Weapon]],J:J,Table1[[#This Row],[Gender]])</f>
        <v>7</v>
      </c>
      <c r="E475" s="21">
        <v>44619</v>
      </c>
      <c r="F475" s="22" t="s">
        <v>383</v>
      </c>
      <c r="G475" s="10" t="s">
        <v>283</v>
      </c>
      <c r="H475" s="9" t="s">
        <v>305</v>
      </c>
      <c r="I475" s="9" t="s">
        <v>287</v>
      </c>
      <c r="J475" s="14" t="s">
        <v>315</v>
      </c>
      <c r="K475" s="23" t="str">
        <f>VLOOKUP(Table1[[#This Row],[LastName]]&amp;"."&amp;Table1[[#This Row],[FirstName]],Fencers!C:G,4,FALSE)</f>
        <v>ASC</v>
      </c>
      <c r="L475" s="24">
        <v>0</v>
      </c>
      <c r="M475" s="19">
        <f>COUNTIFS(A:A,Table1[[#This Row],[LastName]],B:B,Table1[[#This Row],[FirstName]],F:F,"S",H:H,Table1[[#This Row],[Category]],I:I,Table1[[#This Row],[Weapon]])</f>
        <v>2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18</v>
      </c>
      <c r="P475" s="16">
        <f>IF(OR(Table1[[#This Row],[Rank]]="Cancelled",Table1[[#This Row],[Rank]]&gt;64),1,VLOOKUP(Table1[[#This Row],[GenderCount]],'Ranking Values'!E:F,2,FALSE))</f>
        <v>1</v>
      </c>
      <c r="Q475" s="17">
        <f>Table1[[#This Row],[Ranking.Points]]*Table1[[#This Row],[Mulitplier]]*Table1[[#This Row],[NI.Mult]]</f>
        <v>18</v>
      </c>
    </row>
    <row r="476" spans="1:17" x14ac:dyDescent="0.3">
      <c r="A476" s="9" t="s">
        <v>122</v>
      </c>
      <c r="B476" s="9" t="s">
        <v>135</v>
      </c>
      <c r="C476" s="3">
        <v>5</v>
      </c>
      <c r="D476" s="12">
        <f>COUNTIFS(E:E,Table1[[#This Row],[EventDate]],G:G,Table1[[#This Row],[EventName]],H:H,Table1[[#This Row],[Category]],I:I,Table1[[#This Row],[Weapon]],J:J,Table1[[#This Row],[Gender]])</f>
        <v>7</v>
      </c>
      <c r="E476" s="21">
        <v>44619</v>
      </c>
      <c r="F476" s="22" t="s">
        <v>383</v>
      </c>
      <c r="G476" s="10" t="s">
        <v>283</v>
      </c>
      <c r="H476" s="9" t="s">
        <v>305</v>
      </c>
      <c r="I476" s="9" t="s">
        <v>287</v>
      </c>
      <c r="J476" s="14" t="s">
        <v>315</v>
      </c>
      <c r="K476" s="23" t="str">
        <f>VLOOKUP(Table1[[#This Row],[LastName]]&amp;"."&amp;Table1[[#This Row],[FirstName]],Fencers!C:G,4,FALSE)</f>
        <v>ASC</v>
      </c>
      <c r="L476" s="24">
        <v>0</v>
      </c>
      <c r="M476" s="19">
        <f>COUNTIFS(A:A,Table1[[#This Row],[LastName]],B:B,Table1[[#This Row],[FirstName]],F:F,"S",H:H,Table1[[#This Row],[Category]],I:I,Table1[[#This Row],[Weapon]])</f>
        <v>5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12</v>
      </c>
      <c r="P476" s="16">
        <f>IF(OR(Table1[[#This Row],[Rank]]="Cancelled",Table1[[#This Row],[Rank]]&gt;64),1,VLOOKUP(Table1[[#This Row],[GenderCount]],'Ranking Values'!E:F,2,FALSE))</f>
        <v>1</v>
      </c>
      <c r="Q476" s="17">
        <f>Table1[[#This Row],[Ranking.Points]]*Table1[[#This Row],[Mulitplier]]*Table1[[#This Row],[NI.Mult]]</f>
        <v>12</v>
      </c>
    </row>
    <row r="477" spans="1:17" x14ac:dyDescent="0.3">
      <c r="A477" s="9" t="s">
        <v>25</v>
      </c>
      <c r="B477" s="9" t="s">
        <v>40</v>
      </c>
      <c r="C477" s="3">
        <v>6</v>
      </c>
      <c r="D477" s="12">
        <f>COUNTIFS(E:E,Table1[[#This Row],[EventDate]],G:G,Table1[[#This Row],[EventName]],H:H,Table1[[#This Row],[Category]],I:I,Table1[[#This Row],[Weapon]],J:J,Table1[[#This Row],[Gender]])</f>
        <v>7</v>
      </c>
      <c r="E477" s="21">
        <v>44619</v>
      </c>
      <c r="F477" s="22" t="s">
        <v>383</v>
      </c>
      <c r="G477" s="10" t="s">
        <v>283</v>
      </c>
      <c r="H477" s="9" t="s">
        <v>305</v>
      </c>
      <c r="I477" s="9" t="s">
        <v>287</v>
      </c>
      <c r="J477" s="14" t="s">
        <v>315</v>
      </c>
      <c r="K477" s="23" t="str">
        <f>VLOOKUP(Table1[[#This Row],[LastName]]&amp;"."&amp;Table1[[#This Row],[FirstName]],Fencers!C:G,4,FALSE)</f>
        <v>ASC</v>
      </c>
      <c r="L477" s="24">
        <v>0</v>
      </c>
      <c r="M477" s="19">
        <f>COUNTIFS(A:A,Table1[[#This Row],[LastName]],B:B,Table1[[#This Row],[FirstName]],F:F,"S",H:H,Table1[[#This Row],[Category]],I:I,Table1[[#This Row],[Weapon]])</f>
        <v>4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12</v>
      </c>
      <c r="P477" s="16">
        <f>IF(OR(Table1[[#This Row],[Rank]]="Cancelled",Table1[[#This Row],[Rank]]&gt;64),1,VLOOKUP(Table1[[#This Row],[GenderCount]],'Ranking Values'!E:F,2,FALSE))</f>
        <v>1</v>
      </c>
      <c r="Q477" s="17">
        <f>Table1[[#This Row],[Ranking.Points]]*Table1[[#This Row],[Mulitplier]]*Table1[[#This Row],[NI.Mult]]</f>
        <v>12</v>
      </c>
    </row>
    <row r="478" spans="1:17" x14ac:dyDescent="0.3">
      <c r="A478" s="9" t="s">
        <v>108</v>
      </c>
      <c r="B478" s="9" t="s">
        <v>115</v>
      </c>
      <c r="C478" s="3">
        <v>7</v>
      </c>
      <c r="D478" s="12">
        <f>COUNTIFS(E:E,Table1[[#This Row],[EventDate]],G:G,Table1[[#This Row],[EventName]],H:H,Table1[[#This Row],[Category]],I:I,Table1[[#This Row],[Weapon]],J:J,Table1[[#This Row],[Gender]])</f>
        <v>7</v>
      </c>
      <c r="E478" s="21">
        <v>44619</v>
      </c>
      <c r="F478" s="22" t="s">
        <v>383</v>
      </c>
      <c r="G478" s="10" t="s">
        <v>283</v>
      </c>
      <c r="H478" s="9" t="s">
        <v>305</v>
      </c>
      <c r="I478" s="9" t="s">
        <v>287</v>
      </c>
      <c r="J478" s="14" t="s">
        <v>315</v>
      </c>
      <c r="K478" s="23" t="str">
        <f>VLOOKUP(Table1[[#This Row],[LastName]]&amp;"."&amp;Table1[[#This Row],[FirstName]],Fencers!C:G,4,FALSE)</f>
        <v>ASC</v>
      </c>
      <c r="L478" s="24">
        <v>0</v>
      </c>
      <c r="M478" s="19">
        <f>COUNTIFS(A:A,Table1[[#This Row],[LastName]],B:B,Table1[[#This Row],[FirstName]],F:F,"S",H:H,Table1[[#This Row],[Category]],I:I,Table1[[#This Row],[Weapon]])</f>
        <v>5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12</v>
      </c>
      <c r="P478" s="16">
        <f>IF(OR(Table1[[#This Row],[Rank]]="Cancelled",Table1[[#This Row],[Rank]]&gt;64),1,VLOOKUP(Table1[[#This Row],[GenderCount]],'Ranking Values'!E:F,2,FALSE))</f>
        <v>1</v>
      </c>
      <c r="Q478" s="17">
        <f>Table1[[#This Row],[Ranking.Points]]*Table1[[#This Row],[Mulitplier]]*Table1[[#This Row],[NI.Mult]]</f>
        <v>12</v>
      </c>
    </row>
    <row r="479" spans="1:17" x14ac:dyDescent="0.3">
      <c r="A479" s="9" t="s">
        <v>61</v>
      </c>
      <c r="B479" s="9" t="s">
        <v>64</v>
      </c>
      <c r="C479" s="3">
        <v>1</v>
      </c>
      <c r="D479" s="12">
        <f>COUNTIFS(E:E,Table1[[#This Row],[EventDate]],G:G,Table1[[#This Row],[EventName]],H:H,Table1[[#This Row],[Category]],I:I,Table1[[#This Row],[Weapon]],J:J,Table1[[#This Row],[Gender]])</f>
        <v>5</v>
      </c>
      <c r="E479" s="21">
        <v>44619</v>
      </c>
      <c r="F479" s="22" t="s">
        <v>383</v>
      </c>
      <c r="G479" s="10" t="s">
        <v>283</v>
      </c>
      <c r="H479" s="9" t="s">
        <v>314</v>
      </c>
      <c r="I479" s="9" t="s">
        <v>287</v>
      </c>
      <c r="J479" s="14" t="s">
        <v>315</v>
      </c>
      <c r="K479" s="23" t="str">
        <f>VLOOKUP(Table1[[#This Row],[LastName]]&amp;"."&amp;Table1[[#This Row],[FirstName]],Fencers!C:G,4,FALSE)</f>
        <v>CSFC</v>
      </c>
      <c r="L479" s="24">
        <v>0</v>
      </c>
      <c r="M479" s="19">
        <f>COUNTIFS(A:A,Table1[[#This Row],[LastName]],B:B,Table1[[#This Row],[FirstName]],F:F,"S",H:H,Table1[[#This Row],[Category]],I:I,Table1[[#This Row],[Weapon]])</f>
        <v>5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28</v>
      </c>
      <c r="P479" s="16">
        <f>IF(OR(Table1[[#This Row],[Rank]]="Cancelled",Table1[[#This Row],[Rank]]&gt;64),1,VLOOKUP(Table1[[#This Row],[GenderCount]],'Ranking Values'!E:F,2,FALSE))</f>
        <v>1</v>
      </c>
      <c r="Q479" s="17">
        <f>Table1[[#This Row],[Ranking.Points]]*Table1[[#This Row],[Mulitplier]]*Table1[[#This Row],[NI.Mult]]</f>
        <v>28</v>
      </c>
    </row>
    <row r="480" spans="1:17" x14ac:dyDescent="0.3">
      <c r="A480" s="9" t="s">
        <v>29</v>
      </c>
      <c r="B480" s="9" t="s">
        <v>44</v>
      </c>
      <c r="C480" s="3">
        <v>2</v>
      </c>
      <c r="D480" s="12">
        <f>COUNTIFS(E:E,Table1[[#This Row],[EventDate]],G:G,Table1[[#This Row],[EventName]],H:H,Table1[[#This Row],[Category]],I:I,Table1[[#This Row],[Weapon]],J:J,Table1[[#This Row],[Gender]])</f>
        <v>5</v>
      </c>
      <c r="E480" s="21">
        <v>44619</v>
      </c>
      <c r="F480" s="22" t="s">
        <v>383</v>
      </c>
      <c r="G480" s="10" t="s">
        <v>283</v>
      </c>
      <c r="H480" s="9" t="s">
        <v>314</v>
      </c>
      <c r="I480" s="9" t="s">
        <v>287</v>
      </c>
      <c r="J480" s="14" t="s">
        <v>315</v>
      </c>
      <c r="K480" s="23" t="str">
        <f>VLOOKUP(Table1[[#This Row],[LastName]]&amp;"."&amp;Table1[[#This Row],[FirstName]],Fencers!C:G,4,FALSE)</f>
        <v>ASC</v>
      </c>
      <c r="L480" s="24">
        <v>0</v>
      </c>
      <c r="M480" s="19">
        <f>COUNTIFS(A:A,Table1[[#This Row],[LastName]],B:B,Table1[[#This Row],[FirstName]],F:F,"S",H:H,Table1[[#This Row],[Category]],I:I,Table1[[#This Row],[Weapon]])</f>
        <v>3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23</v>
      </c>
      <c r="P480" s="16">
        <f>IF(OR(Table1[[#This Row],[Rank]]="Cancelled",Table1[[#This Row],[Rank]]&gt;64),1,VLOOKUP(Table1[[#This Row],[GenderCount]],'Ranking Values'!E:F,2,FALSE))</f>
        <v>1</v>
      </c>
      <c r="Q480" s="17">
        <f>Table1[[#This Row],[Ranking.Points]]*Table1[[#This Row],[Mulitplier]]*Table1[[#This Row],[NI.Mult]]</f>
        <v>23</v>
      </c>
    </row>
    <row r="481" spans="1:17" x14ac:dyDescent="0.3">
      <c r="A481" s="9" t="s">
        <v>25</v>
      </c>
      <c r="B481" s="9" t="s">
        <v>40</v>
      </c>
      <c r="C481" s="3">
        <v>3</v>
      </c>
      <c r="D481" s="12">
        <f>COUNTIFS(E:E,Table1[[#This Row],[EventDate]],G:G,Table1[[#This Row],[EventName]],H:H,Table1[[#This Row],[Category]],I:I,Table1[[#This Row],[Weapon]],J:J,Table1[[#This Row],[Gender]])</f>
        <v>5</v>
      </c>
      <c r="E481" s="21">
        <v>44619</v>
      </c>
      <c r="F481" s="22" t="s">
        <v>383</v>
      </c>
      <c r="G481" s="10" t="s">
        <v>283</v>
      </c>
      <c r="H481" s="9" t="s">
        <v>314</v>
      </c>
      <c r="I481" s="9" t="s">
        <v>287</v>
      </c>
      <c r="J481" s="14" t="s">
        <v>315</v>
      </c>
      <c r="K481" s="23" t="str">
        <f>VLOOKUP(Table1[[#This Row],[LastName]]&amp;"."&amp;Table1[[#This Row],[FirstName]],Fencers!C:G,4,FALSE)</f>
        <v>ASC</v>
      </c>
      <c r="L481" s="24">
        <v>0</v>
      </c>
      <c r="M481" s="19">
        <f>COUNTIFS(A:A,Table1[[#This Row],[LastName]],B:B,Table1[[#This Row],[FirstName]],F:F,"S",H:H,Table1[[#This Row],[Category]],I:I,Table1[[#This Row],[Weapon]])</f>
        <v>5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18</v>
      </c>
      <c r="P481" s="16">
        <f>IF(OR(Table1[[#This Row],[Rank]]="Cancelled",Table1[[#This Row],[Rank]]&gt;64),1,VLOOKUP(Table1[[#This Row],[GenderCount]],'Ranking Values'!E:F,2,FALSE))</f>
        <v>1</v>
      </c>
      <c r="Q481" s="17">
        <f>Table1[[#This Row],[Ranking.Points]]*Table1[[#This Row],[Mulitplier]]*Table1[[#This Row],[NI.Mult]]</f>
        <v>18</v>
      </c>
    </row>
    <row r="482" spans="1:17" x14ac:dyDescent="0.3">
      <c r="A482" s="9" t="s">
        <v>55</v>
      </c>
      <c r="B482" s="9" t="s">
        <v>450</v>
      </c>
      <c r="C482" s="3">
        <v>3</v>
      </c>
      <c r="D482" s="12">
        <f>COUNTIFS(E:E,Table1[[#This Row],[EventDate]],G:G,Table1[[#This Row],[EventName]],H:H,Table1[[#This Row],[Category]],I:I,Table1[[#This Row],[Weapon]],J:J,Table1[[#This Row],[Gender]])</f>
        <v>5</v>
      </c>
      <c r="E482" s="21">
        <v>44619</v>
      </c>
      <c r="F482" s="22" t="s">
        <v>383</v>
      </c>
      <c r="G482" s="10" t="s">
        <v>283</v>
      </c>
      <c r="H482" s="9" t="s">
        <v>314</v>
      </c>
      <c r="I482" s="9" t="s">
        <v>287</v>
      </c>
      <c r="J482" s="14" t="s">
        <v>315</v>
      </c>
      <c r="K482" s="23" t="str">
        <f>VLOOKUP(Table1[[#This Row],[LastName]]&amp;"."&amp;Table1[[#This Row],[FirstName]],Fencers!C:G,4,FALSE)</f>
        <v>ASC</v>
      </c>
      <c r="L482" s="24">
        <v>0</v>
      </c>
      <c r="M482" s="19">
        <f>COUNTIFS(A:A,Table1[[#This Row],[LastName]],B:B,Table1[[#This Row],[FirstName]],F:F,"S",H:H,Table1[[#This Row],[Category]],I:I,Table1[[#This Row],[Weapon]])</f>
        <v>2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18</v>
      </c>
      <c r="P482" s="16">
        <f>IF(OR(Table1[[#This Row],[Rank]]="Cancelled",Table1[[#This Row],[Rank]]&gt;64),1,VLOOKUP(Table1[[#This Row],[GenderCount]],'Ranking Values'!E:F,2,FALSE))</f>
        <v>1</v>
      </c>
      <c r="Q482" s="17">
        <f>Table1[[#This Row],[Ranking.Points]]*Table1[[#This Row],[Mulitplier]]*Table1[[#This Row],[NI.Mult]]</f>
        <v>18</v>
      </c>
    </row>
    <row r="483" spans="1:17" x14ac:dyDescent="0.3">
      <c r="A483" s="9" t="s">
        <v>108</v>
      </c>
      <c r="B483" s="9" t="s">
        <v>115</v>
      </c>
      <c r="C483" s="3">
        <v>5</v>
      </c>
      <c r="D483" s="12">
        <f>COUNTIFS(E:E,Table1[[#This Row],[EventDate]],G:G,Table1[[#This Row],[EventName]],H:H,Table1[[#This Row],[Category]],I:I,Table1[[#This Row],[Weapon]],J:J,Table1[[#This Row],[Gender]])</f>
        <v>5</v>
      </c>
      <c r="E483" s="21">
        <v>44619</v>
      </c>
      <c r="F483" s="22" t="s">
        <v>383</v>
      </c>
      <c r="G483" s="10" t="s">
        <v>283</v>
      </c>
      <c r="H483" s="9" t="s">
        <v>314</v>
      </c>
      <c r="I483" s="9" t="s">
        <v>287</v>
      </c>
      <c r="J483" s="14" t="s">
        <v>315</v>
      </c>
      <c r="K483" s="23" t="str">
        <f>VLOOKUP(Table1[[#This Row],[LastName]]&amp;"."&amp;Table1[[#This Row],[FirstName]],Fencers!C:G,4,FALSE)</f>
        <v>ASC</v>
      </c>
      <c r="L483" s="24">
        <v>0</v>
      </c>
      <c r="M483" s="19">
        <f>COUNTIFS(A:A,Table1[[#This Row],[LastName]],B:B,Table1[[#This Row],[FirstName]],F:F,"S",H:H,Table1[[#This Row],[Category]],I:I,Table1[[#This Row],[Weapon]])</f>
        <v>5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12</v>
      </c>
      <c r="P483" s="16">
        <f>IF(OR(Table1[[#This Row],[Rank]]="Cancelled",Table1[[#This Row],[Rank]]&gt;64),1,VLOOKUP(Table1[[#This Row],[GenderCount]],'Ranking Values'!E:F,2,FALSE))</f>
        <v>1</v>
      </c>
      <c r="Q483" s="17">
        <f>Table1[[#This Row],[Ranking.Points]]*Table1[[#This Row],[Mulitplier]]*Table1[[#This Row],[NI.Mult]]</f>
        <v>12</v>
      </c>
    </row>
    <row r="484" spans="1:17" x14ac:dyDescent="0.3">
      <c r="A484" s="9" t="s">
        <v>61</v>
      </c>
      <c r="B484" s="9" t="s">
        <v>63</v>
      </c>
      <c r="C484" s="3">
        <v>1</v>
      </c>
      <c r="D484" s="12">
        <f>COUNTIFS(E:E,Table1[[#This Row],[EventDate]],G:G,Table1[[#This Row],[EventName]],H:H,Table1[[#This Row],[Category]],I:I,Table1[[#This Row],[Weapon]],J:J,Table1[[#This Row],[Gender]])</f>
        <v>3</v>
      </c>
      <c r="E484" s="21">
        <v>44619</v>
      </c>
      <c r="F484" s="22" t="s">
        <v>383</v>
      </c>
      <c r="G484" s="10" t="s">
        <v>283</v>
      </c>
      <c r="H484" s="9" t="s">
        <v>314</v>
      </c>
      <c r="I484" s="9" t="s">
        <v>287</v>
      </c>
      <c r="J484" s="14" t="s">
        <v>316</v>
      </c>
      <c r="K484" s="23" t="str">
        <f>VLOOKUP(Table1[[#This Row],[LastName]]&amp;"."&amp;Table1[[#This Row],[FirstName]],Fencers!C:G,4,FALSE)</f>
        <v>CSFC</v>
      </c>
      <c r="L484" s="24">
        <v>0</v>
      </c>
      <c r="M484" s="19">
        <f>COUNTIFS(A:A,Table1[[#This Row],[LastName]],B:B,Table1[[#This Row],[FirstName]],F:F,"S",H:H,Table1[[#This Row],[Category]],I:I,Table1[[#This Row],[Weapon]])</f>
        <v>6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28</v>
      </c>
      <c r="P484" s="16">
        <f>IF(OR(Table1[[#This Row],[Rank]]="Cancelled",Table1[[#This Row],[Rank]]&gt;64),1,VLOOKUP(Table1[[#This Row],[GenderCount]],'Ranking Values'!E:F,2,FALSE))</f>
        <v>0.6</v>
      </c>
      <c r="Q484" s="17">
        <f>Table1[[#This Row],[Ranking.Points]]*Table1[[#This Row],[Mulitplier]]*Table1[[#This Row],[NI.Mult]]</f>
        <v>16.8</v>
      </c>
    </row>
    <row r="485" spans="1:17" x14ac:dyDescent="0.3">
      <c r="A485" s="9" t="s">
        <v>30</v>
      </c>
      <c r="B485" s="9" t="s">
        <v>45</v>
      </c>
      <c r="C485" s="3">
        <v>2</v>
      </c>
      <c r="D485" s="12">
        <f>COUNTIFS(E:E,Table1[[#This Row],[EventDate]],G:G,Table1[[#This Row],[EventName]],H:H,Table1[[#This Row],[Category]],I:I,Table1[[#This Row],[Weapon]],J:J,Table1[[#This Row],[Gender]])</f>
        <v>3</v>
      </c>
      <c r="E485" s="21">
        <v>44619</v>
      </c>
      <c r="F485" s="22" t="s">
        <v>383</v>
      </c>
      <c r="G485" s="10" t="s">
        <v>283</v>
      </c>
      <c r="H485" s="9" t="s">
        <v>314</v>
      </c>
      <c r="I485" s="9" t="s">
        <v>287</v>
      </c>
      <c r="J485" s="14" t="s">
        <v>316</v>
      </c>
      <c r="K485" s="23" t="str">
        <f>VLOOKUP(Table1[[#This Row],[LastName]]&amp;"."&amp;Table1[[#This Row],[FirstName]],Fencers!C:G,4,FALSE)</f>
        <v>AHFC</v>
      </c>
      <c r="L485" s="24">
        <v>0</v>
      </c>
      <c r="M485" s="19">
        <f>COUNTIFS(A:A,Table1[[#This Row],[LastName]],B:B,Table1[[#This Row],[FirstName]],F:F,"S",H:H,Table1[[#This Row],[Category]],I:I,Table1[[#This Row],[Weapon]])</f>
        <v>6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23</v>
      </c>
      <c r="P485" s="16">
        <f>IF(OR(Table1[[#This Row],[Rank]]="Cancelled",Table1[[#This Row],[Rank]]&gt;64),1,VLOOKUP(Table1[[#This Row],[GenderCount]],'Ranking Values'!E:F,2,FALSE))</f>
        <v>0.6</v>
      </c>
      <c r="Q485" s="17">
        <f>Table1[[#This Row],[Ranking.Points]]*Table1[[#This Row],[Mulitplier]]*Table1[[#This Row],[NI.Mult]]</f>
        <v>13.799999999999999</v>
      </c>
    </row>
    <row r="486" spans="1:17" x14ac:dyDescent="0.3">
      <c r="A486" s="9" t="s">
        <v>107</v>
      </c>
      <c r="B486" s="9" t="s">
        <v>114</v>
      </c>
      <c r="C486" s="3">
        <v>3</v>
      </c>
      <c r="D486" s="12">
        <f>COUNTIFS(E:E,Table1[[#This Row],[EventDate]],G:G,Table1[[#This Row],[EventName]],H:H,Table1[[#This Row],[Category]],I:I,Table1[[#This Row],[Weapon]],J:J,Table1[[#This Row],[Gender]])</f>
        <v>3</v>
      </c>
      <c r="E486" s="21">
        <v>44619</v>
      </c>
      <c r="F486" s="22" t="s">
        <v>383</v>
      </c>
      <c r="G486" s="10" t="s">
        <v>283</v>
      </c>
      <c r="H486" s="9" t="s">
        <v>314</v>
      </c>
      <c r="I486" s="9" t="s">
        <v>287</v>
      </c>
      <c r="J486" s="14" t="s">
        <v>316</v>
      </c>
      <c r="K486" s="23" t="str">
        <f>VLOOKUP(Table1[[#This Row],[LastName]]&amp;"."&amp;Table1[[#This Row],[FirstName]],Fencers!C:G,4,FALSE)</f>
        <v>ASC</v>
      </c>
      <c r="L486" s="24">
        <v>0</v>
      </c>
      <c r="M486" s="19">
        <f>COUNTIFS(A:A,Table1[[#This Row],[LastName]],B:B,Table1[[#This Row],[FirstName]],F:F,"S",H:H,Table1[[#This Row],[Category]],I:I,Table1[[#This Row],[Weapon]])</f>
        <v>4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18</v>
      </c>
      <c r="P486" s="16">
        <f>IF(OR(Table1[[#This Row],[Rank]]="Cancelled",Table1[[#This Row],[Rank]]&gt;64),1,VLOOKUP(Table1[[#This Row],[GenderCount]],'Ranking Values'!E:F,2,FALSE))</f>
        <v>0.6</v>
      </c>
      <c r="Q486" s="17">
        <f>Table1[[#This Row],[Ranking.Points]]*Table1[[#This Row],[Mulitplier]]*Table1[[#This Row],[NI.Mult]]</f>
        <v>10.799999999999999</v>
      </c>
    </row>
    <row r="487" spans="1:17" x14ac:dyDescent="0.3">
      <c r="A487" s="9" t="s">
        <v>122</v>
      </c>
      <c r="B487" s="9" t="s">
        <v>135</v>
      </c>
      <c r="C487" s="3">
        <v>3</v>
      </c>
      <c r="D487" s="12">
        <v>9</v>
      </c>
      <c r="E487" s="21">
        <v>44633</v>
      </c>
      <c r="F487" s="22" t="s">
        <v>384</v>
      </c>
      <c r="G487" s="10" t="s">
        <v>451</v>
      </c>
      <c r="H487" s="9" t="s">
        <v>284</v>
      </c>
      <c r="I487" s="9" t="s">
        <v>287</v>
      </c>
      <c r="J487" s="14" t="s">
        <v>315</v>
      </c>
      <c r="K487" s="23" t="str">
        <f>VLOOKUP(Table1[[#This Row],[LastName]]&amp;"."&amp;Table1[[#This Row],[FirstName]],Fencers!C:G,4,FALSE)</f>
        <v>ASC</v>
      </c>
      <c r="L487" s="24">
        <v>1</v>
      </c>
      <c r="M487" s="19">
        <f>COUNTIFS(A:A,Table1[[#This Row],[LastName]],B:B,Table1[[#This Row],[FirstName]],F:F,"S",H:H,Table1[[#This Row],[Category]],I:I,Table1[[#This Row],[Weapon]])</f>
        <v>3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20</v>
      </c>
      <c r="P487" s="16">
        <f>IF(OR(Table1[[#This Row],[Rank]]="Cancelled",Table1[[#This Row],[Rank]]&gt;64),1,VLOOKUP(Table1[[#This Row],[GenderCount]],'Ranking Values'!E:F,2,FALSE))</f>
        <v>1</v>
      </c>
      <c r="Q487" s="17">
        <f>Table1[[#This Row],[Ranking.Points]]*Table1[[#This Row],[Mulitplier]]*Table1[[#This Row],[NI.Mult]]</f>
        <v>20</v>
      </c>
    </row>
    <row r="488" spans="1:17" x14ac:dyDescent="0.3">
      <c r="A488" s="9" t="s">
        <v>61</v>
      </c>
      <c r="B488" s="9" t="s">
        <v>64</v>
      </c>
      <c r="C488" s="3">
        <v>3</v>
      </c>
      <c r="D488" s="12">
        <v>12</v>
      </c>
      <c r="E488" s="21">
        <v>44640</v>
      </c>
      <c r="F488" s="22" t="s">
        <v>384</v>
      </c>
      <c r="G488" s="10" t="s">
        <v>452</v>
      </c>
      <c r="H488" s="9" t="s">
        <v>314</v>
      </c>
      <c r="I488" s="9" t="s">
        <v>287</v>
      </c>
      <c r="J488" s="14" t="s">
        <v>315</v>
      </c>
      <c r="K488" s="23" t="str">
        <f>VLOOKUP(Table1[[#This Row],[LastName]]&amp;"."&amp;Table1[[#This Row],[FirstName]],Fencers!C:G,4,FALSE)</f>
        <v>CSFC</v>
      </c>
      <c r="L488" s="24">
        <v>1</v>
      </c>
      <c r="M488" s="19">
        <f>COUNTIFS(A:A,Table1[[#This Row],[LastName]],B:B,Table1[[#This Row],[FirstName]],F:F,"S",H:H,Table1[[#This Row],[Category]],I:I,Table1[[#This Row],[Weapon]])</f>
        <v>5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20</v>
      </c>
      <c r="P488" s="16">
        <f>IF(OR(Table1[[#This Row],[Rank]]="Cancelled",Table1[[#This Row],[Rank]]&gt;64),1,VLOOKUP(Table1[[#This Row],[GenderCount]],'Ranking Values'!E:F,2,FALSE))</f>
        <v>1</v>
      </c>
      <c r="Q488" s="17">
        <f>Table1[[#This Row],[Ranking.Points]]*Table1[[#This Row],[Mulitplier]]*Table1[[#This Row],[NI.Mult]]</f>
        <v>20</v>
      </c>
    </row>
    <row r="489" spans="1:17" x14ac:dyDescent="0.3">
      <c r="A489" s="9" t="s">
        <v>25</v>
      </c>
      <c r="B489" s="9" t="s">
        <v>40</v>
      </c>
      <c r="C489" s="3">
        <v>7</v>
      </c>
      <c r="D489" s="12">
        <v>12</v>
      </c>
      <c r="E489" s="21">
        <v>44640</v>
      </c>
      <c r="F489" s="22" t="s">
        <v>384</v>
      </c>
      <c r="G489" s="10" t="s">
        <v>452</v>
      </c>
      <c r="H489" s="9" t="s">
        <v>314</v>
      </c>
      <c r="I489" s="9" t="s">
        <v>287</v>
      </c>
      <c r="J489" s="14" t="s">
        <v>315</v>
      </c>
      <c r="K489" s="23" t="str">
        <f>VLOOKUP(Table1[[#This Row],[LastName]]&amp;"."&amp;Table1[[#This Row],[FirstName]],Fencers!C:G,4,FALSE)</f>
        <v>ASC</v>
      </c>
      <c r="L489" s="24">
        <v>1</v>
      </c>
      <c r="M489" s="19">
        <f>COUNTIFS(A:A,Table1[[#This Row],[LastName]],B:B,Table1[[#This Row],[FirstName]],F:F,"S",H:H,Table1[[#This Row],[Category]],I:I,Table1[[#This Row],[Weapon]])</f>
        <v>5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14</v>
      </c>
      <c r="P489" s="16">
        <f>IF(OR(Table1[[#This Row],[Rank]]="Cancelled",Table1[[#This Row],[Rank]]&gt;64),1,VLOOKUP(Table1[[#This Row],[GenderCount]],'Ranking Values'!E:F,2,FALSE))</f>
        <v>1</v>
      </c>
      <c r="Q489" s="17">
        <f>Table1[[#This Row],[Ranking.Points]]*Table1[[#This Row],[Mulitplier]]*Table1[[#This Row],[NI.Mult]]</f>
        <v>14</v>
      </c>
    </row>
    <row r="490" spans="1:17" x14ac:dyDescent="0.3">
      <c r="A490" s="9" t="s">
        <v>61</v>
      </c>
      <c r="B490" s="9" t="s">
        <v>63</v>
      </c>
      <c r="C490" s="3">
        <v>5</v>
      </c>
      <c r="D490" s="12">
        <v>18</v>
      </c>
      <c r="E490" s="21">
        <v>44640</v>
      </c>
      <c r="F490" s="22" t="s">
        <v>384</v>
      </c>
      <c r="G490" s="10" t="s">
        <v>452</v>
      </c>
      <c r="H490" s="9" t="s">
        <v>314</v>
      </c>
      <c r="I490" s="9" t="s">
        <v>287</v>
      </c>
      <c r="J490" s="14" t="s">
        <v>316</v>
      </c>
      <c r="K490" s="23" t="str">
        <f>VLOOKUP(Table1[[#This Row],[LastName]]&amp;"."&amp;Table1[[#This Row],[FirstName]],Fencers!C:G,4,FALSE)</f>
        <v>CSFC</v>
      </c>
      <c r="L490" s="24">
        <v>1</v>
      </c>
      <c r="M490" s="19">
        <f>COUNTIFS(A:A,Table1[[#This Row],[LastName]],B:B,Table1[[#This Row],[FirstName]],F:F,"S",H:H,Table1[[#This Row],[Category]],I:I,Table1[[#This Row],[Weapon]])</f>
        <v>6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14</v>
      </c>
      <c r="P490" s="16">
        <f>IF(OR(Table1[[#This Row],[Rank]]="Cancelled",Table1[[#This Row],[Rank]]&gt;64),1,VLOOKUP(Table1[[#This Row],[GenderCount]],'Ranking Values'!E:F,2,FALSE))</f>
        <v>1.2</v>
      </c>
      <c r="Q490" s="17">
        <f>Table1[[#This Row],[Ranking.Points]]*Table1[[#This Row],[Mulitplier]]*Table1[[#This Row],[NI.Mult]]</f>
        <v>16.8</v>
      </c>
    </row>
    <row r="491" spans="1:17" x14ac:dyDescent="0.3">
      <c r="A491" s="9" t="s">
        <v>445</v>
      </c>
      <c r="B491" s="9" t="s">
        <v>60</v>
      </c>
      <c r="C491" s="3">
        <v>15</v>
      </c>
      <c r="D491" s="12">
        <v>24</v>
      </c>
      <c r="E491" s="21">
        <v>44640</v>
      </c>
      <c r="F491" s="22" t="s">
        <v>384</v>
      </c>
      <c r="G491" s="10" t="s">
        <v>452</v>
      </c>
      <c r="H491" s="9" t="s">
        <v>305</v>
      </c>
      <c r="I491" s="9" t="s">
        <v>313</v>
      </c>
      <c r="J491" s="14" t="s">
        <v>316</v>
      </c>
      <c r="K491" s="23" t="str">
        <f>VLOOKUP(Table1[[#This Row],[LastName]]&amp;"."&amp;Table1[[#This Row],[FirstName]],Fencers!C:G,4,FALSE)</f>
        <v>ASC</v>
      </c>
      <c r="L491" s="24">
        <v>1</v>
      </c>
      <c r="M491" s="19">
        <f>COUNTIFS(A:A,Table1[[#This Row],[LastName]],B:B,Table1[[#This Row],[FirstName]],F:F,"S",H:H,Table1[[#This Row],[Category]],I:I,Table1[[#This Row],[Weapon]])</f>
        <v>2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1" s="16">
        <f>IF(Table1[[#This Row],[Rank]]="Cancelled",1,IF(Table1[[#This Row],[Rank]]&gt;64,0,IF(L491=0,VLOOKUP(C491,'Ranking Values'!A:C,2,FALSE),VLOOKUP(C491,'Ranking Values'!A:C,3,FALSE))))</f>
        <v>8</v>
      </c>
      <c r="P491" s="16">
        <f>IF(OR(Table1[[#This Row],[Rank]]="Cancelled",Table1[[#This Row],[Rank]]&gt;64),1,VLOOKUP(Table1[[#This Row],[GenderCount]],'Ranking Values'!E:F,2,FALSE))</f>
        <v>1.2</v>
      </c>
      <c r="Q491" s="17">
        <f>Table1[[#This Row],[Ranking.Points]]*Table1[[#This Row],[Mulitplier]]*Table1[[#This Row],[NI.Mult]]</f>
        <v>0</v>
      </c>
    </row>
    <row r="492" spans="1:17" x14ac:dyDescent="0.3">
      <c r="A492" s="9" t="s">
        <v>303</v>
      </c>
      <c r="B492" s="9" t="s">
        <v>304</v>
      </c>
      <c r="C492" s="3">
        <v>5</v>
      </c>
      <c r="D492" s="12">
        <v>30</v>
      </c>
      <c r="E492" s="21">
        <v>44640</v>
      </c>
      <c r="F492" s="22" t="s">
        <v>384</v>
      </c>
      <c r="G492" s="10" t="s">
        <v>452</v>
      </c>
      <c r="H492" s="9" t="s">
        <v>305</v>
      </c>
      <c r="I492" s="9" t="s">
        <v>287</v>
      </c>
      <c r="J492" s="14" t="s">
        <v>315</v>
      </c>
      <c r="K492" s="23" t="str">
        <f>VLOOKUP(Table1[[#This Row],[LastName]]&amp;"."&amp;Table1[[#This Row],[FirstName]],Fencers!C:G,4,FALSE)</f>
        <v>ASC</v>
      </c>
      <c r="L492" s="24">
        <v>1</v>
      </c>
      <c r="M492" s="19">
        <f>COUNTIFS(A:A,Table1[[#This Row],[LastName]],B:B,Table1[[#This Row],[FirstName]],F:F,"S",H:H,Table1[[#This Row],[Category]],I:I,Table1[[#This Row],[Weapon]])</f>
        <v>1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2" s="16">
        <f>IF(Table1[[#This Row],[Rank]]="Cancelled",1,IF(Table1[[#This Row],[Rank]]&gt;64,0,IF(L492=0,VLOOKUP(C492,'Ranking Values'!A:C,2,FALSE),VLOOKUP(C492,'Ranking Values'!A:C,3,FALSE))))</f>
        <v>14</v>
      </c>
      <c r="P492" s="16">
        <f>IF(OR(Table1[[#This Row],[Rank]]="Cancelled",Table1[[#This Row],[Rank]]&gt;64),1,VLOOKUP(Table1[[#This Row],[GenderCount]],'Ranking Values'!E:F,2,FALSE))</f>
        <v>1.2</v>
      </c>
      <c r="Q492" s="17">
        <f>Table1[[#This Row],[Ranking.Points]]*Table1[[#This Row],[Mulitplier]]*Table1[[#This Row],[NI.Mult]]</f>
        <v>0</v>
      </c>
    </row>
    <row r="493" spans="1:17" x14ac:dyDescent="0.3">
      <c r="A493" s="9" t="s">
        <v>447</v>
      </c>
      <c r="B493" s="9" t="s">
        <v>448</v>
      </c>
      <c r="C493" s="3">
        <v>17</v>
      </c>
      <c r="D493" s="12">
        <v>30</v>
      </c>
      <c r="E493" s="21">
        <v>44640</v>
      </c>
      <c r="F493" s="22" t="s">
        <v>384</v>
      </c>
      <c r="G493" s="10" t="s">
        <v>452</v>
      </c>
      <c r="H493" s="9" t="s">
        <v>305</v>
      </c>
      <c r="I493" s="9" t="s">
        <v>287</v>
      </c>
      <c r="J493" s="14" t="s">
        <v>315</v>
      </c>
      <c r="K493" s="23" t="str">
        <f>VLOOKUP(Table1[[#This Row],[LastName]]&amp;"."&amp;Table1[[#This Row],[FirstName]],Fencers!C:G,4,FALSE)</f>
        <v>ASC</v>
      </c>
      <c r="L493" s="24">
        <v>1</v>
      </c>
      <c r="M493" s="19">
        <f>COUNTIFS(A:A,Table1[[#This Row],[LastName]],B:B,Table1[[#This Row],[FirstName]],F:F,"S",H:H,Table1[[#This Row],[Category]],I:I,Table1[[#This Row],[Weapon]])</f>
        <v>2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3" s="16">
        <f>IF(Table1[[#This Row],[Rank]]="Cancelled",1,IF(Table1[[#This Row],[Rank]]&gt;64,0,IF(L493=0,VLOOKUP(C493,'Ranking Values'!A:C,2,FALSE),VLOOKUP(C493,'Ranking Values'!A:C,3,FALSE))))</f>
        <v>4</v>
      </c>
      <c r="P493" s="16">
        <f>IF(OR(Table1[[#This Row],[Rank]]="Cancelled",Table1[[#This Row],[Rank]]&gt;64),1,VLOOKUP(Table1[[#This Row],[GenderCount]],'Ranking Values'!E:F,2,FALSE))</f>
        <v>1.2</v>
      </c>
      <c r="Q493" s="17">
        <f>Table1[[#This Row],[Ranking.Points]]*Table1[[#This Row],[Mulitplier]]*Table1[[#This Row],[NI.Mult]]</f>
        <v>0</v>
      </c>
    </row>
    <row r="494" spans="1:17" x14ac:dyDescent="0.3">
      <c r="A494" s="9" t="s">
        <v>395</v>
      </c>
      <c r="B494" s="9" t="s">
        <v>396</v>
      </c>
      <c r="C494" s="3">
        <v>10</v>
      </c>
      <c r="D494" s="12">
        <v>47</v>
      </c>
      <c r="E494" s="21">
        <v>44640</v>
      </c>
      <c r="F494" s="22" t="s">
        <v>384</v>
      </c>
      <c r="G494" s="10" t="s">
        <v>452</v>
      </c>
      <c r="H494" s="9" t="s">
        <v>305</v>
      </c>
      <c r="I494" s="9" t="s">
        <v>285</v>
      </c>
      <c r="J494" s="14" t="s">
        <v>316</v>
      </c>
      <c r="K494" s="23" t="str">
        <f>VLOOKUP(Table1[[#This Row],[LastName]]&amp;"."&amp;Table1[[#This Row],[FirstName]],Fencers!C:G,4,FALSE)</f>
        <v>ASC</v>
      </c>
      <c r="L494" s="24">
        <v>1</v>
      </c>
      <c r="M494" s="19">
        <f>COUNTIFS(A:A,Table1[[#This Row],[LastName]],B:B,Table1[[#This Row],[FirstName]],F:F,"S",H:H,Table1[[#This Row],[Category]],I:I,Table1[[#This Row],[Weapon]])</f>
        <v>1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4" s="16">
        <f>IF(Table1[[#This Row],[Rank]]="Cancelled",1,IF(Table1[[#This Row],[Rank]]&gt;64,0,IF(L494=0,VLOOKUP(C494,'Ranking Values'!A:C,2,FALSE),VLOOKUP(C494,'Ranking Values'!A:C,3,FALSE))))</f>
        <v>8</v>
      </c>
      <c r="P494" s="16">
        <f>IF(OR(Table1[[#This Row],[Rank]]="Cancelled",Table1[[#This Row],[Rank]]&gt;64),1,VLOOKUP(Table1[[#This Row],[GenderCount]],'Ranking Values'!E:F,2,FALSE))</f>
        <v>1.4</v>
      </c>
      <c r="Q494" s="17">
        <f>Table1[[#This Row],[Ranking.Points]]*Table1[[#This Row],[Mulitplier]]*Table1[[#This Row],[NI.Mult]]</f>
        <v>0</v>
      </c>
    </row>
    <row r="495" spans="1:17" x14ac:dyDescent="0.3">
      <c r="A495" s="9" t="s">
        <v>361</v>
      </c>
      <c r="B495" s="9" t="s">
        <v>362</v>
      </c>
      <c r="C495" s="3">
        <v>22</v>
      </c>
      <c r="D495" s="12">
        <v>47</v>
      </c>
      <c r="E495" s="21">
        <v>44640</v>
      </c>
      <c r="F495" s="22" t="s">
        <v>384</v>
      </c>
      <c r="G495" s="10" t="s">
        <v>452</v>
      </c>
      <c r="H495" s="9" t="s">
        <v>305</v>
      </c>
      <c r="I495" s="9" t="s">
        <v>285</v>
      </c>
      <c r="J495" s="14" t="s">
        <v>316</v>
      </c>
      <c r="K495" s="23" t="str">
        <f>VLOOKUP(Table1[[#This Row],[LastName]]&amp;"."&amp;Table1[[#This Row],[FirstName]],Fencers!C:G,4,FALSE)</f>
        <v>ASC</v>
      </c>
      <c r="L495" s="24">
        <v>1</v>
      </c>
      <c r="M495" s="19">
        <f>COUNTIFS(A:A,Table1[[#This Row],[LastName]],B:B,Table1[[#This Row],[FirstName]],F:F,"S",H:H,Table1[[#This Row],[Category]],I:I,Table1[[#This Row],[Weapon]])</f>
        <v>2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95" s="16">
        <f>IF(Table1[[#This Row],[Rank]]="Cancelled",1,IF(Table1[[#This Row],[Rank]]&gt;64,0,IF(L495=0,VLOOKUP(C495,'Ranking Values'!A:C,2,FALSE),VLOOKUP(C495,'Ranking Values'!A:C,3,FALSE))))</f>
        <v>4</v>
      </c>
      <c r="P495" s="16">
        <f>IF(OR(Table1[[#This Row],[Rank]]="Cancelled",Table1[[#This Row],[Rank]]&gt;64),1,VLOOKUP(Table1[[#This Row],[GenderCount]],'Ranking Values'!E:F,2,FALSE))</f>
        <v>1.4</v>
      </c>
      <c r="Q495" s="17">
        <f>Table1[[#This Row],[Ranking.Points]]*Table1[[#This Row],[Mulitplier]]*Table1[[#This Row],[NI.Mult]]</f>
        <v>0</v>
      </c>
    </row>
    <row r="496" spans="1:17" x14ac:dyDescent="0.3">
      <c r="A496" s="9" t="s">
        <v>145</v>
      </c>
      <c r="B496" s="9" t="s">
        <v>83</v>
      </c>
      <c r="C496" s="3">
        <v>6</v>
      </c>
      <c r="D496" s="12">
        <v>23</v>
      </c>
      <c r="E496" s="21">
        <v>44640</v>
      </c>
      <c r="F496" s="22" t="s">
        <v>384</v>
      </c>
      <c r="G496" s="10" t="s">
        <v>452</v>
      </c>
      <c r="H496" s="9" t="s">
        <v>305</v>
      </c>
      <c r="I496" s="9" t="s">
        <v>285</v>
      </c>
      <c r="J496" s="14" t="s">
        <v>315</v>
      </c>
      <c r="K496" s="23" t="str">
        <f>VLOOKUP(Table1[[#This Row],[LastName]]&amp;"."&amp;Table1[[#This Row],[FirstName]],Fencers!C:G,4,FALSE)</f>
        <v>ASC</v>
      </c>
      <c r="L496" s="24">
        <v>1</v>
      </c>
      <c r="M496" s="19">
        <f>COUNTIFS(A:A,Table1[[#This Row],[LastName]],B:B,Table1[[#This Row],[FirstName]],F:F,"S",H:H,Table1[[#This Row],[Category]],I:I,Table1[[#This Row],[Weapon]])</f>
        <v>3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14</v>
      </c>
      <c r="P496" s="16">
        <f>IF(OR(Table1[[#This Row],[Rank]]="Cancelled",Table1[[#This Row],[Rank]]&gt;64),1,VLOOKUP(Table1[[#This Row],[GenderCount]],'Ranking Values'!E:F,2,FALSE))</f>
        <v>1.2</v>
      </c>
      <c r="Q496" s="17">
        <f>Table1[[#This Row],[Ranking.Points]]*Table1[[#This Row],[Mulitplier]]*Table1[[#This Row],[NI.Mult]]</f>
        <v>16.8</v>
      </c>
    </row>
    <row r="497" spans="1:17" x14ac:dyDescent="0.3">
      <c r="A497" s="9" t="s">
        <v>180</v>
      </c>
      <c r="B497" s="9" t="s">
        <v>181</v>
      </c>
      <c r="C497" s="3">
        <v>17</v>
      </c>
      <c r="D497" s="12">
        <v>23</v>
      </c>
      <c r="E497" s="21">
        <v>44640</v>
      </c>
      <c r="F497" s="22" t="s">
        <v>384</v>
      </c>
      <c r="G497" s="10" t="s">
        <v>452</v>
      </c>
      <c r="H497" s="9" t="s">
        <v>305</v>
      </c>
      <c r="I497" s="9" t="s">
        <v>285</v>
      </c>
      <c r="J497" s="14" t="s">
        <v>315</v>
      </c>
      <c r="K497" s="23" t="str">
        <f>VLOOKUP(Table1[[#This Row],[LastName]]&amp;"."&amp;Table1[[#This Row],[FirstName]],Fencers!C:G,4,FALSE)</f>
        <v>CSFC</v>
      </c>
      <c r="L497" s="24">
        <v>1</v>
      </c>
      <c r="M497" s="19">
        <f>COUNTIFS(A:A,Table1[[#This Row],[LastName]],B:B,Table1[[#This Row],[FirstName]],F:F,"S",H:H,Table1[[#This Row],[Category]],I:I,Table1[[#This Row],[Weapon]])</f>
        <v>4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4</v>
      </c>
      <c r="P497" s="16">
        <f>IF(OR(Table1[[#This Row],[Rank]]="Cancelled",Table1[[#This Row],[Rank]]&gt;64),1,VLOOKUP(Table1[[#This Row],[GenderCount]],'Ranking Values'!E:F,2,FALSE))</f>
        <v>1.2</v>
      </c>
      <c r="Q497" s="17">
        <f>Table1[[#This Row],[Ranking.Points]]*Table1[[#This Row],[Mulitplier]]*Table1[[#This Row],[NI.Mult]]</f>
        <v>4.8</v>
      </c>
    </row>
    <row r="498" spans="1:17" x14ac:dyDescent="0.3">
      <c r="A498" s="9" t="s">
        <v>19</v>
      </c>
      <c r="B498" s="9" t="s">
        <v>32</v>
      </c>
      <c r="C498" s="3">
        <v>13</v>
      </c>
      <c r="D498" s="12">
        <v>49</v>
      </c>
      <c r="E498" s="21">
        <v>44640</v>
      </c>
      <c r="F498" s="22" t="s">
        <v>384</v>
      </c>
      <c r="G498" s="10" t="s">
        <v>452</v>
      </c>
      <c r="H498" s="9" t="s">
        <v>305</v>
      </c>
      <c r="I498" s="9" t="s">
        <v>287</v>
      </c>
      <c r="J498" s="14" t="s">
        <v>316</v>
      </c>
      <c r="K498" s="23" t="str">
        <f>VLOOKUP(Table1[[#This Row],[LastName]]&amp;"."&amp;Table1[[#This Row],[FirstName]],Fencers!C:G,4,FALSE)</f>
        <v>ASC</v>
      </c>
      <c r="L498" s="24">
        <v>1</v>
      </c>
      <c r="M498" s="19">
        <f>COUNTIFS(A:A,Table1[[#This Row],[LastName]],B:B,Table1[[#This Row],[FirstName]],F:F,"S",H:H,Table1[[#This Row],[Category]],I:I,Table1[[#This Row],[Weapon]])</f>
        <v>5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8</v>
      </c>
      <c r="P498" s="16">
        <f>IF(OR(Table1[[#This Row],[Rank]]="Cancelled",Table1[[#This Row],[Rank]]&gt;64),1,VLOOKUP(Table1[[#This Row],[GenderCount]],'Ranking Values'!E:F,2,FALSE))</f>
        <v>1.4</v>
      </c>
      <c r="Q498" s="17">
        <f>Table1[[#This Row],[Ranking.Points]]*Table1[[#This Row],[Mulitplier]]*Table1[[#This Row],[NI.Mult]]</f>
        <v>11.2</v>
      </c>
    </row>
    <row r="499" spans="1:17" x14ac:dyDescent="0.3">
      <c r="A499" s="9" t="s">
        <v>76</v>
      </c>
      <c r="B499" s="9" t="s">
        <v>77</v>
      </c>
      <c r="C499" s="3">
        <v>45</v>
      </c>
      <c r="D499" s="12">
        <v>49</v>
      </c>
      <c r="E499" s="21">
        <v>44640</v>
      </c>
      <c r="F499" s="22" t="s">
        <v>384</v>
      </c>
      <c r="G499" s="10" t="s">
        <v>452</v>
      </c>
      <c r="H499" s="9" t="s">
        <v>305</v>
      </c>
      <c r="I499" s="9" t="s">
        <v>287</v>
      </c>
      <c r="J499" s="14" t="s">
        <v>316</v>
      </c>
      <c r="K499" s="23" t="str">
        <f>VLOOKUP(Table1[[#This Row],[LastName]]&amp;"."&amp;Table1[[#This Row],[FirstName]],Fencers!C:G,4,FALSE)</f>
        <v>ASC</v>
      </c>
      <c r="L499" s="24">
        <v>1</v>
      </c>
      <c r="M499" s="19">
        <f>COUNTIFS(A:A,Table1[[#This Row],[LastName]],B:B,Table1[[#This Row],[FirstName]],F:F,"S",H:H,Table1[[#This Row],[Category]],I:I,Table1[[#This Row],[Weapon]])</f>
        <v>5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2</v>
      </c>
      <c r="P499" s="16">
        <f>IF(OR(Table1[[#This Row],[Rank]]="Cancelled",Table1[[#This Row],[Rank]]&gt;64),1,VLOOKUP(Table1[[#This Row],[GenderCount]],'Ranking Values'!E:F,2,FALSE))</f>
        <v>1.4</v>
      </c>
      <c r="Q499" s="17">
        <f>Table1[[#This Row],[Ranking.Points]]*Table1[[#This Row],[Mulitplier]]*Table1[[#This Row],[NI.Mult]]</f>
        <v>2.8</v>
      </c>
    </row>
    <row r="500" spans="1:17" x14ac:dyDescent="0.3">
      <c r="A500" s="9" t="s">
        <v>84</v>
      </c>
      <c r="B500" s="9" t="s">
        <v>86</v>
      </c>
      <c r="C500" s="3">
        <v>1</v>
      </c>
      <c r="D500" s="12">
        <f>COUNTIFS(E:E,Table1[[#This Row],[EventDate]],G:G,Table1[[#This Row],[EventName]],H:H,Table1[[#This Row],[Category]],I:I,Table1[[#This Row],[Weapon]],J:J,Table1[[#This Row],[Gender]])</f>
        <v>4</v>
      </c>
      <c r="E500" s="21">
        <v>44647</v>
      </c>
      <c r="F500" s="22" t="s">
        <v>383</v>
      </c>
      <c r="G500" s="10" t="s">
        <v>283</v>
      </c>
      <c r="H500" s="9" t="s">
        <v>284</v>
      </c>
      <c r="I500" s="9" t="s">
        <v>285</v>
      </c>
      <c r="J500" s="14" t="s">
        <v>316</v>
      </c>
      <c r="K500" s="23" t="str">
        <f>VLOOKUP(Table1[[#This Row],[LastName]]&amp;"."&amp;Table1[[#This Row],[FirstName]],Fencers!C:G,4,FALSE)</f>
        <v>AHFC</v>
      </c>
      <c r="L500" s="24">
        <v>0</v>
      </c>
      <c r="M500" s="19">
        <f>COUNTIFS(A:A,Table1[[#This Row],[LastName]],B:B,Table1[[#This Row],[FirstName]],F:F,"S",H:H,Table1[[#This Row],[Category]],I:I,Table1[[#This Row],[Weapon]])</f>
        <v>3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28</v>
      </c>
      <c r="P500" s="16">
        <f>IF(OR(Table1[[#This Row],[Rank]]="Cancelled",Table1[[#This Row],[Rank]]&gt;64),1,VLOOKUP(Table1[[#This Row],[GenderCount]],'Ranking Values'!E:F,2,FALSE))</f>
        <v>0.8</v>
      </c>
      <c r="Q500" s="17">
        <f>Table1[[#This Row],[Ranking.Points]]*Table1[[#This Row],[Mulitplier]]*Table1[[#This Row],[NI.Mult]]</f>
        <v>22.400000000000002</v>
      </c>
    </row>
    <row r="501" spans="1:17" x14ac:dyDescent="0.3">
      <c r="A501" s="9" t="s">
        <v>125</v>
      </c>
      <c r="B501" s="9" t="s">
        <v>137</v>
      </c>
      <c r="C501" s="3">
        <v>2</v>
      </c>
      <c r="D501" s="12">
        <f>COUNTIFS(E:E,Table1[[#This Row],[EventDate]],G:G,Table1[[#This Row],[EventName]],H:H,Table1[[#This Row],[Category]],I:I,Table1[[#This Row],[Weapon]],J:J,Table1[[#This Row],[Gender]])</f>
        <v>1</v>
      </c>
      <c r="E501" s="21">
        <v>44647</v>
      </c>
      <c r="F501" s="22" t="s">
        <v>383</v>
      </c>
      <c r="G501" s="10" t="s">
        <v>283</v>
      </c>
      <c r="H501" s="9" t="s">
        <v>284</v>
      </c>
      <c r="I501" s="9" t="s">
        <v>285</v>
      </c>
      <c r="J501" s="14" t="s">
        <v>315</v>
      </c>
      <c r="K501" s="23" t="str">
        <f>VLOOKUP(Table1[[#This Row],[LastName]]&amp;"."&amp;Table1[[#This Row],[FirstName]],Fencers!C:G,4,FALSE)</f>
        <v>ASC</v>
      </c>
      <c r="L501" s="24">
        <v>0</v>
      </c>
      <c r="M501" s="19">
        <f>COUNTIFS(A:A,Table1[[#This Row],[LastName]],B:B,Table1[[#This Row],[FirstName]],F:F,"S",H:H,Table1[[#This Row],[Category]],I:I,Table1[[#This Row],[Weapon]])</f>
        <v>3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6">
        <f>IF(Table1[[#This Row],[Rank]]="Cancelled",1,IF(Table1[[#This Row],[Rank]]&gt;64,0,IF(L501=0,VLOOKUP(C501,'Ranking Values'!A:C,2,FALSE),VLOOKUP(C501,'Ranking Values'!A:C,3,FALSE))))</f>
        <v>23</v>
      </c>
      <c r="P501" s="16">
        <f>IF(OR(Table1[[#This Row],[Rank]]="Cancelled",Table1[[#This Row],[Rank]]&gt;64),1,VLOOKUP(Table1[[#This Row],[GenderCount]],'Ranking Values'!E:F,2,FALSE))</f>
        <v>0.2</v>
      </c>
      <c r="Q501" s="17">
        <f>Table1[[#This Row],[Ranking.Points]]*Table1[[#This Row],[Mulitplier]]*Table1[[#This Row],[NI.Mult]]</f>
        <v>4.6000000000000005</v>
      </c>
    </row>
    <row r="502" spans="1:17" x14ac:dyDescent="0.3">
      <c r="A502" s="9" t="s">
        <v>107</v>
      </c>
      <c r="B502" s="9" t="s">
        <v>143</v>
      </c>
      <c r="C502" s="3">
        <v>3</v>
      </c>
      <c r="D502" s="12">
        <f>COUNTIFS(E:E,Table1[[#This Row],[EventDate]],G:G,Table1[[#This Row],[EventName]],H:H,Table1[[#This Row],[Category]],I:I,Table1[[#This Row],[Weapon]],J:J,Table1[[#This Row],[Gender]])</f>
        <v>4</v>
      </c>
      <c r="E502" s="21">
        <v>44647</v>
      </c>
      <c r="F502" s="22" t="s">
        <v>383</v>
      </c>
      <c r="G502" s="10" t="s">
        <v>283</v>
      </c>
      <c r="H502" s="9" t="s">
        <v>284</v>
      </c>
      <c r="I502" s="9" t="s">
        <v>285</v>
      </c>
      <c r="J502" s="14" t="s">
        <v>316</v>
      </c>
      <c r="K502" s="23" t="str">
        <f>VLOOKUP(Table1[[#This Row],[LastName]]&amp;"."&amp;Table1[[#This Row],[FirstName]],Fencers!C:G,4,FALSE)</f>
        <v>ASC</v>
      </c>
      <c r="L502" s="24">
        <v>0</v>
      </c>
      <c r="M502" s="19">
        <f>COUNTIFS(A:A,Table1[[#This Row],[LastName]],B:B,Table1[[#This Row],[FirstName]],F:F,"S",H:H,Table1[[#This Row],[Category]],I:I,Table1[[#This Row],[Weapon]])</f>
        <v>2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6">
        <f>IF(Table1[[#This Row],[Rank]]="Cancelled",1,IF(Table1[[#This Row],[Rank]]&gt;64,0,IF(L502=0,VLOOKUP(C502,'Ranking Values'!A:C,2,FALSE),VLOOKUP(C502,'Ranking Values'!A:C,3,FALSE))))</f>
        <v>18</v>
      </c>
      <c r="P502" s="16">
        <f>IF(OR(Table1[[#This Row],[Rank]]="Cancelled",Table1[[#This Row],[Rank]]&gt;64),1,VLOOKUP(Table1[[#This Row],[GenderCount]],'Ranking Values'!E:F,2,FALSE))</f>
        <v>0.8</v>
      </c>
      <c r="Q502" s="17">
        <f>Table1[[#This Row],[Ranking.Points]]*Table1[[#This Row],[Mulitplier]]*Table1[[#This Row],[NI.Mult]]</f>
        <v>14.4</v>
      </c>
    </row>
    <row r="503" spans="1:17" x14ac:dyDescent="0.3">
      <c r="A503" s="9" t="s">
        <v>372</v>
      </c>
      <c r="B503" s="9" t="s">
        <v>138</v>
      </c>
      <c r="C503" s="3">
        <v>4</v>
      </c>
      <c r="D503" s="12">
        <f>COUNTIFS(E:E,Table1[[#This Row],[EventDate]],G:G,Table1[[#This Row],[EventName]],H:H,Table1[[#This Row],[Category]],I:I,Table1[[#This Row],[Weapon]],J:J,Table1[[#This Row],[Gender]])</f>
        <v>4</v>
      </c>
      <c r="E503" s="21">
        <v>44647</v>
      </c>
      <c r="F503" s="22" t="s">
        <v>383</v>
      </c>
      <c r="G503" s="10" t="s">
        <v>283</v>
      </c>
      <c r="H503" s="9" t="s">
        <v>284</v>
      </c>
      <c r="I503" s="9" t="s">
        <v>285</v>
      </c>
      <c r="J503" s="14" t="s">
        <v>316</v>
      </c>
      <c r="K503" s="23" t="str">
        <f>VLOOKUP(Table1[[#This Row],[LastName]]&amp;"."&amp;Table1[[#This Row],[FirstName]],Fencers!C:G,4,FALSE)</f>
        <v>CSFC</v>
      </c>
      <c r="L503" s="24">
        <v>0</v>
      </c>
      <c r="M503" s="19">
        <f>COUNTIFS(A:A,Table1[[#This Row],[LastName]],B:B,Table1[[#This Row],[FirstName]],F:F,"S",H:H,Table1[[#This Row],[Category]],I:I,Table1[[#This Row],[Weapon]])</f>
        <v>4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6">
        <f>IF(Table1[[#This Row],[Rank]]="Cancelled",1,IF(Table1[[#This Row],[Rank]]&gt;64,0,IF(L503=0,VLOOKUP(C503,'Ranking Values'!A:C,2,FALSE),VLOOKUP(C503,'Ranking Values'!A:C,3,FALSE))))</f>
        <v>18</v>
      </c>
      <c r="P503" s="16">
        <f>IF(OR(Table1[[#This Row],[Rank]]="Cancelled",Table1[[#This Row],[Rank]]&gt;64),1,VLOOKUP(Table1[[#This Row],[GenderCount]],'Ranking Values'!E:F,2,FALSE))</f>
        <v>0.8</v>
      </c>
      <c r="Q503" s="17">
        <f>Table1[[#This Row],[Ranking.Points]]*Table1[[#This Row],[Mulitplier]]*Table1[[#This Row],[NI.Mult]]</f>
        <v>14.4</v>
      </c>
    </row>
    <row r="504" spans="1:17" x14ac:dyDescent="0.3">
      <c r="A504" s="9" t="s">
        <v>357</v>
      </c>
      <c r="B504" s="9" t="s">
        <v>358</v>
      </c>
      <c r="C504" s="3">
        <v>5</v>
      </c>
      <c r="D504" s="12">
        <f>COUNTIFS(E:E,Table1[[#This Row],[EventDate]],G:G,Table1[[#This Row],[EventName]],H:H,Table1[[#This Row],[Category]],I:I,Table1[[#This Row],[Weapon]],J:J,Table1[[#This Row],[Gender]])</f>
        <v>4</v>
      </c>
      <c r="E504" s="21">
        <v>44647</v>
      </c>
      <c r="F504" s="22" t="s">
        <v>383</v>
      </c>
      <c r="G504" s="10" t="s">
        <v>283</v>
      </c>
      <c r="H504" s="9" t="s">
        <v>284</v>
      </c>
      <c r="I504" s="9" t="s">
        <v>285</v>
      </c>
      <c r="J504" s="14" t="s">
        <v>316</v>
      </c>
      <c r="K504" s="23" t="str">
        <f>VLOOKUP(Table1[[#This Row],[LastName]]&amp;"."&amp;Table1[[#This Row],[FirstName]],Fencers!C:G,4,FALSE)</f>
        <v>ASC</v>
      </c>
      <c r="L504" s="24">
        <v>0</v>
      </c>
      <c r="M504" s="19">
        <f>COUNTIFS(A:A,Table1[[#This Row],[LastName]],B:B,Table1[[#This Row],[FirstName]],F:F,"S",H:H,Table1[[#This Row],[Category]],I:I,Table1[[#This Row],[Weapon]])</f>
        <v>2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6">
        <f>IF(Table1[[#This Row],[Rank]]="Cancelled",1,IF(Table1[[#This Row],[Rank]]&gt;64,0,IF(L504=0,VLOOKUP(C504,'Ranking Values'!A:C,2,FALSE),VLOOKUP(C504,'Ranking Values'!A:C,3,FALSE))))</f>
        <v>12</v>
      </c>
      <c r="P504" s="16">
        <f>IF(OR(Table1[[#This Row],[Rank]]="Cancelled",Table1[[#This Row],[Rank]]&gt;64),1,VLOOKUP(Table1[[#This Row],[GenderCount]],'Ranking Values'!E:F,2,FALSE))</f>
        <v>0.8</v>
      </c>
      <c r="Q504" s="17">
        <f>Table1[[#This Row],[Ranking.Points]]*Table1[[#This Row],[Mulitplier]]*Table1[[#This Row],[NI.Mult]]</f>
        <v>9.6000000000000014</v>
      </c>
    </row>
    <row r="505" spans="1:17" x14ac:dyDescent="0.3">
      <c r="A505" s="9" t="s">
        <v>435</v>
      </c>
      <c r="B505" s="9" t="s">
        <v>436</v>
      </c>
      <c r="C505" s="3">
        <v>1</v>
      </c>
      <c r="D505" s="12">
        <f>COUNTIFS(E:E,Table1[[#This Row],[EventDate]],G:G,Table1[[#This Row],[EventName]],H:H,Table1[[#This Row],[Category]],I:I,Table1[[#This Row],[Weapon]],J:J,Table1[[#This Row],[Gender]])</f>
        <v>4</v>
      </c>
      <c r="E505" s="21">
        <v>44647</v>
      </c>
      <c r="F505" s="22" t="s">
        <v>383</v>
      </c>
      <c r="G505" s="10" t="s">
        <v>283</v>
      </c>
      <c r="H505" s="9" t="s">
        <v>286</v>
      </c>
      <c r="I505" s="9" t="s">
        <v>287</v>
      </c>
      <c r="J505" s="14" t="s">
        <v>316</v>
      </c>
      <c r="K505" s="23" t="str">
        <f>VLOOKUP(Table1[[#This Row],[LastName]]&amp;"."&amp;Table1[[#This Row],[FirstName]],Fencers!C:G,4,FALSE)</f>
        <v>AHFC</v>
      </c>
      <c r="L505" s="24">
        <v>0</v>
      </c>
      <c r="M505" s="19">
        <f>COUNTIFS(A:A,Table1[[#This Row],[LastName]],B:B,Table1[[#This Row],[FirstName]],F:F,"S",H:H,Table1[[#This Row],[Category]],I:I,Table1[[#This Row],[Weapon]])</f>
        <v>1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6">
        <f>IF(Table1[[#This Row],[Rank]]="Cancelled",1,IF(Table1[[#This Row],[Rank]]&gt;64,0,IF(L505=0,VLOOKUP(C505,'Ranking Values'!A:C,2,FALSE),VLOOKUP(C505,'Ranking Values'!A:C,3,FALSE))))</f>
        <v>28</v>
      </c>
      <c r="P505" s="16">
        <f>IF(OR(Table1[[#This Row],[Rank]]="Cancelled",Table1[[#This Row],[Rank]]&gt;64),1,VLOOKUP(Table1[[#This Row],[GenderCount]],'Ranking Values'!E:F,2,FALSE))</f>
        <v>0.8</v>
      </c>
      <c r="Q505" s="17">
        <f>Table1[[#This Row],[Ranking.Points]]*Table1[[#This Row],[Mulitplier]]*Table1[[#This Row],[NI.Mult]]</f>
        <v>22.400000000000002</v>
      </c>
    </row>
    <row r="506" spans="1:17" x14ac:dyDescent="0.3">
      <c r="A506" s="9" t="s">
        <v>415</v>
      </c>
      <c r="B506" s="9" t="s">
        <v>112</v>
      </c>
      <c r="C506" s="3">
        <v>2</v>
      </c>
      <c r="D506" s="12">
        <f>COUNTIFS(E:E,Table1[[#This Row],[EventDate]],G:G,Table1[[#This Row],[EventName]],H:H,Table1[[#This Row],[Category]],I:I,Table1[[#This Row],[Weapon]],J:J,Table1[[#This Row],[Gender]])</f>
        <v>4</v>
      </c>
      <c r="E506" s="21">
        <v>44647</v>
      </c>
      <c r="F506" s="22" t="s">
        <v>383</v>
      </c>
      <c r="G506" s="10" t="s">
        <v>283</v>
      </c>
      <c r="H506" s="9" t="s">
        <v>286</v>
      </c>
      <c r="I506" s="9" t="s">
        <v>287</v>
      </c>
      <c r="J506" s="14" t="s">
        <v>316</v>
      </c>
      <c r="K506" s="23" t="str">
        <f>VLOOKUP(Table1[[#This Row],[LastName]]&amp;"."&amp;Table1[[#This Row],[FirstName]],Fencers!C:G,4,FALSE)</f>
        <v>AHFC</v>
      </c>
      <c r="L506" s="24">
        <v>0</v>
      </c>
      <c r="M506" s="19">
        <f>COUNTIFS(A:A,Table1[[#This Row],[LastName]],B:B,Table1[[#This Row],[FirstName]],F:F,"S",H:H,Table1[[#This Row],[Category]],I:I,Table1[[#This Row],[Weapon]])</f>
        <v>3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23</v>
      </c>
      <c r="P506" s="16">
        <f>IF(OR(Table1[[#This Row],[Rank]]="Cancelled",Table1[[#This Row],[Rank]]&gt;64),1,VLOOKUP(Table1[[#This Row],[GenderCount]],'Ranking Values'!E:F,2,FALSE))</f>
        <v>0.8</v>
      </c>
      <c r="Q506" s="17">
        <f>Table1[[#This Row],[Ranking.Points]]*Table1[[#This Row],[Mulitplier]]*Table1[[#This Row],[NI.Mult]]</f>
        <v>18.400000000000002</v>
      </c>
    </row>
    <row r="507" spans="1:17" x14ac:dyDescent="0.3">
      <c r="A507" s="9" t="s">
        <v>227</v>
      </c>
      <c r="B507" s="9" t="s">
        <v>48</v>
      </c>
      <c r="C507" s="3">
        <v>3</v>
      </c>
      <c r="D507" s="12">
        <f>COUNTIFS(E:E,Table1[[#This Row],[EventDate]],G:G,Table1[[#This Row],[EventName]],H:H,Table1[[#This Row],[Category]],I:I,Table1[[#This Row],[Weapon]],J:J,Table1[[#This Row],[Gender]])</f>
        <v>4</v>
      </c>
      <c r="E507" s="21">
        <v>44647</v>
      </c>
      <c r="F507" s="22" t="s">
        <v>383</v>
      </c>
      <c r="G507" s="10" t="s">
        <v>283</v>
      </c>
      <c r="H507" s="9" t="s">
        <v>286</v>
      </c>
      <c r="I507" s="9" t="s">
        <v>287</v>
      </c>
      <c r="J507" s="14" t="s">
        <v>316</v>
      </c>
      <c r="K507" s="23" t="str">
        <f>VLOOKUP(Table1[[#This Row],[LastName]]&amp;"."&amp;Table1[[#This Row],[FirstName]],Fencers!C:G,4,FALSE)</f>
        <v>AHFC</v>
      </c>
      <c r="L507" s="24">
        <v>0</v>
      </c>
      <c r="M507" s="19">
        <f>COUNTIFS(A:A,Table1[[#This Row],[LastName]],B:B,Table1[[#This Row],[FirstName]],F:F,"S",H:H,Table1[[#This Row],[Category]],I:I,Table1[[#This Row],[Weapon]])</f>
        <v>1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18</v>
      </c>
      <c r="P507" s="16">
        <f>IF(OR(Table1[[#This Row],[Rank]]="Cancelled",Table1[[#This Row],[Rank]]&gt;64),1,VLOOKUP(Table1[[#This Row],[GenderCount]],'Ranking Values'!E:F,2,FALSE))</f>
        <v>0.8</v>
      </c>
      <c r="Q507" s="17">
        <f>Table1[[#This Row],[Ranking.Points]]*Table1[[#This Row],[Mulitplier]]*Table1[[#This Row],[NI.Mult]]</f>
        <v>14.4</v>
      </c>
    </row>
    <row r="508" spans="1:17" x14ac:dyDescent="0.3">
      <c r="A508" s="9" t="s">
        <v>417</v>
      </c>
      <c r="B508" s="9" t="s">
        <v>416</v>
      </c>
      <c r="C508" s="3">
        <v>4</v>
      </c>
      <c r="D508" s="12">
        <f>COUNTIFS(E:E,Table1[[#This Row],[EventDate]],G:G,Table1[[#This Row],[EventName]],H:H,Table1[[#This Row],[Category]],I:I,Table1[[#This Row],[Weapon]],J:J,Table1[[#This Row],[Gender]])</f>
        <v>4</v>
      </c>
      <c r="E508" s="21">
        <v>44647</v>
      </c>
      <c r="F508" s="22" t="s">
        <v>383</v>
      </c>
      <c r="G508" s="10" t="s">
        <v>283</v>
      </c>
      <c r="H508" s="9" t="s">
        <v>286</v>
      </c>
      <c r="I508" s="9" t="s">
        <v>287</v>
      </c>
      <c r="J508" s="14" t="s">
        <v>316</v>
      </c>
      <c r="K508" s="23" t="str">
        <f>VLOOKUP(Table1[[#This Row],[LastName]]&amp;"."&amp;Table1[[#This Row],[FirstName]],Fencers!C:G,4,FALSE)</f>
        <v>PG</v>
      </c>
      <c r="L508" s="24">
        <v>0</v>
      </c>
      <c r="M508" s="19">
        <f>COUNTIFS(A:A,Table1[[#This Row],[LastName]],B:B,Table1[[#This Row],[FirstName]],F:F,"S",H:H,Table1[[#This Row],[Category]],I:I,Table1[[#This Row],[Weapon]])</f>
        <v>2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18</v>
      </c>
      <c r="P508" s="16">
        <f>IF(OR(Table1[[#This Row],[Rank]]="Cancelled",Table1[[#This Row],[Rank]]&gt;64),1,VLOOKUP(Table1[[#This Row],[GenderCount]],'Ranking Values'!E:F,2,FALSE))</f>
        <v>0.8</v>
      </c>
      <c r="Q508" s="17">
        <f>Table1[[#This Row],[Ranking.Points]]*Table1[[#This Row],[Mulitplier]]*Table1[[#This Row],[NI.Mult]]</f>
        <v>14.4</v>
      </c>
    </row>
    <row r="509" spans="1:17" x14ac:dyDescent="0.3">
      <c r="A509" s="9" t="s">
        <v>453</v>
      </c>
      <c r="B509" s="9" t="s">
        <v>454</v>
      </c>
      <c r="C509" s="3">
        <v>5</v>
      </c>
      <c r="D509" s="12">
        <f>COUNTIFS(E:E,Table1[[#This Row],[EventDate]],G:G,Table1[[#This Row],[EventName]],H:H,Table1[[#This Row],[Category]],I:I,Table1[[#This Row],[Weapon]],J:J,Table1[[#This Row],[Gender]])</f>
        <v>1</v>
      </c>
      <c r="E509" s="21">
        <v>44647</v>
      </c>
      <c r="F509" s="22" t="s">
        <v>383</v>
      </c>
      <c r="G509" s="10" t="s">
        <v>283</v>
      </c>
      <c r="H509" s="9" t="s">
        <v>286</v>
      </c>
      <c r="I509" s="9" t="s">
        <v>287</v>
      </c>
      <c r="J509" s="14" t="s">
        <v>315</v>
      </c>
      <c r="K509" s="23" t="str">
        <f>VLOOKUP(Table1[[#This Row],[LastName]]&amp;"."&amp;Table1[[#This Row],[FirstName]],Fencers!C:G,4,FALSE)</f>
        <v>TPFC</v>
      </c>
      <c r="L509" s="24">
        <v>0</v>
      </c>
      <c r="M509" s="19">
        <f>COUNTIFS(A:A,Table1[[#This Row],[LastName]],B:B,Table1[[#This Row],[FirstName]],F:F,"S",H:H,Table1[[#This Row],[Category]],I:I,Table1[[#This Row],[Weapon]])</f>
        <v>2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12</v>
      </c>
      <c r="P509" s="16">
        <f>IF(OR(Table1[[#This Row],[Rank]]="Cancelled",Table1[[#This Row],[Rank]]&gt;64),1,VLOOKUP(Table1[[#This Row],[GenderCount]],'Ranking Values'!E:F,2,FALSE))</f>
        <v>0.2</v>
      </c>
      <c r="Q509" s="17">
        <f>Table1[[#This Row],[Ranking.Points]]*Table1[[#This Row],[Mulitplier]]*Table1[[#This Row],[NI.Mult]]</f>
        <v>2.4000000000000004</v>
      </c>
    </row>
    <row r="510" spans="1:17" x14ac:dyDescent="0.3">
      <c r="A510" s="9" t="s">
        <v>279</v>
      </c>
      <c r="B510" s="9" t="s">
        <v>280</v>
      </c>
      <c r="C510" s="3">
        <v>1</v>
      </c>
      <c r="D510" s="12">
        <f>COUNTIFS(E:E,Table1[[#This Row],[EventDate]],G:G,Table1[[#This Row],[EventName]],H:H,Table1[[#This Row],[Category]],I:I,Table1[[#This Row],[Weapon]],J:J,Table1[[#This Row],[Gender]])</f>
        <v>6</v>
      </c>
      <c r="E510" s="21">
        <v>44647</v>
      </c>
      <c r="F510" s="22" t="s">
        <v>383</v>
      </c>
      <c r="G510" s="10" t="s">
        <v>283</v>
      </c>
      <c r="H510" s="9" t="s">
        <v>290</v>
      </c>
      <c r="I510" s="9" t="s">
        <v>285</v>
      </c>
      <c r="J510" s="14" t="s">
        <v>316</v>
      </c>
      <c r="K510" s="23" t="str">
        <f>VLOOKUP(Table1[[#This Row],[LastName]]&amp;"."&amp;Table1[[#This Row],[FirstName]],Fencers!C:G,4,FALSE)</f>
        <v>ASC</v>
      </c>
      <c r="L510" s="24">
        <v>0</v>
      </c>
      <c r="M510" s="19">
        <f>COUNTIFS(A:A,Table1[[#This Row],[LastName]],B:B,Table1[[#This Row],[FirstName]],F:F,"S",H:H,Table1[[#This Row],[Category]],I:I,Table1[[#This Row],[Weapon]])</f>
        <v>2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28</v>
      </c>
      <c r="P510" s="16">
        <f>IF(OR(Table1[[#This Row],[Rank]]="Cancelled",Table1[[#This Row],[Rank]]&gt;64),1,VLOOKUP(Table1[[#This Row],[GenderCount]],'Ranking Values'!E:F,2,FALSE))</f>
        <v>1</v>
      </c>
      <c r="Q510" s="17">
        <f>Table1[[#This Row],[Ranking.Points]]*Table1[[#This Row],[Mulitplier]]*Table1[[#This Row],[NI.Mult]]</f>
        <v>28</v>
      </c>
    </row>
    <row r="511" spans="1:17" x14ac:dyDescent="0.3">
      <c r="A511" s="9" t="s">
        <v>274</v>
      </c>
      <c r="B511" s="9" t="s">
        <v>275</v>
      </c>
      <c r="C511" s="3">
        <v>2</v>
      </c>
      <c r="D511" s="12">
        <f>COUNTIFS(E:E,Table1[[#This Row],[EventDate]],G:G,Table1[[#This Row],[EventName]],H:H,Table1[[#This Row],[Category]],I:I,Table1[[#This Row],[Weapon]],J:J,Table1[[#This Row],[Gender]])</f>
        <v>6</v>
      </c>
      <c r="E511" s="21">
        <v>44647</v>
      </c>
      <c r="F511" s="22" t="s">
        <v>383</v>
      </c>
      <c r="G511" s="10" t="s">
        <v>283</v>
      </c>
      <c r="H511" s="9" t="s">
        <v>290</v>
      </c>
      <c r="I511" s="9" t="s">
        <v>285</v>
      </c>
      <c r="J511" s="14" t="s">
        <v>316</v>
      </c>
      <c r="K511" s="23" t="str">
        <f>VLOOKUP(Table1[[#This Row],[LastName]]&amp;"."&amp;Table1[[#This Row],[FirstName]],Fencers!C:G,4,FALSE)</f>
        <v>AHFC</v>
      </c>
      <c r="L511" s="24">
        <v>0</v>
      </c>
      <c r="M511" s="19">
        <f>COUNTIFS(A:A,Table1[[#This Row],[LastName]],B:B,Table1[[#This Row],[FirstName]],F:F,"S",H:H,Table1[[#This Row],[Category]],I:I,Table1[[#This Row],[Weapon]])</f>
        <v>3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23</v>
      </c>
      <c r="P511" s="16">
        <f>IF(OR(Table1[[#This Row],[Rank]]="Cancelled",Table1[[#This Row],[Rank]]&gt;64),1,VLOOKUP(Table1[[#This Row],[GenderCount]],'Ranking Values'!E:F,2,FALSE))</f>
        <v>1</v>
      </c>
      <c r="Q511" s="17">
        <f>Table1[[#This Row],[Ranking.Points]]*Table1[[#This Row],[Mulitplier]]*Table1[[#This Row],[NI.Mult]]</f>
        <v>23</v>
      </c>
    </row>
    <row r="512" spans="1:17" x14ac:dyDescent="0.3">
      <c r="A512" s="9" t="s">
        <v>23</v>
      </c>
      <c r="B512" s="9" t="s">
        <v>324</v>
      </c>
      <c r="C512" s="3">
        <v>3</v>
      </c>
      <c r="D512" s="12">
        <f>COUNTIFS(E:E,Table1[[#This Row],[EventDate]],G:G,Table1[[#This Row],[EventName]],H:H,Table1[[#This Row],[Category]],I:I,Table1[[#This Row],[Weapon]],J:J,Table1[[#This Row],[Gender]])</f>
        <v>6</v>
      </c>
      <c r="E512" s="21">
        <v>44647</v>
      </c>
      <c r="F512" s="22" t="s">
        <v>383</v>
      </c>
      <c r="G512" s="10" t="s">
        <v>283</v>
      </c>
      <c r="H512" s="9" t="s">
        <v>290</v>
      </c>
      <c r="I512" s="9" t="s">
        <v>285</v>
      </c>
      <c r="J512" s="14" t="s">
        <v>316</v>
      </c>
      <c r="K512" s="23" t="str">
        <f>VLOOKUP(Table1[[#This Row],[LastName]]&amp;"."&amp;Table1[[#This Row],[FirstName]],Fencers!C:G,4,FALSE)</f>
        <v>CSFC</v>
      </c>
      <c r="L512" s="24">
        <v>0</v>
      </c>
      <c r="M512" s="19">
        <f>COUNTIFS(A:A,Table1[[#This Row],[LastName]],B:B,Table1[[#This Row],[FirstName]],F:F,"S",H:H,Table1[[#This Row],[Category]],I:I,Table1[[#This Row],[Weapon]])</f>
        <v>3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18</v>
      </c>
      <c r="P512" s="16">
        <f>IF(OR(Table1[[#This Row],[Rank]]="Cancelled",Table1[[#This Row],[Rank]]&gt;64),1,VLOOKUP(Table1[[#This Row],[GenderCount]],'Ranking Values'!E:F,2,FALSE))</f>
        <v>1</v>
      </c>
      <c r="Q512" s="17">
        <f>Table1[[#This Row],[Ranking.Points]]*Table1[[#This Row],[Mulitplier]]*Table1[[#This Row],[NI.Mult]]</f>
        <v>18</v>
      </c>
    </row>
    <row r="513" spans="1:17" x14ac:dyDescent="0.3">
      <c r="A513" s="9" t="s">
        <v>425</v>
      </c>
      <c r="B513" s="9" t="s">
        <v>426</v>
      </c>
      <c r="C513" s="3">
        <v>3</v>
      </c>
      <c r="D513" s="12">
        <f>COUNTIFS(E:E,Table1[[#This Row],[EventDate]],G:G,Table1[[#This Row],[EventName]],H:H,Table1[[#This Row],[Category]],I:I,Table1[[#This Row],[Weapon]],J:J,Table1[[#This Row],[Gender]])</f>
        <v>6</v>
      </c>
      <c r="E513" s="21">
        <v>44647</v>
      </c>
      <c r="F513" s="22" t="s">
        <v>383</v>
      </c>
      <c r="G513" s="10" t="s">
        <v>283</v>
      </c>
      <c r="H513" s="9" t="s">
        <v>290</v>
      </c>
      <c r="I513" s="9" t="s">
        <v>285</v>
      </c>
      <c r="J513" s="14" t="s">
        <v>316</v>
      </c>
      <c r="K513" s="23" t="str">
        <f>VLOOKUP(Table1[[#This Row],[LastName]]&amp;"."&amp;Table1[[#This Row],[FirstName]],Fencers!C:G,4,FALSE)</f>
        <v>ASC</v>
      </c>
      <c r="L513" s="24">
        <v>0</v>
      </c>
      <c r="M513" s="19">
        <f>COUNTIFS(A:A,Table1[[#This Row],[LastName]],B:B,Table1[[#This Row],[FirstName]],F:F,"S",H:H,Table1[[#This Row],[Category]],I:I,Table1[[#This Row],[Weapon]])</f>
        <v>2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18</v>
      </c>
      <c r="P513" s="16">
        <f>IF(OR(Table1[[#This Row],[Rank]]="Cancelled",Table1[[#This Row],[Rank]]&gt;64),1,VLOOKUP(Table1[[#This Row],[GenderCount]],'Ranking Values'!E:F,2,FALSE))</f>
        <v>1</v>
      </c>
      <c r="Q513" s="17">
        <f>Table1[[#This Row],[Ranking.Points]]*Table1[[#This Row],[Mulitplier]]*Table1[[#This Row],[NI.Mult]]</f>
        <v>18</v>
      </c>
    </row>
    <row r="514" spans="1:17" x14ac:dyDescent="0.3">
      <c r="A514" s="9" t="s">
        <v>455</v>
      </c>
      <c r="B514" s="9" t="s">
        <v>456</v>
      </c>
      <c r="C514" s="3">
        <v>5</v>
      </c>
      <c r="D514" s="12">
        <f>COUNTIFS(E:E,Table1[[#This Row],[EventDate]],G:G,Table1[[#This Row],[EventName]],H:H,Table1[[#This Row],[Category]],I:I,Table1[[#This Row],[Weapon]],J:J,Table1[[#This Row],[Gender]])</f>
        <v>6</v>
      </c>
      <c r="E514" s="21">
        <v>44647</v>
      </c>
      <c r="F514" s="22" t="s">
        <v>383</v>
      </c>
      <c r="G514" s="10" t="s">
        <v>283</v>
      </c>
      <c r="H514" s="9" t="s">
        <v>290</v>
      </c>
      <c r="I514" s="9" t="s">
        <v>285</v>
      </c>
      <c r="J514" s="14" t="s">
        <v>316</v>
      </c>
      <c r="K514" s="23" t="str">
        <f>VLOOKUP(Table1[[#This Row],[LastName]]&amp;"."&amp;Table1[[#This Row],[FirstName]],Fencers!C:G,4,FALSE)</f>
        <v>ASC</v>
      </c>
      <c r="L514" s="24">
        <v>0</v>
      </c>
      <c r="M514" s="19">
        <f>COUNTIFS(A:A,Table1[[#This Row],[LastName]],B:B,Table1[[#This Row],[FirstName]],F:F,"S",H:H,Table1[[#This Row],[Category]],I:I,Table1[[#This Row],[Weapon]])</f>
        <v>2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12</v>
      </c>
      <c r="P514" s="16">
        <f>IF(OR(Table1[[#This Row],[Rank]]="Cancelled",Table1[[#This Row],[Rank]]&gt;64),1,VLOOKUP(Table1[[#This Row],[GenderCount]],'Ranking Values'!E:F,2,FALSE))</f>
        <v>1</v>
      </c>
      <c r="Q514" s="17">
        <f>Table1[[#This Row],[Ranking.Points]]*Table1[[#This Row],[Mulitplier]]*Table1[[#This Row],[NI.Mult]]</f>
        <v>12</v>
      </c>
    </row>
    <row r="515" spans="1:17" x14ac:dyDescent="0.3">
      <c r="A515" s="9" t="s">
        <v>457</v>
      </c>
      <c r="B515" s="9" t="s">
        <v>458</v>
      </c>
      <c r="C515" s="3">
        <v>6</v>
      </c>
      <c r="D515" s="12">
        <f>COUNTIFS(E:E,Table1[[#This Row],[EventDate]],G:G,Table1[[#This Row],[EventName]],H:H,Table1[[#This Row],[Category]],I:I,Table1[[#This Row],[Weapon]],J:J,Table1[[#This Row],[Gender]])</f>
        <v>6</v>
      </c>
      <c r="E515" s="21">
        <v>44647</v>
      </c>
      <c r="F515" s="22" t="s">
        <v>383</v>
      </c>
      <c r="G515" s="10" t="s">
        <v>283</v>
      </c>
      <c r="H515" s="9" t="s">
        <v>290</v>
      </c>
      <c r="I515" s="9" t="s">
        <v>285</v>
      </c>
      <c r="J515" s="14" t="s">
        <v>316</v>
      </c>
      <c r="K515" s="23" t="str">
        <f>VLOOKUP(Table1[[#This Row],[LastName]]&amp;"."&amp;Table1[[#This Row],[FirstName]],Fencers!C:G,4,FALSE)</f>
        <v>ASC</v>
      </c>
      <c r="L515" s="24">
        <v>0</v>
      </c>
      <c r="M515" s="19">
        <f>COUNTIFS(A:A,Table1[[#This Row],[LastName]],B:B,Table1[[#This Row],[FirstName]],F:F,"S",H:H,Table1[[#This Row],[Category]],I:I,Table1[[#This Row],[Weapon]])</f>
        <v>1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12</v>
      </c>
      <c r="P515" s="16">
        <f>IF(OR(Table1[[#This Row],[Rank]]="Cancelled",Table1[[#This Row],[Rank]]&gt;64),1,VLOOKUP(Table1[[#This Row],[GenderCount]],'Ranking Values'!E:F,2,FALSE))</f>
        <v>1</v>
      </c>
      <c r="Q515" s="17">
        <f>Table1[[#This Row],[Ranking.Points]]*Table1[[#This Row],[Mulitplier]]*Table1[[#This Row],[NI.Mult]]</f>
        <v>12</v>
      </c>
    </row>
    <row r="516" spans="1:17" x14ac:dyDescent="0.3">
      <c r="A516" s="9" t="s">
        <v>173</v>
      </c>
      <c r="B516" s="9" t="s">
        <v>176</v>
      </c>
      <c r="C516" s="3">
        <v>1</v>
      </c>
      <c r="D516" s="12">
        <f>COUNTIFS(E:E,Table1[[#This Row],[EventDate]],G:G,Table1[[#This Row],[EventName]],H:H,Table1[[#This Row],[Category]],I:I,Table1[[#This Row],[Weapon]],J:J,Table1[[#This Row],[Gender]])</f>
        <v>3</v>
      </c>
      <c r="E516" s="21">
        <v>44647</v>
      </c>
      <c r="F516" s="22" t="s">
        <v>383</v>
      </c>
      <c r="G516" s="10" t="s">
        <v>283</v>
      </c>
      <c r="H516" s="9" t="s">
        <v>290</v>
      </c>
      <c r="I516" s="9" t="s">
        <v>285</v>
      </c>
      <c r="J516" s="14" t="s">
        <v>315</v>
      </c>
      <c r="K516" s="32" t="str">
        <f>VLOOKUP(Table1[[#This Row],[LastName]]&amp;"."&amp;Table1[[#This Row],[FirstName]],Fencers!C:G,4,FALSE)</f>
        <v>ASC</v>
      </c>
      <c r="L516" s="24">
        <v>0</v>
      </c>
      <c r="M516" s="19">
        <f>COUNTIFS(A:A,Table1[[#This Row],[LastName]],B:B,Table1[[#This Row],[FirstName]],F:F,"S",H:H,Table1[[#This Row],[Category]],I:I,Table1[[#This Row],[Weapon]])</f>
        <v>3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28</v>
      </c>
      <c r="P516" s="16">
        <f>IF(OR(Table1[[#This Row],[Rank]]="Cancelled",Table1[[#This Row],[Rank]]&gt;64),1,VLOOKUP(Table1[[#This Row],[GenderCount]],'Ranking Values'!E:F,2,FALSE))</f>
        <v>0.6</v>
      </c>
      <c r="Q516" s="17">
        <f>Table1[[#This Row],[Ranking.Points]]*Table1[[#This Row],[Mulitplier]]*Table1[[#This Row],[NI.Mult]]</f>
        <v>16.8</v>
      </c>
    </row>
    <row r="517" spans="1:17" x14ac:dyDescent="0.3">
      <c r="A517" s="9" t="s">
        <v>461</v>
      </c>
      <c r="B517" s="9" t="s">
        <v>462</v>
      </c>
      <c r="C517" s="3">
        <v>2</v>
      </c>
      <c r="D517" s="12">
        <f>COUNTIFS(E:E,Table1[[#This Row],[EventDate]],G:G,Table1[[#This Row],[EventName]],H:H,Table1[[#This Row],[Category]],I:I,Table1[[#This Row],[Weapon]],J:J,Table1[[#This Row],[Gender]])</f>
        <v>3</v>
      </c>
      <c r="E517" s="21">
        <v>44647</v>
      </c>
      <c r="F517" s="22" t="s">
        <v>383</v>
      </c>
      <c r="G517" s="10" t="s">
        <v>283</v>
      </c>
      <c r="H517" s="9" t="s">
        <v>290</v>
      </c>
      <c r="I517" s="9" t="s">
        <v>285</v>
      </c>
      <c r="J517" s="14" t="s">
        <v>315</v>
      </c>
      <c r="K517" s="32" t="str">
        <f>VLOOKUP(Table1[[#This Row],[LastName]]&amp;"."&amp;Table1[[#This Row],[FirstName]],Fencers!C:G,4,FALSE)</f>
        <v>ASC</v>
      </c>
      <c r="L517" s="24">
        <v>0</v>
      </c>
      <c r="M517" s="19">
        <f>COUNTIFS(A:A,Table1[[#This Row],[LastName]],B:B,Table1[[#This Row],[FirstName]],F:F,"S",H:H,Table1[[#This Row],[Category]],I:I,Table1[[#This Row],[Weapon]])</f>
        <v>2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23</v>
      </c>
      <c r="P517" s="16">
        <f>IF(OR(Table1[[#This Row],[Rank]]="Cancelled",Table1[[#This Row],[Rank]]&gt;64),1,VLOOKUP(Table1[[#This Row],[GenderCount]],'Ranking Values'!E:F,2,FALSE))</f>
        <v>0.6</v>
      </c>
      <c r="Q517" s="17">
        <f>Table1[[#This Row],[Ranking.Points]]*Table1[[#This Row],[Mulitplier]]*Table1[[#This Row],[NI.Mult]]</f>
        <v>13.799999999999999</v>
      </c>
    </row>
    <row r="518" spans="1:17" x14ac:dyDescent="0.3">
      <c r="A518" s="9" t="s">
        <v>459</v>
      </c>
      <c r="B518" s="9" t="s">
        <v>460</v>
      </c>
      <c r="C518" s="3">
        <v>3</v>
      </c>
      <c r="D518" s="12">
        <f>COUNTIFS(E:E,Table1[[#This Row],[EventDate]],G:G,Table1[[#This Row],[EventName]],H:H,Table1[[#This Row],[Category]],I:I,Table1[[#This Row],[Weapon]],J:J,Table1[[#This Row],[Gender]])</f>
        <v>3</v>
      </c>
      <c r="E518" s="21">
        <v>44647</v>
      </c>
      <c r="F518" s="22" t="s">
        <v>383</v>
      </c>
      <c r="G518" s="10" t="s">
        <v>283</v>
      </c>
      <c r="H518" s="9" t="s">
        <v>290</v>
      </c>
      <c r="I518" s="9" t="s">
        <v>285</v>
      </c>
      <c r="J518" s="14" t="s">
        <v>315</v>
      </c>
      <c r="K518" s="32" t="str">
        <f>VLOOKUP(Table1[[#This Row],[LastName]]&amp;"."&amp;Table1[[#This Row],[FirstName]],Fencers!C:G,4,FALSE)</f>
        <v>ASC</v>
      </c>
      <c r="L518" s="24">
        <v>0</v>
      </c>
      <c r="M518" s="19">
        <f>COUNTIFS(A:A,Table1[[#This Row],[LastName]],B:B,Table1[[#This Row],[FirstName]],F:F,"S",H:H,Table1[[#This Row],[Category]],I:I,Table1[[#This Row],[Weapon]])</f>
        <v>1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18</v>
      </c>
      <c r="P518" s="16">
        <f>IF(OR(Table1[[#This Row],[Rank]]="Cancelled",Table1[[#This Row],[Rank]]&gt;64),1,VLOOKUP(Table1[[#This Row],[GenderCount]],'Ranking Values'!E:F,2,FALSE))</f>
        <v>0.6</v>
      </c>
      <c r="Q518" s="17">
        <f>Table1[[#This Row],[Ranking.Points]]*Table1[[#This Row],[Mulitplier]]*Table1[[#This Row],[NI.Mult]]</f>
        <v>10.799999999999999</v>
      </c>
    </row>
    <row r="519" spans="1:17" x14ac:dyDescent="0.3">
      <c r="A519" s="9" t="s">
        <v>107</v>
      </c>
      <c r="B519" s="9" t="s">
        <v>143</v>
      </c>
      <c r="C519" s="3">
        <v>1</v>
      </c>
      <c r="D519" s="12">
        <f>COUNTIFS(E:E,Table1[[#This Row],[EventDate]],G:G,Table1[[#This Row],[EventName]],H:H,Table1[[#This Row],[Category]],I:I,Table1[[#This Row],[Weapon]],J:J,Table1[[#This Row],[Gender]])</f>
        <v>8</v>
      </c>
      <c r="E519" s="21">
        <v>44647</v>
      </c>
      <c r="F519" s="22" t="s">
        <v>383</v>
      </c>
      <c r="G519" s="10" t="s">
        <v>283</v>
      </c>
      <c r="H519" s="9" t="s">
        <v>286</v>
      </c>
      <c r="I519" s="9" t="s">
        <v>285</v>
      </c>
      <c r="J519" s="14" t="s">
        <v>316</v>
      </c>
      <c r="K519" s="32" t="str">
        <f>VLOOKUP(Table1[[#This Row],[LastName]]&amp;"."&amp;Table1[[#This Row],[FirstName]],Fencers!C:G,4,FALSE)</f>
        <v>ASC</v>
      </c>
      <c r="L519" s="24">
        <v>0</v>
      </c>
      <c r="M519" s="19">
        <f>COUNTIFS(A:A,Table1[[#This Row],[LastName]],B:B,Table1[[#This Row],[FirstName]],F:F,"S",H:H,Table1[[#This Row],[Category]],I:I,Table1[[#This Row],[Weapon]])</f>
        <v>4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28</v>
      </c>
      <c r="P519" s="16">
        <f>IF(OR(Table1[[#This Row],[Rank]]="Cancelled",Table1[[#This Row],[Rank]]&gt;64),1,VLOOKUP(Table1[[#This Row],[GenderCount]],'Ranking Values'!E:F,2,FALSE))</f>
        <v>1</v>
      </c>
      <c r="Q519" s="17">
        <f>Table1[[#This Row],[Ranking.Points]]*Table1[[#This Row],[Mulitplier]]*Table1[[#This Row],[NI.Mult]]</f>
        <v>28</v>
      </c>
    </row>
    <row r="520" spans="1:17" x14ac:dyDescent="0.3">
      <c r="A520" s="9" t="s">
        <v>279</v>
      </c>
      <c r="B520" s="9" t="s">
        <v>280</v>
      </c>
      <c r="C520" s="3">
        <v>2</v>
      </c>
      <c r="D520" s="12">
        <f>COUNTIFS(E:E,Table1[[#This Row],[EventDate]],G:G,Table1[[#This Row],[EventName]],H:H,Table1[[#This Row],[Category]],I:I,Table1[[#This Row],[Weapon]],J:J,Table1[[#This Row],[Gender]])</f>
        <v>8</v>
      </c>
      <c r="E520" s="21">
        <v>44647</v>
      </c>
      <c r="F520" s="22" t="s">
        <v>383</v>
      </c>
      <c r="G520" s="10" t="s">
        <v>283</v>
      </c>
      <c r="H520" s="9" t="s">
        <v>286</v>
      </c>
      <c r="I520" s="9" t="s">
        <v>285</v>
      </c>
      <c r="J520" s="14" t="s">
        <v>316</v>
      </c>
      <c r="K520" s="32" t="str">
        <f>VLOOKUP(Table1[[#This Row],[LastName]]&amp;"."&amp;Table1[[#This Row],[FirstName]],Fencers!C:G,4,FALSE)</f>
        <v>ASC</v>
      </c>
      <c r="L520" s="24">
        <v>0</v>
      </c>
      <c r="M520" s="19">
        <f>COUNTIFS(A:A,Table1[[#This Row],[LastName]],B:B,Table1[[#This Row],[FirstName]],F:F,"S",H:H,Table1[[#This Row],[Category]],I:I,Table1[[#This Row],[Weapon]])</f>
        <v>3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23</v>
      </c>
      <c r="P520" s="16">
        <f>IF(OR(Table1[[#This Row],[Rank]]="Cancelled",Table1[[#This Row],[Rank]]&gt;64),1,VLOOKUP(Table1[[#This Row],[GenderCount]],'Ranking Values'!E:F,2,FALSE))</f>
        <v>1</v>
      </c>
      <c r="Q520" s="17">
        <f>Table1[[#This Row],[Ranking.Points]]*Table1[[#This Row],[Mulitplier]]*Table1[[#This Row],[NI.Mult]]</f>
        <v>23</v>
      </c>
    </row>
    <row r="521" spans="1:17" x14ac:dyDescent="0.3">
      <c r="A521" s="9" t="s">
        <v>241</v>
      </c>
      <c r="B521" s="9" t="s">
        <v>242</v>
      </c>
      <c r="C521" s="3">
        <v>3</v>
      </c>
      <c r="D521" s="12">
        <f>COUNTIFS(E:E,Table1[[#This Row],[EventDate]],G:G,Table1[[#This Row],[EventName]],H:H,Table1[[#This Row],[Category]],I:I,Table1[[#This Row],[Weapon]],J:J,Table1[[#This Row],[Gender]])</f>
        <v>8</v>
      </c>
      <c r="E521" s="21">
        <v>44647</v>
      </c>
      <c r="F521" s="22" t="s">
        <v>383</v>
      </c>
      <c r="G521" s="10" t="s">
        <v>283</v>
      </c>
      <c r="H521" s="9" t="s">
        <v>286</v>
      </c>
      <c r="I521" s="9" t="s">
        <v>285</v>
      </c>
      <c r="J521" s="14" t="s">
        <v>316</v>
      </c>
      <c r="K521" s="32" t="str">
        <f>VLOOKUP(Table1[[#This Row],[LastName]]&amp;"."&amp;Table1[[#This Row],[FirstName]],Fencers!C:G,4,FALSE)</f>
        <v>AHFC</v>
      </c>
      <c r="L521" s="24">
        <v>0</v>
      </c>
      <c r="M521" s="19">
        <f>COUNTIFS(A:A,Table1[[#This Row],[LastName]],B:B,Table1[[#This Row],[FirstName]],F:F,"S",H:H,Table1[[#This Row],[Category]],I:I,Table1[[#This Row],[Weapon]])</f>
        <v>2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18</v>
      </c>
      <c r="P521" s="16">
        <f>IF(OR(Table1[[#This Row],[Rank]]="Cancelled",Table1[[#This Row],[Rank]]&gt;64),1,VLOOKUP(Table1[[#This Row],[GenderCount]],'Ranking Values'!E:F,2,FALSE))</f>
        <v>1</v>
      </c>
      <c r="Q521" s="17">
        <f>Table1[[#This Row],[Ranking.Points]]*Table1[[#This Row],[Mulitplier]]*Table1[[#This Row],[NI.Mult]]</f>
        <v>18</v>
      </c>
    </row>
    <row r="522" spans="1:17" x14ac:dyDescent="0.3">
      <c r="A522" s="9" t="s">
        <v>367</v>
      </c>
      <c r="B522" s="9" t="s">
        <v>368</v>
      </c>
      <c r="C522" s="3">
        <v>3</v>
      </c>
      <c r="D522" s="12">
        <f>COUNTIFS(E:E,Table1[[#This Row],[EventDate]],G:G,Table1[[#This Row],[EventName]],H:H,Table1[[#This Row],[Category]],I:I,Table1[[#This Row],[Weapon]],J:J,Table1[[#This Row],[Gender]])</f>
        <v>8</v>
      </c>
      <c r="E522" s="21">
        <v>44647</v>
      </c>
      <c r="F522" s="22" t="s">
        <v>383</v>
      </c>
      <c r="G522" s="10" t="s">
        <v>283</v>
      </c>
      <c r="H522" s="9" t="s">
        <v>286</v>
      </c>
      <c r="I522" s="9" t="s">
        <v>285</v>
      </c>
      <c r="J522" s="14" t="s">
        <v>316</v>
      </c>
      <c r="K522" s="32" t="str">
        <f>VLOOKUP(Table1[[#This Row],[LastName]]&amp;"."&amp;Table1[[#This Row],[FirstName]],Fencers!C:G,4,FALSE)</f>
        <v>CSFC</v>
      </c>
      <c r="L522" s="24">
        <v>0</v>
      </c>
      <c r="M522" s="19">
        <f>COUNTIFS(A:A,Table1[[#This Row],[LastName]],B:B,Table1[[#This Row],[FirstName]],F:F,"S",H:H,Table1[[#This Row],[Category]],I:I,Table1[[#This Row],[Weapon]])</f>
        <v>2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18</v>
      </c>
      <c r="P522" s="16">
        <f>IF(OR(Table1[[#This Row],[Rank]]="Cancelled",Table1[[#This Row],[Rank]]&gt;64),1,VLOOKUP(Table1[[#This Row],[GenderCount]],'Ranking Values'!E:F,2,FALSE))</f>
        <v>1</v>
      </c>
      <c r="Q522" s="17">
        <f>Table1[[#This Row],[Ranking.Points]]*Table1[[#This Row],[Mulitplier]]*Table1[[#This Row],[NI.Mult]]</f>
        <v>18</v>
      </c>
    </row>
    <row r="523" spans="1:17" x14ac:dyDescent="0.3">
      <c r="A523" s="9" t="s">
        <v>365</v>
      </c>
      <c r="B523" s="9" t="s">
        <v>366</v>
      </c>
      <c r="C523" s="3">
        <v>5</v>
      </c>
      <c r="D523" s="12">
        <f>COUNTIFS(E:E,Table1[[#This Row],[EventDate]],G:G,Table1[[#This Row],[EventName]],H:H,Table1[[#This Row],[Category]],I:I,Table1[[#This Row],[Weapon]],J:J,Table1[[#This Row],[Gender]])</f>
        <v>8</v>
      </c>
      <c r="E523" s="21">
        <v>44647</v>
      </c>
      <c r="F523" s="22" t="s">
        <v>383</v>
      </c>
      <c r="G523" s="10" t="s">
        <v>283</v>
      </c>
      <c r="H523" s="9" t="s">
        <v>286</v>
      </c>
      <c r="I523" s="9" t="s">
        <v>285</v>
      </c>
      <c r="J523" s="14" t="s">
        <v>316</v>
      </c>
      <c r="K523" s="32" t="str">
        <f>VLOOKUP(Table1[[#This Row],[LastName]]&amp;"."&amp;Table1[[#This Row],[FirstName]],Fencers!C:G,4,FALSE)</f>
        <v>ASC</v>
      </c>
      <c r="L523" s="24">
        <v>0</v>
      </c>
      <c r="M523" s="19">
        <f>COUNTIFS(A:A,Table1[[#This Row],[LastName]],B:B,Table1[[#This Row],[FirstName]],F:F,"S",H:H,Table1[[#This Row],[Category]],I:I,Table1[[#This Row],[Weapon]])</f>
        <v>1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12</v>
      </c>
      <c r="P523" s="16">
        <f>IF(OR(Table1[[#This Row],[Rank]]="Cancelled",Table1[[#This Row],[Rank]]&gt;64),1,VLOOKUP(Table1[[#This Row],[GenderCount]],'Ranking Values'!E:F,2,FALSE))</f>
        <v>1</v>
      </c>
      <c r="Q523" s="17">
        <f>Table1[[#This Row],[Ranking.Points]]*Table1[[#This Row],[Mulitplier]]*Table1[[#This Row],[NI.Mult]]</f>
        <v>12</v>
      </c>
    </row>
    <row r="524" spans="1:17" x14ac:dyDescent="0.3">
      <c r="A524" s="9" t="s">
        <v>357</v>
      </c>
      <c r="B524" s="9" t="s">
        <v>358</v>
      </c>
      <c r="C524" s="3">
        <v>6</v>
      </c>
      <c r="D524" s="12">
        <f>COUNTIFS(E:E,Table1[[#This Row],[EventDate]],G:G,Table1[[#This Row],[EventName]],H:H,Table1[[#This Row],[Category]],I:I,Table1[[#This Row],[Weapon]],J:J,Table1[[#This Row],[Gender]])</f>
        <v>8</v>
      </c>
      <c r="E524" s="21">
        <v>44647</v>
      </c>
      <c r="F524" s="22" t="s">
        <v>383</v>
      </c>
      <c r="G524" s="10" t="s">
        <v>283</v>
      </c>
      <c r="H524" s="9" t="s">
        <v>286</v>
      </c>
      <c r="I524" s="9" t="s">
        <v>285</v>
      </c>
      <c r="J524" s="14" t="s">
        <v>316</v>
      </c>
      <c r="K524" s="32" t="str">
        <f>VLOOKUP(Table1[[#This Row],[LastName]]&amp;"."&amp;Table1[[#This Row],[FirstName]],Fencers!C:G,4,FALSE)</f>
        <v>ASC</v>
      </c>
      <c r="L524" s="24">
        <v>0</v>
      </c>
      <c r="M524" s="19">
        <f>COUNTIFS(A:A,Table1[[#This Row],[LastName]],B:B,Table1[[#This Row],[FirstName]],F:F,"S",H:H,Table1[[#This Row],[Category]],I:I,Table1[[#This Row],[Weapon]])</f>
        <v>3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12</v>
      </c>
      <c r="P524" s="16">
        <f>IF(OR(Table1[[#This Row],[Rank]]="Cancelled",Table1[[#This Row],[Rank]]&gt;64),1,VLOOKUP(Table1[[#This Row],[GenderCount]],'Ranking Values'!E:F,2,FALSE))</f>
        <v>1</v>
      </c>
      <c r="Q524" s="17">
        <f>Table1[[#This Row],[Ranking.Points]]*Table1[[#This Row],[Mulitplier]]*Table1[[#This Row],[NI.Mult]]</f>
        <v>12</v>
      </c>
    </row>
    <row r="525" spans="1:17" x14ac:dyDescent="0.3">
      <c r="A525" s="9" t="s">
        <v>463</v>
      </c>
      <c r="B525" s="9" t="s">
        <v>175</v>
      </c>
      <c r="C525" s="3">
        <v>7</v>
      </c>
      <c r="D525" s="12">
        <f>COUNTIFS(E:E,Table1[[#This Row],[EventDate]],G:G,Table1[[#This Row],[EventName]],H:H,Table1[[#This Row],[Category]],I:I,Table1[[#This Row],[Weapon]],J:J,Table1[[#This Row],[Gender]])</f>
        <v>8</v>
      </c>
      <c r="E525" s="21">
        <v>44647</v>
      </c>
      <c r="F525" s="22" t="s">
        <v>383</v>
      </c>
      <c r="G525" s="10" t="s">
        <v>283</v>
      </c>
      <c r="H525" s="9" t="s">
        <v>286</v>
      </c>
      <c r="I525" s="9" t="s">
        <v>285</v>
      </c>
      <c r="J525" s="14" t="s">
        <v>316</v>
      </c>
      <c r="K525" s="32" t="str">
        <f>VLOOKUP(Table1[[#This Row],[LastName]]&amp;"."&amp;Table1[[#This Row],[FirstName]],Fencers!C:G,4,FALSE)</f>
        <v>ASC</v>
      </c>
      <c r="L525" s="24">
        <v>0</v>
      </c>
      <c r="M525" s="19">
        <f>COUNTIFS(A:A,Table1[[#This Row],[LastName]],B:B,Table1[[#This Row],[FirstName]],F:F,"S",H:H,Table1[[#This Row],[Category]],I:I,Table1[[#This Row],[Weapon]])</f>
        <v>1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12</v>
      </c>
      <c r="P525" s="16">
        <f>IF(OR(Table1[[#This Row],[Rank]]="Cancelled",Table1[[#This Row],[Rank]]&gt;64),1,VLOOKUP(Table1[[#This Row],[GenderCount]],'Ranking Values'!E:F,2,FALSE))</f>
        <v>1</v>
      </c>
      <c r="Q525" s="17">
        <f>Table1[[#This Row],[Ranking.Points]]*Table1[[#This Row],[Mulitplier]]*Table1[[#This Row],[NI.Mult]]</f>
        <v>12</v>
      </c>
    </row>
    <row r="526" spans="1:17" x14ac:dyDescent="0.3">
      <c r="A526" s="9" t="s">
        <v>415</v>
      </c>
      <c r="B526" s="9" t="s">
        <v>112</v>
      </c>
      <c r="C526" s="3">
        <v>8</v>
      </c>
      <c r="D526" s="12">
        <f>COUNTIFS(E:E,Table1[[#This Row],[EventDate]],G:G,Table1[[#This Row],[EventName]],H:H,Table1[[#This Row],[Category]],I:I,Table1[[#This Row],[Weapon]],J:J,Table1[[#This Row],[Gender]])</f>
        <v>8</v>
      </c>
      <c r="E526" s="21">
        <v>44647</v>
      </c>
      <c r="F526" s="22" t="s">
        <v>383</v>
      </c>
      <c r="G526" s="10" t="s">
        <v>283</v>
      </c>
      <c r="H526" s="9" t="s">
        <v>286</v>
      </c>
      <c r="I526" s="9" t="s">
        <v>285</v>
      </c>
      <c r="J526" s="14" t="s">
        <v>316</v>
      </c>
      <c r="K526" s="32" t="str">
        <f>VLOOKUP(Table1[[#This Row],[LastName]]&amp;"."&amp;Table1[[#This Row],[FirstName]],Fencers!C:G,4,FALSE)</f>
        <v>AHFC</v>
      </c>
      <c r="L526" s="24">
        <v>0</v>
      </c>
      <c r="M526" s="19">
        <f>COUNTIFS(A:A,Table1[[#This Row],[LastName]],B:B,Table1[[#This Row],[FirstName]],F:F,"S",H:H,Table1[[#This Row],[Category]],I:I,Table1[[#This Row],[Weapon]])</f>
        <v>1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12</v>
      </c>
      <c r="P526" s="16">
        <f>IF(OR(Table1[[#This Row],[Rank]]="Cancelled",Table1[[#This Row],[Rank]]&gt;64),1,VLOOKUP(Table1[[#This Row],[GenderCount]],'Ranking Values'!E:F,2,FALSE))</f>
        <v>1</v>
      </c>
      <c r="Q526" s="17">
        <f>Table1[[#This Row],[Ranking.Points]]*Table1[[#This Row],[Mulitplier]]*Table1[[#This Row],[NI.Mult]]</f>
        <v>12</v>
      </c>
    </row>
    <row r="527" spans="1:17" x14ac:dyDescent="0.3">
      <c r="A527" s="9" t="s">
        <v>125</v>
      </c>
      <c r="B527" s="9" t="s">
        <v>137</v>
      </c>
      <c r="C527" s="3">
        <v>1</v>
      </c>
      <c r="D527" s="12">
        <f>COUNTIFS(E:E,Table1[[#This Row],[EventDate]],G:G,Table1[[#This Row],[EventName]],H:H,Table1[[#This Row],[Category]],I:I,Table1[[#This Row],[Weapon]],J:J,Table1[[#This Row],[Gender]])</f>
        <v>5</v>
      </c>
      <c r="E527" s="21">
        <v>44647</v>
      </c>
      <c r="F527" s="22" t="s">
        <v>383</v>
      </c>
      <c r="G527" s="10" t="s">
        <v>283</v>
      </c>
      <c r="H527" s="9" t="s">
        <v>286</v>
      </c>
      <c r="I527" s="9" t="s">
        <v>285</v>
      </c>
      <c r="J527" s="14" t="s">
        <v>315</v>
      </c>
      <c r="K527" s="32" t="str">
        <f>VLOOKUP(Table1[[#This Row],[LastName]]&amp;"."&amp;Table1[[#This Row],[FirstName]],Fencers!C:G,4,FALSE)</f>
        <v>ASC</v>
      </c>
      <c r="L527" s="24">
        <v>0</v>
      </c>
      <c r="M527" s="19">
        <f>COUNTIFS(A:A,Table1[[#This Row],[LastName]],B:B,Table1[[#This Row],[FirstName]],F:F,"S",H:H,Table1[[#This Row],[Category]],I:I,Table1[[#This Row],[Weapon]])</f>
        <v>4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>
        <f>IF(Table1[[#This Row],[Rank]]="Cancelled",1,IF(Table1[[#This Row],[Rank]]&gt;64,0,IF(L527=0,VLOOKUP(C527,'Ranking Values'!A:C,2,FALSE),VLOOKUP(C527,'Ranking Values'!A:C,3,FALSE))))</f>
        <v>28</v>
      </c>
      <c r="P527" s="16">
        <f>IF(OR(Table1[[#This Row],[Rank]]="Cancelled",Table1[[#This Row],[Rank]]&gt;64),1,VLOOKUP(Table1[[#This Row],[GenderCount]],'Ranking Values'!E:F,2,FALSE))</f>
        <v>1</v>
      </c>
      <c r="Q527" s="17">
        <f>Table1[[#This Row],[Ranking.Points]]*Table1[[#This Row],[Mulitplier]]*Table1[[#This Row],[NI.Mult]]</f>
        <v>28</v>
      </c>
    </row>
    <row r="528" spans="1:17" x14ac:dyDescent="0.3">
      <c r="A528" s="9" t="s">
        <v>147</v>
      </c>
      <c r="B528" s="9" t="s">
        <v>153</v>
      </c>
      <c r="C528" s="3">
        <v>2</v>
      </c>
      <c r="D528" s="12">
        <f>COUNTIFS(E:E,Table1[[#This Row],[EventDate]],G:G,Table1[[#This Row],[EventName]],H:H,Table1[[#This Row],[Category]],I:I,Table1[[#This Row],[Weapon]],J:J,Table1[[#This Row],[Gender]])</f>
        <v>5</v>
      </c>
      <c r="E528" s="21">
        <v>44647</v>
      </c>
      <c r="F528" s="22" t="s">
        <v>383</v>
      </c>
      <c r="G528" s="10" t="s">
        <v>283</v>
      </c>
      <c r="H528" s="9" t="s">
        <v>286</v>
      </c>
      <c r="I528" s="9" t="s">
        <v>285</v>
      </c>
      <c r="J528" s="14" t="s">
        <v>315</v>
      </c>
      <c r="K528" s="32" t="str">
        <f>VLOOKUP(Table1[[#This Row],[LastName]]&amp;"."&amp;Table1[[#This Row],[FirstName]],Fencers!C:G,4,FALSE)</f>
        <v>ASC</v>
      </c>
      <c r="L528" s="24">
        <v>0</v>
      </c>
      <c r="M528" s="19">
        <f>COUNTIFS(A:A,Table1[[#This Row],[LastName]],B:B,Table1[[#This Row],[FirstName]],F:F,"S",H:H,Table1[[#This Row],[Category]],I:I,Table1[[#This Row],[Weapon]])</f>
        <v>3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>
        <f>IF(Table1[[#This Row],[Rank]]="Cancelled",1,IF(Table1[[#This Row],[Rank]]&gt;64,0,IF(L528=0,VLOOKUP(C528,'Ranking Values'!A:C,2,FALSE),VLOOKUP(C528,'Ranking Values'!A:C,3,FALSE))))</f>
        <v>23</v>
      </c>
      <c r="P528" s="16">
        <f>IF(OR(Table1[[#This Row],[Rank]]="Cancelled",Table1[[#This Row],[Rank]]&gt;64),1,VLOOKUP(Table1[[#This Row],[GenderCount]],'Ranking Values'!E:F,2,FALSE))</f>
        <v>1</v>
      </c>
      <c r="Q528" s="17">
        <f>Table1[[#This Row],[Ranking.Points]]*Table1[[#This Row],[Mulitplier]]*Table1[[#This Row],[NI.Mult]]</f>
        <v>23</v>
      </c>
    </row>
    <row r="529" spans="1:17" x14ac:dyDescent="0.3">
      <c r="A529" s="9" t="s">
        <v>464</v>
      </c>
      <c r="B529" s="9" t="s">
        <v>465</v>
      </c>
      <c r="C529" s="3">
        <v>3</v>
      </c>
      <c r="D529" s="12">
        <f>COUNTIFS(E:E,Table1[[#This Row],[EventDate]],G:G,Table1[[#This Row],[EventName]],H:H,Table1[[#This Row],[Category]],I:I,Table1[[#This Row],[Weapon]],J:J,Table1[[#This Row],[Gender]])</f>
        <v>5</v>
      </c>
      <c r="E529" s="21">
        <v>44647</v>
      </c>
      <c r="F529" s="22" t="s">
        <v>383</v>
      </c>
      <c r="G529" s="10" t="s">
        <v>283</v>
      </c>
      <c r="H529" s="9" t="s">
        <v>286</v>
      </c>
      <c r="I529" s="9" t="s">
        <v>285</v>
      </c>
      <c r="J529" s="14" t="s">
        <v>315</v>
      </c>
      <c r="K529" s="32" t="str">
        <f>VLOOKUP(Table1[[#This Row],[LastName]]&amp;"."&amp;Table1[[#This Row],[FirstName]],Fencers!C:G,4,FALSE)</f>
        <v>CSFC</v>
      </c>
      <c r="L529" s="24">
        <v>0</v>
      </c>
      <c r="M529" s="19">
        <f>COUNTIFS(A:A,Table1[[#This Row],[LastName]],B:B,Table1[[#This Row],[FirstName]],F:F,"S",H:H,Table1[[#This Row],[Category]],I:I,Table1[[#This Row],[Weapon]])</f>
        <v>2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>
        <f>IF(Table1[[#This Row],[Rank]]="Cancelled",1,IF(Table1[[#This Row],[Rank]]&gt;64,0,IF(L529=0,VLOOKUP(C529,'Ranking Values'!A:C,2,FALSE),VLOOKUP(C529,'Ranking Values'!A:C,3,FALSE))))</f>
        <v>18</v>
      </c>
      <c r="P529" s="16">
        <f>IF(OR(Table1[[#This Row],[Rank]]="Cancelled",Table1[[#This Row],[Rank]]&gt;64),1,VLOOKUP(Table1[[#This Row],[GenderCount]],'Ranking Values'!E:F,2,FALSE))</f>
        <v>1</v>
      </c>
      <c r="Q529" s="17">
        <f>Table1[[#This Row],[Ranking.Points]]*Table1[[#This Row],[Mulitplier]]*Table1[[#This Row],[NI.Mult]]</f>
        <v>18</v>
      </c>
    </row>
    <row r="530" spans="1:17" x14ac:dyDescent="0.3">
      <c r="A530" s="9" t="s">
        <v>173</v>
      </c>
      <c r="B530" s="9" t="s">
        <v>176</v>
      </c>
      <c r="C530" s="3">
        <v>3</v>
      </c>
      <c r="D530" s="12">
        <f>COUNTIFS(E:E,Table1[[#This Row],[EventDate]],G:G,Table1[[#This Row],[EventName]],H:H,Table1[[#This Row],[Category]],I:I,Table1[[#This Row],[Weapon]],J:J,Table1[[#This Row],[Gender]])</f>
        <v>5</v>
      </c>
      <c r="E530" s="21">
        <v>44647</v>
      </c>
      <c r="F530" s="22" t="s">
        <v>383</v>
      </c>
      <c r="G530" s="10" t="s">
        <v>283</v>
      </c>
      <c r="H530" s="9" t="s">
        <v>286</v>
      </c>
      <c r="I530" s="9" t="s">
        <v>285</v>
      </c>
      <c r="J530" s="14" t="s">
        <v>315</v>
      </c>
      <c r="K530" s="32" t="str">
        <f>VLOOKUP(Table1[[#This Row],[LastName]]&amp;"."&amp;Table1[[#This Row],[FirstName]],Fencers!C:G,4,FALSE)</f>
        <v>ASC</v>
      </c>
      <c r="L530" s="24">
        <v>0</v>
      </c>
      <c r="M530" s="19">
        <f>COUNTIFS(A:A,Table1[[#This Row],[LastName]],B:B,Table1[[#This Row],[FirstName]],F:F,"S",H:H,Table1[[#This Row],[Category]],I:I,Table1[[#This Row],[Weapon]])</f>
        <v>1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>
        <f>IF(Table1[[#This Row],[Rank]]="Cancelled",1,IF(Table1[[#This Row],[Rank]]&gt;64,0,IF(L530=0,VLOOKUP(C530,'Ranking Values'!A:C,2,FALSE),VLOOKUP(C530,'Ranking Values'!A:C,3,FALSE))))</f>
        <v>18</v>
      </c>
      <c r="P530" s="16">
        <f>IF(OR(Table1[[#This Row],[Rank]]="Cancelled",Table1[[#This Row],[Rank]]&gt;64),1,VLOOKUP(Table1[[#This Row],[GenderCount]],'Ranking Values'!E:F,2,FALSE))</f>
        <v>1</v>
      </c>
      <c r="Q530" s="17">
        <f>Table1[[#This Row],[Ranking.Points]]*Table1[[#This Row],[Mulitplier]]*Table1[[#This Row],[NI.Mult]]</f>
        <v>18</v>
      </c>
    </row>
    <row r="531" spans="1:17" x14ac:dyDescent="0.3">
      <c r="A531" s="9" t="s">
        <v>453</v>
      </c>
      <c r="B531" s="9" t="s">
        <v>454</v>
      </c>
      <c r="C531" s="3">
        <v>5</v>
      </c>
      <c r="D531" s="12">
        <f>COUNTIFS(E:E,Table1[[#This Row],[EventDate]],G:G,Table1[[#This Row],[EventName]],H:H,Table1[[#This Row],[Category]],I:I,Table1[[#This Row],[Weapon]],J:J,Table1[[#This Row],[Gender]])</f>
        <v>5</v>
      </c>
      <c r="E531" s="21">
        <v>44647</v>
      </c>
      <c r="F531" s="22" t="s">
        <v>383</v>
      </c>
      <c r="G531" s="10" t="s">
        <v>283</v>
      </c>
      <c r="H531" s="9" t="s">
        <v>286</v>
      </c>
      <c r="I531" s="9" t="s">
        <v>285</v>
      </c>
      <c r="J531" s="14" t="s">
        <v>315</v>
      </c>
      <c r="K531" s="32" t="str">
        <f>VLOOKUP(Table1[[#This Row],[LastName]]&amp;"."&amp;Table1[[#This Row],[FirstName]],Fencers!C:G,4,FALSE)</f>
        <v>TPFC</v>
      </c>
      <c r="L531" s="24">
        <v>0</v>
      </c>
      <c r="M531" s="19">
        <f>COUNTIFS(A:A,Table1[[#This Row],[LastName]],B:B,Table1[[#This Row],[FirstName]],F:F,"S",H:H,Table1[[#This Row],[Category]],I:I,Table1[[#This Row],[Weapon]])</f>
        <v>1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>
        <f>IF(Table1[[#This Row],[Rank]]="Cancelled",1,IF(Table1[[#This Row],[Rank]]&gt;64,0,IF(L531=0,VLOOKUP(C531,'Ranking Values'!A:C,2,FALSE),VLOOKUP(C531,'Ranking Values'!A:C,3,FALSE))))</f>
        <v>12</v>
      </c>
      <c r="P531" s="16">
        <f>IF(OR(Table1[[#This Row],[Rank]]="Cancelled",Table1[[#This Row],[Rank]]&gt;64),1,VLOOKUP(Table1[[#This Row],[GenderCount]],'Ranking Values'!E:F,2,FALSE))</f>
        <v>1</v>
      </c>
      <c r="Q531" s="17">
        <f>Table1[[#This Row],[Ranking.Points]]*Table1[[#This Row],[Mulitplier]]*Table1[[#This Row],[NI.Mult]]</f>
        <v>12</v>
      </c>
    </row>
    <row r="532" spans="1:17" x14ac:dyDescent="0.3">
      <c r="A532" s="9" t="s">
        <v>30</v>
      </c>
      <c r="B532" s="9" t="s">
        <v>89</v>
      </c>
      <c r="C532" s="3">
        <v>1</v>
      </c>
      <c r="D532" s="12">
        <f>COUNTIFS(E:E,Table1[[#This Row],[EventDate]],G:G,Table1[[#This Row],[EventName]],H:H,Table1[[#This Row],[Category]],I:I,Table1[[#This Row],[Weapon]],J:J,Table1[[#This Row],[Gender]])</f>
        <v>4</v>
      </c>
      <c r="E532" s="21">
        <v>44647</v>
      </c>
      <c r="F532" s="22" t="s">
        <v>383</v>
      </c>
      <c r="G532" s="10" t="s">
        <v>283</v>
      </c>
      <c r="H532" s="9" t="s">
        <v>284</v>
      </c>
      <c r="I532" s="9" t="s">
        <v>287</v>
      </c>
      <c r="J532" s="14" t="s">
        <v>316</v>
      </c>
      <c r="K532" s="32" t="str">
        <f>VLOOKUP(Table1[[#This Row],[LastName]]&amp;"."&amp;Table1[[#This Row],[FirstName]],Fencers!C:G,4,FALSE)</f>
        <v>AHFC</v>
      </c>
      <c r="L532" s="24">
        <v>0</v>
      </c>
      <c r="M532" s="19">
        <f>COUNTIFS(A:A,Table1[[#This Row],[LastName]],B:B,Table1[[#This Row],[FirstName]],F:F,"S",H:H,Table1[[#This Row],[Category]],I:I,Table1[[#This Row],[Weapon]])</f>
        <v>4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>
        <f>IF(Table1[[#This Row],[Rank]]="Cancelled",1,IF(Table1[[#This Row],[Rank]]&gt;64,0,IF(L532=0,VLOOKUP(C532,'Ranking Values'!A:C,2,FALSE),VLOOKUP(C532,'Ranking Values'!A:C,3,FALSE))))</f>
        <v>28</v>
      </c>
      <c r="P532" s="16">
        <f>IF(OR(Table1[[#This Row],[Rank]]="Cancelled",Table1[[#This Row],[Rank]]&gt;64),1,VLOOKUP(Table1[[#This Row],[GenderCount]],'Ranking Values'!E:F,2,FALSE))</f>
        <v>0.8</v>
      </c>
      <c r="Q532" s="17">
        <f>Table1[[#This Row],[Ranking.Points]]*Table1[[#This Row],[Mulitplier]]*Table1[[#This Row],[NI.Mult]]</f>
        <v>22.400000000000002</v>
      </c>
    </row>
    <row r="533" spans="1:17" x14ac:dyDescent="0.3">
      <c r="A533" s="9" t="s">
        <v>359</v>
      </c>
      <c r="B533" s="9" t="s">
        <v>360</v>
      </c>
      <c r="C533" s="3">
        <v>2</v>
      </c>
      <c r="D533" s="12">
        <f>COUNTIFS(E:E,Table1[[#This Row],[EventDate]],G:G,Table1[[#This Row],[EventName]],H:H,Table1[[#This Row],[Category]],I:I,Table1[[#This Row],[Weapon]],J:J,Table1[[#This Row],[Gender]])</f>
        <v>4</v>
      </c>
      <c r="E533" s="21">
        <v>44647</v>
      </c>
      <c r="F533" s="22" t="s">
        <v>383</v>
      </c>
      <c r="G533" s="10" t="s">
        <v>283</v>
      </c>
      <c r="H533" s="9" t="s">
        <v>284</v>
      </c>
      <c r="I533" s="9" t="s">
        <v>287</v>
      </c>
      <c r="J533" s="14" t="s">
        <v>316</v>
      </c>
      <c r="K533" s="32" t="str">
        <f>VLOOKUP(Table1[[#This Row],[LastName]]&amp;"."&amp;Table1[[#This Row],[FirstName]],Fencers!C:G,4,FALSE)</f>
        <v>AHFC</v>
      </c>
      <c r="L533" s="24">
        <v>0</v>
      </c>
      <c r="M533" s="19">
        <f>COUNTIFS(A:A,Table1[[#This Row],[LastName]],B:B,Table1[[#This Row],[FirstName]],F:F,"S",H:H,Table1[[#This Row],[Category]],I:I,Table1[[#This Row],[Weapon]])</f>
        <v>2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>
        <f>IF(Table1[[#This Row],[Rank]]="Cancelled",1,IF(Table1[[#This Row],[Rank]]&gt;64,0,IF(L533=0,VLOOKUP(C533,'Ranking Values'!A:C,2,FALSE),VLOOKUP(C533,'Ranking Values'!A:C,3,FALSE))))</f>
        <v>23</v>
      </c>
      <c r="P533" s="16">
        <f>IF(OR(Table1[[#This Row],[Rank]]="Cancelled",Table1[[#This Row],[Rank]]&gt;64),1,VLOOKUP(Table1[[#This Row],[GenderCount]],'Ranking Values'!E:F,2,FALSE))</f>
        <v>0.8</v>
      </c>
      <c r="Q533" s="17">
        <f>Table1[[#This Row],[Ranking.Points]]*Table1[[#This Row],[Mulitplier]]*Table1[[#This Row],[NI.Mult]]</f>
        <v>18.400000000000002</v>
      </c>
    </row>
    <row r="534" spans="1:17" x14ac:dyDescent="0.3">
      <c r="A534" s="9" t="s">
        <v>126</v>
      </c>
      <c r="B534" s="9" t="s">
        <v>138</v>
      </c>
      <c r="C534" s="3">
        <v>3</v>
      </c>
      <c r="D534" s="12">
        <f>COUNTIFS(E:E,Table1[[#This Row],[EventDate]],G:G,Table1[[#This Row],[EventName]],H:H,Table1[[#This Row],[Category]],I:I,Table1[[#This Row],[Weapon]],J:J,Table1[[#This Row],[Gender]])</f>
        <v>4</v>
      </c>
      <c r="E534" s="21">
        <v>44647</v>
      </c>
      <c r="F534" s="22" t="s">
        <v>383</v>
      </c>
      <c r="G534" s="10" t="s">
        <v>283</v>
      </c>
      <c r="H534" s="9" t="s">
        <v>284</v>
      </c>
      <c r="I534" s="9" t="s">
        <v>287</v>
      </c>
      <c r="J534" s="14" t="s">
        <v>316</v>
      </c>
      <c r="K534" s="32" t="str">
        <f>VLOOKUP(Table1[[#This Row],[LastName]]&amp;"."&amp;Table1[[#This Row],[FirstName]],Fencers!C:G,4,FALSE)</f>
        <v>ASC</v>
      </c>
      <c r="L534" s="24">
        <v>0</v>
      </c>
      <c r="M534" s="19">
        <f>COUNTIFS(A:A,Table1[[#This Row],[LastName]],B:B,Table1[[#This Row],[FirstName]],F:F,"S",H:H,Table1[[#This Row],[Category]],I:I,Table1[[#This Row],[Weapon]])</f>
        <v>3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>
        <f>IF(Table1[[#This Row],[Rank]]="Cancelled",1,IF(Table1[[#This Row],[Rank]]&gt;64,0,IF(L534=0,VLOOKUP(C534,'Ranking Values'!A:C,2,FALSE),VLOOKUP(C534,'Ranking Values'!A:C,3,FALSE))))</f>
        <v>18</v>
      </c>
      <c r="P534" s="16">
        <f>IF(OR(Table1[[#This Row],[Rank]]="Cancelled",Table1[[#This Row],[Rank]]&gt;64),1,VLOOKUP(Table1[[#This Row],[GenderCount]],'Ranking Values'!E:F,2,FALSE))</f>
        <v>0.8</v>
      </c>
      <c r="Q534" s="17">
        <f>Table1[[#This Row],[Ranking.Points]]*Table1[[#This Row],[Mulitplier]]*Table1[[#This Row],[NI.Mult]]</f>
        <v>14.4</v>
      </c>
    </row>
    <row r="535" spans="1:17" x14ac:dyDescent="0.3">
      <c r="A535" s="9" t="s">
        <v>129</v>
      </c>
      <c r="B535" s="9" t="s">
        <v>82</v>
      </c>
      <c r="C535" s="3">
        <v>3</v>
      </c>
      <c r="D535" s="12">
        <f>COUNTIFS(E:E,Table1[[#This Row],[EventDate]],G:G,Table1[[#This Row],[EventName]],H:H,Table1[[#This Row],[Category]],I:I,Table1[[#This Row],[Weapon]],J:J,Table1[[#This Row],[Gender]])</f>
        <v>4</v>
      </c>
      <c r="E535" s="21">
        <v>44647</v>
      </c>
      <c r="F535" s="22" t="s">
        <v>383</v>
      </c>
      <c r="G535" s="10" t="s">
        <v>283</v>
      </c>
      <c r="H535" s="9" t="s">
        <v>284</v>
      </c>
      <c r="I535" s="9" t="s">
        <v>287</v>
      </c>
      <c r="J535" s="14" t="s">
        <v>316</v>
      </c>
      <c r="K535" s="32" t="str">
        <f>VLOOKUP(Table1[[#This Row],[LastName]]&amp;"."&amp;Table1[[#This Row],[FirstName]],Fencers!C:G,4,FALSE)</f>
        <v>ASC</v>
      </c>
      <c r="L535" s="24">
        <v>0</v>
      </c>
      <c r="M535" s="19">
        <f>COUNTIFS(A:A,Table1[[#This Row],[LastName]],B:B,Table1[[#This Row],[FirstName]],F:F,"S",H:H,Table1[[#This Row],[Category]],I:I,Table1[[#This Row],[Weapon]])</f>
        <v>3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>
        <f>IF(Table1[[#This Row],[Rank]]="Cancelled",1,IF(Table1[[#This Row],[Rank]]&gt;64,0,IF(L535=0,VLOOKUP(C535,'Ranking Values'!A:C,2,FALSE),VLOOKUP(C535,'Ranking Values'!A:C,3,FALSE))))</f>
        <v>18</v>
      </c>
      <c r="P535" s="16">
        <f>IF(OR(Table1[[#This Row],[Rank]]="Cancelled",Table1[[#This Row],[Rank]]&gt;64),1,VLOOKUP(Table1[[#This Row],[GenderCount]],'Ranking Values'!E:F,2,FALSE))</f>
        <v>0.8</v>
      </c>
      <c r="Q535" s="17">
        <f>Table1[[#This Row],[Ranking.Points]]*Table1[[#This Row],[Mulitplier]]*Table1[[#This Row],[NI.Mult]]</f>
        <v>14.4</v>
      </c>
    </row>
    <row r="536" spans="1:17" x14ac:dyDescent="0.3">
      <c r="A536" s="9" t="s">
        <v>122</v>
      </c>
      <c r="B536" s="9" t="s">
        <v>135</v>
      </c>
      <c r="C536" s="3">
        <v>5</v>
      </c>
      <c r="D536" s="12">
        <f>COUNTIFS(E:E,Table1[[#This Row],[EventDate]],G:G,Table1[[#This Row],[EventName]],H:H,Table1[[#This Row],[Category]],I:I,Table1[[#This Row],[Weapon]],J:J,Table1[[#This Row],[Gender]])</f>
        <v>1</v>
      </c>
      <c r="E536" s="21">
        <v>44647</v>
      </c>
      <c r="F536" s="22" t="s">
        <v>383</v>
      </c>
      <c r="G536" s="10" t="s">
        <v>283</v>
      </c>
      <c r="H536" s="9" t="s">
        <v>284</v>
      </c>
      <c r="I536" s="9" t="s">
        <v>287</v>
      </c>
      <c r="J536" s="14" t="s">
        <v>315</v>
      </c>
      <c r="K536" s="32" t="str">
        <f>VLOOKUP(Table1[[#This Row],[LastName]]&amp;"."&amp;Table1[[#This Row],[FirstName]],Fencers!C:G,4,FALSE)</f>
        <v>ASC</v>
      </c>
      <c r="L536" s="24">
        <v>0</v>
      </c>
      <c r="M536" s="19">
        <f>COUNTIFS(A:A,Table1[[#This Row],[LastName]],B:B,Table1[[#This Row],[FirstName]],F:F,"S",H:H,Table1[[#This Row],[Category]],I:I,Table1[[#This Row],[Weapon]])</f>
        <v>3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>
        <f>IF(Table1[[#This Row],[Rank]]="Cancelled",1,IF(Table1[[#This Row],[Rank]]&gt;64,0,IF(L536=0,VLOOKUP(C536,'Ranking Values'!A:C,2,FALSE),VLOOKUP(C536,'Ranking Values'!A:C,3,FALSE))))</f>
        <v>12</v>
      </c>
      <c r="P536" s="16">
        <f>IF(OR(Table1[[#This Row],[Rank]]="Cancelled",Table1[[#This Row],[Rank]]&gt;64),1,VLOOKUP(Table1[[#This Row],[GenderCount]],'Ranking Values'!E:F,2,FALSE))</f>
        <v>0.2</v>
      </c>
      <c r="Q536" s="17">
        <f>Table1[[#This Row],[Ranking.Points]]*Table1[[#This Row],[Mulitplier]]*Table1[[#This Row],[NI.Mult]]</f>
        <v>2.4000000000000004</v>
      </c>
    </row>
    <row r="537" spans="1:17" x14ac:dyDescent="0.3">
      <c r="A537" s="9" t="s">
        <v>107</v>
      </c>
      <c r="B537" s="9" t="s">
        <v>142</v>
      </c>
      <c r="C537" s="3">
        <v>1</v>
      </c>
      <c r="D537" s="12">
        <f>COUNTIFS(E:E,Table1[[#This Row],[EventDate]],G:G,Table1[[#This Row],[EventName]],H:H,Table1[[#This Row],[Category]],I:I,Table1[[#This Row],[Weapon]],J:J,Table1[[#This Row],[Gender]])</f>
        <v>2</v>
      </c>
      <c r="E537" s="30">
        <v>44661</v>
      </c>
      <c r="F537" s="31" t="s">
        <v>383</v>
      </c>
      <c r="G537" s="10" t="s">
        <v>283</v>
      </c>
      <c r="H537" s="9" t="s">
        <v>319</v>
      </c>
      <c r="I537" s="9" t="s">
        <v>285</v>
      </c>
      <c r="J537" s="14" t="s">
        <v>316</v>
      </c>
      <c r="K537" s="32" t="str">
        <f>VLOOKUP(Table1[[#This Row],[LastName]]&amp;"."&amp;Table1[[#This Row],[FirstName]],Fencers!C:G,4,FALSE)</f>
        <v>ASC</v>
      </c>
      <c r="L537" s="24">
        <v>0</v>
      </c>
      <c r="M537" s="19">
        <f>COUNTIFS(A:A,Table1[[#This Row],[LastName]],B:B,Table1[[#This Row],[FirstName]],F:F,"S",H:H,Table1[[#This Row],[Category]],I:I,Table1[[#This Row],[Weapon]])</f>
        <v>5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>
        <f>IF(Table1[[#This Row],[Rank]]="Cancelled",1,IF(Table1[[#This Row],[Rank]]&gt;64,0,IF(L537=0,VLOOKUP(C537,'Ranking Values'!A:C,2,FALSE),VLOOKUP(C537,'Ranking Values'!A:C,3,FALSE))))</f>
        <v>28</v>
      </c>
      <c r="P537" s="16">
        <f>IF(OR(Table1[[#This Row],[Rank]]="Cancelled",Table1[[#This Row],[Rank]]&gt;64),1,VLOOKUP(Table1[[#This Row],[GenderCount]],'Ranking Values'!E:F,2,FALSE))</f>
        <v>0.4</v>
      </c>
      <c r="Q537" s="17">
        <f>Table1[[#This Row],[Ranking.Points]]*Table1[[#This Row],[Mulitplier]]*Table1[[#This Row],[NI.Mult]]</f>
        <v>11.200000000000001</v>
      </c>
    </row>
    <row r="538" spans="1:17" x14ac:dyDescent="0.3">
      <c r="A538" s="9" t="s">
        <v>123</v>
      </c>
      <c r="B538" s="9" t="s">
        <v>446</v>
      </c>
      <c r="C538" s="3">
        <v>2</v>
      </c>
      <c r="D538" s="12">
        <f>COUNTIFS(E:E,Table1[[#This Row],[EventDate]],G:G,Table1[[#This Row],[EventName]],H:H,Table1[[#This Row],[Category]],I:I,Table1[[#This Row],[Weapon]],J:J,Table1[[#This Row],[Gender]])</f>
        <v>3</v>
      </c>
      <c r="E538" s="30">
        <v>44661</v>
      </c>
      <c r="F538" s="31" t="s">
        <v>383</v>
      </c>
      <c r="G538" s="10" t="s">
        <v>283</v>
      </c>
      <c r="H538" s="9" t="s">
        <v>319</v>
      </c>
      <c r="I538" s="9" t="s">
        <v>285</v>
      </c>
      <c r="J538" s="14" t="s">
        <v>315</v>
      </c>
      <c r="K538" s="32" t="str">
        <f>VLOOKUP(Table1[[#This Row],[LastName]]&amp;"."&amp;Table1[[#This Row],[FirstName]],Fencers!C:G,4,FALSE)</f>
        <v>CSFC</v>
      </c>
      <c r="L538" s="24">
        <v>0</v>
      </c>
      <c r="M538" s="19">
        <f>COUNTIFS(A:A,Table1[[#This Row],[LastName]],B:B,Table1[[#This Row],[FirstName]],F:F,"S",H:H,Table1[[#This Row],[Category]],I:I,Table1[[#This Row],[Weapon]])</f>
        <v>5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>
        <f>IF(Table1[[#This Row],[Rank]]="Cancelled",1,IF(Table1[[#This Row],[Rank]]&gt;64,0,IF(L538=0,VLOOKUP(C538,'Ranking Values'!A:C,2,FALSE),VLOOKUP(C538,'Ranking Values'!A:C,3,FALSE))))</f>
        <v>23</v>
      </c>
      <c r="P538" s="16">
        <f>IF(OR(Table1[[#This Row],[Rank]]="Cancelled",Table1[[#This Row],[Rank]]&gt;64),1,VLOOKUP(Table1[[#This Row],[GenderCount]],'Ranking Values'!E:F,2,FALSE))</f>
        <v>0.6</v>
      </c>
      <c r="Q538" s="17">
        <f>Table1[[#This Row],[Ranking.Points]]*Table1[[#This Row],[Mulitplier]]*Table1[[#This Row],[NI.Mult]]</f>
        <v>13.799999999999999</v>
      </c>
    </row>
    <row r="539" spans="1:17" x14ac:dyDescent="0.3">
      <c r="A539" s="9" t="s">
        <v>84</v>
      </c>
      <c r="B539" s="9" t="s">
        <v>86</v>
      </c>
      <c r="C539" s="3">
        <v>3</v>
      </c>
      <c r="D539" s="12">
        <f>COUNTIFS(E:E,Table1[[#This Row],[EventDate]],G:G,Table1[[#This Row],[EventName]],H:H,Table1[[#This Row],[Category]],I:I,Table1[[#This Row],[Weapon]],J:J,Table1[[#This Row],[Gender]])</f>
        <v>2</v>
      </c>
      <c r="E539" s="30">
        <v>44661</v>
      </c>
      <c r="F539" s="31" t="s">
        <v>383</v>
      </c>
      <c r="G539" s="10" t="s">
        <v>283</v>
      </c>
      <c r="H539" s="9" t="s">
        <v>319</v>
      </c>
      <c r="I539" s="9" t="s">
        <v>285</v>
      </c>
      <c r="J539" s="14" t="s">
        <v>316</v>
      </c>
      <c r="K539" s="32" t="str">
        <f>VLOOKUP(Table1[[#This Row],[LastName]]&amp;"."&amp;Table1[[#This Row],[FirstName]],Fencers!C:G,4,FALSE)</f>
        <v>AHFC</v>
      </c>
      <c r="L539" s="24">
        <v>0</v>
      </c>
      <c r="M539" s="19">
        <f>COUNTIFS(A:A,Table1[[#This Row],[LastName]],B:B,Table1[[#This Row],[FirstName]],F:F,"S",H:H,Table1[[#This Row],[Category]],I:I,Table1[[#This Row],[Weapon]])</f>
        <v>2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>
        <f>IF(Table1[[#This Row],[Rank]]="Cancelled",1,IF(Table1[[#This Row],[Rank]]&gt;64,0,IF(L539=0,VLOOKUP(C539,'Ranking Values'!A:C,2,FALSE),VLOOKUP(C539,'Ranking Values'!A:C,3,FALSE))))</f>
        <v>18</v>
      </c>
      <c r="P539" s="16">
        <f>IF(OR(Table1[[#This Row],[Rank]]="Cancelled",Table1[[#This Row],[Rank]]&gt;64),1,VLOOKUP(Table1[[#This Row],[GenderCount]],'Ranking Values'!E:F,2,FALSE))</f>
        <v>0.4</v>
      </c>
      <c r="Q539" s="17">
        <f>Table1[[#This Row],[Ranking.Points]]*Table1[[#This Row],[Mulitplier]]*Table1[[#This Row],[NI.Mult]]</f>
        <v>7.2</v>
      </c>
    </row>
    <row r="540" spans="1:17" x14ac:dyDescent="0.3">
      <c r="A540" s="9" t="s">
        <v>125</v>
      </c>
      <c r="B540" s="9" t="s">
        <v>137</v>
      </c>
      <c r="C540" s="3">
        <v>5</v>
      </c>
      <c r="D540" s="12">
        <f>COUNTIFS(E:E,Table1[[#This Row],[EventDate]],G:G,Table1[[#This Row],[EventName]],H:H,Table1[[#This Row],[Category]],I:I,Table1[[#This Row],[Weapon]],J:J,Table1[[#This Row],[Gender]])</f>
        <v>3</v>
      </c>
      <c r="E540" s="30">
        <v>44661</v>
      </c>
      <c r="F540" s="31" t="s">
        <v>383</v>
      </c>
      <c r="G540" s="10" t="s">
        <v>283</v>
      </c>
      <c r="H540" s="9" t="s">
        <v>319</v>
      </c>
      <c r="I540" s="9" t="s">
        <v>285</v>
      </c>
      <c r="J540" s="14" t="s">
        <v>315</v>
      </c>
      <c r="K540" s="32" t="str">
        <f>VLOOKUP(Table1[[#This Row],[LastName]]&amp;"."&amp;Table1[[#This Row],[FirstName]],Fencers!C:G,4,FALSE)</f>
        <v>ASC</v>
      </c>
      <c r="L540" s="24">
        <v>0</v>
      </c>
      <c r="M540" s="19">
        <f>COUNTIFS(A:A,Table1[[#This Row],[LastName]],B:B,Table1[[#This Row],[FirstName]],F:F,"S",H:H,Table1[[#This Row],[Category]],I:I,Table1[[#This Row],[Weapon]])</f>
        <v>2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>
        <f>IF(Table1[[#This Row],[Rank]]="Cancelled",1,IF(Table1[[#This Row],[Rank]]&gt;64,0,IF(L540=0,VLOOKUP(C540,'Ranking Values'!A:C,2,FALSE),VLOOKUP(C540,'Ranking Values'!A:C,3,FALSE))))</f>
        <v>12</v>
      </c>
      <c r="P540" s="16">
        <f>IF(OR(Table1[[#This Row],[Rank]]="Cancelled",Table1[[#This Row],[Rank]]&gt;64),1,VLOOKUP(Table1[[#This Row],[GenderCount]],'Ranking Values'!E:F,2,FALSE))</f>
        <v>0.6</v>
      </c>
      <c r="Q540" s="17">
        <f>Table1[[#This Row],[Ranking.Points]]*Table1[[#This Row],[Mulitplier]]*Table1[[#This Row],[NI.Mult]]</f>
        <v>7.1999999999999993</v>
      </c>
    </row>
    <row r="541" spans="1:17" x14ac:dyDescent="0.3">
      <c r="A541" s="9" t="s">
        <v>165</v>
      </c>
      <c r="B541" s="9" t="s">
        <v>171</v>
      </c>
      <c r="C541" s="3">
        <v>5</v>
      </c>
      <c r="D541" s="12">
        <f>COUNTIFS(E:E,Table1[[#This Row],[EventDate]],G:G,Table1[[#This Row],[EventName]],H:H,Table1[[#This Row],[Category]],I:I,Table1[[#This Row],[Weapon]],J:J,Table1[[#This Row],[Gender]])</f>
        <v>3</v>
      </c>
      <c r="E541" s="30">
        <v>44661</v>
      </c>
      <c r="F541" s="31" t="s">
        <v>383</v>
      </c>
      <c r="G541" s="10" t="s">
        <v>283</v>
      </c>
      <c r="H541" s="9" t="s">
        <v>319</v>
      </c>
      <c r="I541" s="9" t="s">
        <v>285</v>
      </c>
      <c r="J541" s="14" t="s">
        <v>315</v>
      </c>
      <c r="K541" s="32" t="str">
        <f>VLOOKUP(Table1[[#This Row],[LastName]]&amp;"."&amp;Table1[[#This Row],[FirstName]],Fencers!C:G,4,FALSE)</f>
        <v>AHFC</v>
      </c>
      <c r="L541" s="24">
        <v>0</v>
      </c>
      <c r="M541" s="19">
        <f>COUNTIFS(A:A,Table1[[#This Row],[LastName]],B:B,Table1[[#This Row],[FirstName]],F:F,"S",H:H,Table1[[#This Row],[Category]],I:I,Table1[[#This Row],[Weapon]])</f>
        <v>1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>
        <f>IF(Table1[[#This Row],[Rank]]="Cancelled",1,IF(Table1[[#This Row],[Rank]]&gt;64,0,IF(L541=0,VLOOKUP(C541,'Ranking Values'!A:C,2,FALSE),VLOOKUP(C541,'Ranking Values'!A:C,3,FALSE))))</f>
        <v>12</v>
      </c>
      <c r="P541" s="16">
        <f>IF(OR(Table1[[#This Row],[Rank]]="Cancelled",Table1[[#This Row],[Rank]]&gt;64),1,VLOOKUP(Table1[[#This Row],[GenderCount]],'Ranking Values'!E:F,2,FALSE))</f>
        <v>0.6</v>
      </c>
      <c r="Q541" s="17">
        <f>Table1[[#This Row],[Ranking.Points]]*Table1[[#This Row],[Mulitplier]]*Table1[[#This Row],[NI.Mult]]</f>
        <v>7.1999999999999993</v>
      </c>
    </row>
    <row r="542" spans="1:17" x14ac:dyDescent="0.3">
      <c r="A542" s="9" t="s">
        <v>107</v>
      </c>
      <c r="B542" s="9" t="s">
        <v>142</v>
      </c>
      <c r="C542" s="3">
        <v>1</v>
      </c>
      <c r="D542" s="12">
        <f>COUNTIFS(E:E,Table1[[#This Row],[EventDate]],G:G,Table1[[#This Row],[EventName]],H:H,Table1[[#This Row],[Category]],I:I,Table1[[#This Row],[Weapon]],J:J,Table1[[#This Row],[Gender]])</f>
        <v>1</v>
      </c>
      <c r="E542" s="30">
        <v>44661</v>
      </c>
      <c r="F542" s="31" t="s">
        <v>383</v>
      </c>
      <c r="G542" s="10" t="s">
        <v>283</v>
      </c>
      <c r="H542" s="9" t="s">
        <v>320</v>
      </c>
      <c r="I542" s="9" t="s">
        <v>285</v>
      </c>
      <c r="J542" s="14" t="s">
        <v>316</v>
      </c>
      <c r="K542" s="32" t="str">
        <f>VLOOKUP(Table1[[#This Row],[LastName]]&amp;"."&amp;Table1[[#This Row],[FirstName]],Fencers!C:G,4,FALSE)</f>
        <v>ASC</v>
      </c>
      <c r="L542" s="24">
        <v>0</v>
      </c>
      <c r="M542" s="19">
        <f>COUNTIFS(A:A,Table1[[#This Row],[LastName]],B:B,Table1[[#This Row],[FirstName]],F:F,"S",H:H,Table1[[#This Row],[Category]],I:I,Table1[[#This Row],[Weapon]])</f>
        <v>5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>
        <f>IF(Table1[[#This Row],[Rank]]="Cancelled",1,IF(Table1[[#This Row],[Rank]]&gt;64,0,IF(L542=0,VLOOKUP(C542,'Ranking Values'!A:C,2,FALSE),VLOOKUP(C542,'Ranking Values'!A:C,3,FALSE))))</f>
        <v>28</v>
      </c>
      <c r="P542" s="16">
        <f>IF(OR(Table1[[#This Row],[Rank]]="Cancelled",Table1[[#This Row],[Rank]]&gt;64),1,VLOOKUP(Table1[[#This Row],[GenderCount]],'Ranking Values'!E:F,2,FALSE))</f>
        <v>0.2</v>
      </c>
      <c r="Q542" s="17">
        <f>Table1[[#This Row],[Ranking.Points]]*Table1[[#This Row],[Mulitplier]]*Table1[[#This Row],[NI.Mult]]</f>
        <v>5.6000000000000005</v>
      </c>
    </row>
    <row r="543" spans="1:17" x14ac:dyDescent="0.3">
      <c r="A543" s="9" t="s">
        <v>180</v>
      </c>
      <c r="B543" s="9" t="s">
        <v>181</v>
      </c>
      <c r="C543" s="3">
        <v>2</v>
      </c>
      <c r="D543" s="12">
        <f>COUNTIFS(E:E,Table1[[#This Row],[EventDate]],G:G,Table1[[#This Row],[EventName]],H:H,Table1[[#This Row],[Category]],I:I,Table1[[#This Row],[Weapon]],J:J,Table1[[#This Row],[Gender]])</f>
        <v>3</v>
      </c>
      <c r="E543" s="30">
        <v>44661</v>
      </c>
      <c r="F543" s="31" t="s">
        <v>383</v>
      </c>
      <c r="G543" s="10" t="s">
        <v>283</v>
      </c>
      <c r="H543" s="9" t="s">
        <v>320</v>
      </c>
      <c r="I543" s="9" t="s">
        <v>285</v>
      </c>
      <c r="J543" s="14" t="s">
        <v>315</v>
      </c>
      <c r="K543" s="32" t="str">
        <f>VLOOKUP(Table1[[#This Row],[LastName]]&amp;"."&amp;Table1[[#This Row],[FirstName]],Fencers!C:G,4,FALSE)</f>
        <v>CSFC</v>
      </c>
      <c r="L543" s="24">
        <v>0</v>
      </c>
      <c r="M543" s="19">
        <f>COUNTIFS(A:A,Table1[[#This Row],[LastName]],B:B,Table1[[#This Row],[FirstName]],F:F,"S",H:H,Table1[[#This Row],[Category]],I:I,Table1[[#This Row],[Weapon]])</f>
        <v>5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>
        <f>IF(Table1[[#This Row],[Rank]]="Cancelled",1,IF(Table1[[#This Row],[Rank]]&gt;64,0,IF(L543=0,VLOOKUP(C543,'Ranking Values'!A:C,2,FALSE),VLOOKUP(C543,'Ranking Values'!A:C,3,FALSE))))</f>
        <v>23</v>
      </c>
      <c r="P543" s="16">
        <f>IF(OR(Table1[[#This Row],[Rank]]="Cancelled",Table1[[#This Row],[Rank]]&gt;64),1,VLOOKUP(Table1[[#This Row],[GenderCount]],'Ranking Values'!E:F,2,FALSE))</f>
        <v>0.6</v>
      </c>
      <c r="Q543" s="17">
        <f>Table1[[#This Row],[Ranking.Points]]*Table1[[#This Row],[Mulitplier]]*Table1[[#This Row],[NI.Mult]]</f>
        <v>13.799999999999999</v>
      </c>
    </row>
    <row r="544" spans="1:17" x14ac:dyDescent="0.3">
      <c r="A544" s="9" t="s">
        <v>123</v>
      </c>
      <c r="B544" s="9" t="s">
        <v>446</v>
      </c>
      <c r="C544" s="3">
        <v>3</v>
      </c>
      <c r="D544" s="12">
        <f>COUNTIFS(E:E,Table1[[#This Row],[EventDate]],G:G,Table1[[#This Row],[EventName]],H:H,Table1[[#This Row],[Category]],I:I,Table1[[#This Row],[Weapon]],J:J,Table1[[#This Row],[Gender]])</f>
        <v>3</v>
      </c>
      <c r="E544" s="30">
        <v>44661</v>
      </c>
      <c r="F544" s="31" t="s">
        <v>383</v>
      </c>
      <c r="G544" s="10" t="s">
        <v>283</v>
      </c>
      <c r="H544" s="9" t="s">
        <v>320</v>
      </c>
      <c r="I544" s="9" t="s">
        <v>285</v>
      </c>
      <c r="J544" s="14" t="s">
        <v>315</v>
      </c>
      <c r="K544" s="32" t="str">
        <f>VLOOKUP(Table1[[#This Row],[LastName]]&amp;"."&amp;Table1[[#This Row],[FirstName]],Fencers!C:G,4,FALSE)</f>
        <v>CSFC</v>
      </c>
      <c r="L544" s="24">
        <v>0</v>
      </c>
      <c r="M544" s="19">
        <f>COUNTIFS(A:A,Table1[[#This Row],[LastName]],B:B,Table1[[#This Row],[FirstName]],F:F,"S",H:H,Table1[[#This Row],[Category]],I:I,Table1[[#This Row],[Weapon]])</f>
        <v>5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>
        <f>IF(Table1[[#This Row],[Rank]]="Cancelled",1,IF(Table1[[#This Row],[Rank]]&gt;64,0,IF(L544=0,VLOOKUP(C544,'Ranking Values'!A:C,2,FALSE),VLOOKUP(C544,'Ranking Values'!A:C,3,FALSE))))</f>
        <v>18</v>
      </c>
      <c r="P544" s="16">
        <f>IF(OR(Table1[[#This Row],[Rank]]="Cancelled",Table1[[#This Row],[Rank]]&gt;64),1,VLOOKUP(Table1[[#This Row],[GenderCount]],'Ranking Values'!E:F,2,FALSE))</f>
        <v>0.6</v>
      </c>
      <c r="Q544" s="17">
        <f>Table1[[#This Row],[Ranking.Points]]*Table1[[#This Row],[Mulitplier]]*Table1[[#This Row],[NI.Mult]]</f>
        <v>10.799999999999999</v>
      </c>
    </row>
    <row r="545" spans="1:17" x14ac:dyDescent="0.3">
      <c r="A545" s="9" t="s">
        <v>125</v>
      </c>
      <c r="B545" s="9" t="s">
        <v>137</v>
      </c>
      <c r="C545" s="3">
        <v>5</v>
      </c>
      <c r="D545" s="12">
        <f>COUNTIFS(E:E,Table1[[#This Row],[EventDate]],G:G,Table1[[#This Row],[EventName]],H:H,Table1[[#This Row],[Category]],I:I,Table1[[#This Row],[Weapon]],J:J,Table1[[#This Row],[Gender]])</f>
        <v>3</v>
      </c>
      <c r="E545" s="30">
        <v>44661</v>
      </c>
      <c r="F545" s="31" t="s">
        <v>383</v>
      </c>
      <c r="G545" s="10" t="s">
        <v>283</v>
      </c>
      <c r="H545" s="9" t="s">
        <v>320</v>
      </c>
      <c r="I545" s="9" t="s">
        <v>285</v>
      </c>
      <c r="J545" s="14" t="s">
        <v>315</v>
      </c>
      <c r="K545" s="32" t="str">
        <f>VLOOKUP(Table1[[#This Row],[LastName]]&amp;"."&amp;Table1[[#This Row],[FirstName]],Fencers!C:G,4,FALSE)</f>
        <v>ASC</v>
      </c>
      <c r="L545" s="24">
        <v>0</v>
      </c>
      <c r="M545" s="19">
        <f>COUNTIFS(A:A,Table1[[#This Row],[LastName]],B:B,Table1[[#This Row],[FirstName]],F:F,"S",H:H,Table1[[#This Row],[Category]],I:I,Table1[[#This Row],[Weapon]])</f>
        <v>2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>
        <f>IF(Table1[[#This Row],[Rank]]="Cancelled",1,IF(Table1[[#This Row],[Rank]]&gt;64,0,IF(L545=0,VLOOKUP(C545,'Ranking Values'!A:C,2,FALSE),VLOOKUP(C545,'Ranking Values'!A:C,3,FALSE))))</f>
        <v>12</v>
      </c>
      <c r="P545" s="16">
        <f>IF(OR(Table1[[#This Row],[Rank]]="Cancelled",Table1[[#This Row],[Rank]]&gt;64),1,VLOOKUP(Table1[[#This Row],[GenderCount]],'Ranking Values'!E:F,2,FALSE))</f>
        <v>0.6</v>
      </c>
      <c r="Q545" s="17">
        <f>Table1[[#This Row],[Ranking.Points]]*Table1[[#This Row],[Mulitplier]]*Table1[[#This Row],[NI.Mult]]</f>
        <v>7.1999999999999993</v>
      </c>
    </row>
    <row r="546" spans="1:17" x14ac:dyDescent="0.3">
      <c r="A546" s="9" t="s">
        <v>30</v>
      </c>
      <c r="B546" s="9" t="s">
        <v>89</v>
      </c>
      <c r="C546" s="3">
        <v>1</v>
      </c>
      <c r="D546" s="12">
        <f>COUNTIFS(E:E,Table1[[#This Row],[EventDate]],G:G,Table1[[#This Row],[EventName]],H:H,Table1[[#This Row],[Category]],I:I,Table1[[#This Row],[Weapon]],J:J,Table1[[#This Row],[Gender]])</f>
        <v>5</v>
      </c>
      <c r="E546" s="30">
        <v>44661</v>
      </c>
      <c r="F546" s="31" t="s">
        <v>383</v>
      </c>
      <c r="G546" s="10" t="s">
        <v>283</v>
      </c>
      <c r="H546" s="9" t="s">
        <v>322</v>
      </c>
      <c r="I546" s="9" t="s">
        <v>287</v>
      </c>
      <c r="J546" s="14" t="s">
        <v>316</v>
      </c>
      <c r="K546" s="32" t="str">
        <f>VLOOKUP(Table1[[#This Row],[LastName]]&amp;"."&amp;Table1[[#This Row],[FirstName]],Fencers!C:G,4,FALSE)</f>
        <v>AHFC</v>
      </c>
      <c r="L546" s="24">
        <v>0</v>
      </c>
      <c r="M546" s="19">
        <f>COUNTIFS(A:A,Table1[[#This Row],[LastName]],B:B,Table1[[#This Row],[FirstName]],F:F,"S",H:H,Table1[[#This Row],[Category]],I:I,Table1[[#This Row],[Weapon]])</f>
        <v>3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>
        <f>IF(Table1[[#This Row],[Rank]]="Cancelled",1,IF(Table1[[#This Row],[Rank]]&gt;64,0,IF(L546=0,VLOOKUP(C546,'Ranking Values'!A:C,2,FALSE),VLOOKUP(C546,'Ranking Values'!A:C,3,FALSE))))</f>
        <v>28</v>
      </c>
      <c r="P546" s="16">
        <f>IF(OR(Table1[[#This Row],[Rank]]="Cancelled",Table1[[#This Row],[Rank]]&gt;64),1,VLOOKUP(Table1[[#This Row],[GenderCount]],'Ranking Values'!E:F,2,FALSE))</f>
        <v>1</v>
      </c>
      <c r="Q546" s="17">
        <f>Table1[[#This Row],[Ranking.Points]]*Table1[[#This Row],[Mulitplier]]*Table1[[#This Row],[NI.Mult]]</f>
        <v>28</v>
      </c>
    </row>
    <row r="547" spans="1:17" x14ac:dyDescent="0.3">
      <c r="A547" s="9" t="s">
        <v>375</v>
      </c>
      <c r="B547" s="9" t="s">
        <v>376</v>
      </c>
      <c r="C547" s="3">
        <v>2</v>
      </c>
      <c r="D547" s="12">
        <f>COUNTIFS(E:E,Table1[[#This Row],[EventDate]],G:G,Table1[[#This Row],[EventName]],H:H,Table1[[#This Row],[Category]],I:I,Table1[[#This Row],[Weapon]],J:J,Table1[[#This Row],[Gender]])</f>
        <v>5</v>
      </c>
      <c r="E547" s="30">
        <v>44661</v>
      </c>
      <c r="F547" s="31" t="s">
        <v>383</v>
      </c>
      <c r="G547" s="10" t="s">
        <v>283</v>
      </c>
      <c r="H547" s="9" t="s">
        <v>322</v>
      </c>
      <c r="I547" s="9" t="s">
        <v>287</v>
      </c>
      <c r="J547" s="14" t="s">
        <v>316</v>
      </c>
      <c r="K547" s="32" t="str">
        <f>VLOOKUP(Table1[[#This Row],[LastName]]&amp;"."&amp;Table1[[#This Row],[FirstName]],Fencers!C:G,4,FALSE)</f>
        <v>ASC</v>
      </c>
      <c r="L547" s="24">
        <v>0</v>
      </c>
      <c r="M547" s="19">
        <f>COUNTIFS(A:A,Table1[[#This Row],[LastName]],B:B,Table1[[#This Row],[FirstName]],F:F,"S",H:H,Table1[[#This Row],[Category]],I:I,Table1[[#This Row],[Weapon]])</f>
        <v>5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>
        <f>IF(Table1[[#This Row],[Rank]]="Cancelled",1,IF(Table1[[#This Row],[Rank]]&gt;64,0,IF(L547=0,VLOOKUP(C547,'Ranking Values'!A:C,2,FALSE),VLOOKUP(C547,'Ranking Values'!A:C,3,FALSE))))</f>
        <v>23</v>
      </c>
      <c r="P547" s="16">
        <f>IF(OR(Table1[[#This Row],[Rank]]="Cancelled",Table1[[#This Row],[Rank]]&gt;64),1,VLOOKUP(Table1[[#This Row],[GenderCount]],'Ranking Values'!E:F,2,FALSE))</f>
        <v>1</v>
      </c>
      <c r="Q547" s="17">
        <f>Table1[[#This Row],[Ranking.Points]]*Table1[[#This Row],[Mulitplier]]*Table1[[#This Row],[NI.Mult]]</f>
        <v>23</v>
      </c>
    </row>
    <row r="548" spans="1:17" x14ac:dyDescent="0.3">
      <c r="A548" s="9" t="s">
        <v>466</v>
      </c>
      <c r="B548" s="9" t="s">
        <v>366</v>
      </c>
      <c r="C548" s="3">
        <v>3</v>
      </c>
      <c r="D548" s="12">
        <f>COUNTIFS(E:E,Table1[[#This Row],[EventDate]],G:G,Table1[[#This Row],[EventName]],H:H,Table1[[#This Row],[Category]],I:I,Table1[[#This Row],[Weapon]],J:J,Table1[[#This Row],[Gender]])</f>
        <v>5</v>
      </c>
      <c r="E548" s="30">
        <v>44661</v>
      </c>
      <c r="F548" s="31" t="s">
        <v>383</v>
      </c>
      <c r="G548" s="10" t="s">
        <v>283</v>
      </c>
      <c r="H548" s="9" t="s">
        <v>322</v>
      </c>
      <c r="I548" s="9" t="s">
        <v>287</v>
      </c>
      <c r="J548" s="14" t="s">
        <v>316</v>
      </c>
      <c r="K548" s="32" t="str">
        <f>VLOOKUP(Table1[[#This Row],[LastName]]&amp;"."&amp;Table1[[#This Row],[FirstName]],Fencers!C:G,4,FALSE)</f>
        <v>AHFC</v>
      </c>
      <c r="L548" s="24">
        <v>0</v>
      </c>
      <c r="M548" s="19">
        <f>COUNTIFS(A:A,Table1[[#This Row],[LastName]],B:B,Table1[[#This Row],[FirstName]],F:F,"S",H:H,Table1[[#This Row],[Category]],I:I,Table1[[#This Row],[Weapon]])</f>
        <v>1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>
        <f>IF(Table1[[#This Row],[Rank]]="Cancelled",1,IF(Table1[[#This Row],[Rank]]&gt;64,0,IF(L548=0,VLOOKUP(C548,'Ranking Values'!A:C,2,FALSE),VLOOKUP(C548,'Ranking Values'!A:C,3,FALSE))))</f>
        <v>18</v>
      </c>
      <c r="P548" s="16">
        <f>IF(OR(Table1[[#This Row],[Rank]]="Cancelled",Table1[[#This Row],[Rank]]&gt;64),1,VLOOKUP(Table1[[#This Row],[GenderCount]],'Ranking Values'!E:F,2,FALSE))</f>
        <v>1</v>
      </c>
      <c r="Q548" s="17">
        <f>Table1[[#This Row],[Ranking.Points]]*Table1[[#This Row],[Mulitplier]]*Table1[[#This Row],[NI.Mult]]</f>
        <v>18</v>
      </c>
    </row>
    <row r="549" spans="1:17" x14ac:dyDescent="0.3">
      <c r="A549" s="9" t="s">
        <v>467</v>
      </c>
      <c r="B549" s="9" t="s">
        <v>468</v>
      </c>
      <c r="C549" s="3">
        <v>3</v>
      </c>
      <c r="D549" s="12">
        <f>COUNTIFS(E:E,Table1[[#This Row],[EventDate]],G:G,Table1[[#This Row],[EventName]],H:H,Table1[[#This Row],[Category]],I:I,Table1[[#This Row],[Weapon]],J:J,Table1[[#This Row],[Gender]])</f>
        <v>5</v>
      </c>
      <c r="E549" s="30">
        <v>44661</v>
      </c>
      <c r="F549" s="31" t="s">
        <v>383</v>
      </c>
      <c r="G549" s="10" t="s">
        <v>283</v>
      </c>
      <c r="H549" s="9" t="s">
        <v>322</v>
      </c>
      <c r="I549" s="9" t="s">
        <v>287</v>
      </c>
      <c r="J549" s="14" t="s">
        <v>316</v>
      </c>
      <c r="K549" s="32" t="str">
        <f>VLOOKUP(Table1[[#This Row],[LastName]]&amp;"."&amp;Table1[[#This Row],[FirstName]],Fencers!C:G,4,FALSE)</f>
        <v>AHFC</v>
      </c>
      <c r="L549" s="24">
        <v>0</v>
      </c>
      <c r="M549" s="19">
        <f>COUNTIFS(A:A,Table1[[#This Row],[LastName]],B:B,Table1[[#This Row],[FirstName]],F:F,"S",H:H,Table1[[#This Row],[Category]],I:I,Table1[[#This Row],[Weapon]])</f>
        <v>1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>
        <f>IF(Table1[[#This Row],[Rank]]="Cancelled",1,IF(Table1[[#This Row],[Rank]]&gt;64,0,IF(L549=0,VLOOKUP(C549,'Ranking Values'!A:C,2,FALSE),VLOOKUP(C549,'Ranking Values'!A:C,3,FALSE))))</f>
        <v>18</v>
      </c>
      <c r="P549" s="16">
        <f>IF(OR(Table1[[#This Row],[Rank]]="Cancelled",Table1[[#This Row],[Rank]]&gt;64),1,VLOOKUP(Table1[[#This Row],[GenderCount]],'Ranking Values'!E:F,2,FALSE))</f>
        <v>1</v>
      </c>
      <c r="Q549" s="17">
        <f>Table1[[#This Row],[Ranking.Points]]*Table1[[#This Row],[Mulitplier]]*Table1[[#This Row],[NI.Mult]]</f>
        <v>18</v>
      </c>
    </row>
    <row r="550" spans="1:17" x14ac:dyDescent="0.3">
      <c r="A550" s="9" t="s">
        <v>107</v>
      </c>
      <c r="B550" s="9" t="s">
        <v>114</v>
      </c>
      <c r="C550" s="3">
        <v>5</v>
      </c>
      <c r="D550" s="12">
        <f>COUNTIFS(E:E,Table1[[#This Row],[EventDate]],G:G,Table1[[#This Row],[EventName]],H:H,Table1[[#This Row],[Category]],I:I,Table1[[#This Row],[Weapon]],J:J,Table1[[#This Row],[Gender]])</f>
        <v>5</v>
      </c>
      <c r="E550" s="30">
        <v>44661</v>
      </c>
      <c r="F550" s="31" t="s">
        <v>383</v>
      </c>
      <c r="G550" s="10" t="s">
        <v>283</v>
      </c>
      <c r="H550" s="9" t="s">
        <v>322</v>
      </c>
      <c r="I550" s="9" t="s">
        <v>287</v>
      </c>
      <c r="J550" s="14" t="s">
        <v>316</v>
      </c>
      <c r="K550" s="32" t="str">
        <f>VLOOKUP(Table1[[#This Row],[LastName]]&amp;"."&amp;Table1[[#This Row],[FirstName]],Fencers!C:G,4,FALSE)</f>
        <v>ASC</v>
      </c>
      <c r="L550" s="24">
        <v>0</v>
      </c>
      <c r="M550" s="19">
        <f>COUNTIFS(A:A,Table1[[#This Row],[LastName]],B:B,Table1[[#This Row],[FirstName]],F:F,"S",H:H,Table1[[#This Row],[Category]],I:I,Table1[[#This Row],[Weapon]])</f>
        <v>2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>
        <f>IF(Table1[[#This Row],[Rank]]="Cancelled",1,IF(Table1[[#This Row],[Rank]]&gt;64,0,IF(L550=0,VLOOKUP(C550,'Ranking Values'!A:C,2,FALSE),VLOOKUP(C550,'Ranking Values'!A:C,3,FALSE))))</f>
        <v>12</v>
      </c>
      <c r="P550" s="16">
        <f>IF(OR(Table1[[#This Row],[Rank]]="Cancelled",Table1[[#This Row],[Rank]]&gt;64),1,VLOOKUP(Table1[[#This Row],[GenderCount]],'Ranking Values'!E:F,2,FALSE))</f>
        <v>1</v>
      </c>
      <c r="Q550" s="17">
        <f>Table1[[#This Row],[Ranking.Points]]*Table1[[#This Row],[Mulitplier]]*Table1[[#This Row],[NI.Mult]]</f>
        <v>12</v>
      </c>
    </row>
    <row r="551" spans="1:17" x14ac:dyDescent="0.3">
      <c r="A551" s="9" t="s">
        <v>122</v>
      </c>
      <c r="B551" s="9" t="s">
        <v>135</v>
      </c>
      <c r="C551" s="3">
        <v>1</v>
      </c>
      <c r="D551" s="12">
        <f>COUNTIFS(E:E,Table1[[#This Row],[EventDate]],G:G,Table1[[#This Row],[EventName]],H:H,Table1[[#This Row],[Category]],I:I,Table1[[#This Row],[Weapon]],J:J,Table1[[#This Row],[Gender]])</f>
        <v>4</v>
      </c>
      <c r="E551" s="30">
        <v>44661</v>
      </c>
      <c r="F551" s="31" t="s">
        <v>383</v>
      </c>
      <c r="G551" s="10" t="s">
        <v>283</v>
      </c>
      <c r="H551" s="9" t="s">
        <v>322</v>
      </c>
      <c r="I551" s="9" t="s">
        <v>287</v>
      </c>
      <c r="J551" s="14" t="s">
        <v>315</v>
      </c>
      <c r="K551" s="32" t="str">
        <f>VLOOKUP(Table1[[#This Row],[LastName]]&amp;"."&amp;Table1[[#This Row],[FirstName]],Fencers!C:G,4,FALSE)</f>
        <v>ASC</v>
      </c>
      <c r="L551" s="24">
        <v>0</v>
      </c>
      <c r="M551" s="19">
        <f>COUNTIFS(A:A,Table1[[#This Row],[LastName]],B:B,Table1[[#This Row],[FirstName]],F:F,"S",H:H,Table1[[#This Row],[Category]],I:I,Table1[[#This Row],[Weapon]])</f>
        <v>5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>
        <f>IF(Table1[[#This Row],[Rank]]="Cancelled",1,IF(Table1[[#This Row],[Rank]]&gt;64,0,IF(L551=0,VLOOKUP(C551,'Ranking Values'!A:C,2,FALSE),VLOOKUP(C551,'Ranking Values'!A:C,3,FALSE))))</f>
        <v>28</v>
      </c>
      <c r="P551" s="16">
        <f>IF(OR(Table1[[#This Row],[Rank]]="Cancelled",Table1[[#This Row],[Rank]]&gt;64),1,VLOOKUP(Table1[[#This Row],[GenderCount]],'Ranking Values'!E:F,2,FALSE))</f>
        <v>0.8</v>
      </c>
      <c r="Q551" s="17">
        <f>Table1[[#This Row],[Ranking.Points]]*Table1[[#This Row],[Mulitplier]]*Table1[[#This Row],[NI.Mult]]</f>
        <v>22.400000000000002</v>
      </c>
    </row>
    <row r="552" spans="1:17" x14ac:dyDescent="0.3">
      <c r="A552" s="9" t="s">
        <v>165</v>
      </c>
      <c r="B552" s="9" t="s">
        <v>171</v>
      </c>
      <c r="C552" s="3">
        <v>2</v>
      </c>
      <c r="D552" s="12">
        <f>COUNTIFS(E:E,Table1[[#This Row],[EventDate]],G:G,Table1[[#This Row],[EventName]],H:H,Table1[[#This Row],[Category]],I:I,Table1[[#This Row],[Weapon]],J:J,Table1[[#This Row],[Gender]])</f>
        <v>4</v>
      </c>
      <c r="E552" s="30">
        <v>44661</v>
      </c>
      <c r="F552" s="31" t="s">
        <v>383</v>
      </c>
      <c r="G552" s="10" t="s">
        <v>283</v>
      </c>
      <c r="H552" s="9" t="s">
        <v>322</v>
      </c>
      <c r="I552" s="9" t="s">
        <v>287</v>
      </c>
      <c r="J552" s="14" t="s">
        <v>315</v>
      </c>
      <c r="K552" s="32" t="str">
        <f>VLOOKUP(Table1[[#This Row],[LastName]]&amp;"."&amp;Table1[[#This Row],[FirstName]],Fencers!C:G,4,FALSE)</f>
        <v>AHFC</v>
      </c>
      <c r="L552" s="24">
        <v>0</v>
      </c>
      <c r="M552" s="19">
        <f>COUNTIFS(A:A,Table1[[#This Row],[LastName]],B:B,Table1[[#This Row],[FirstName]],F:F,"S",H:H,Table1[[#This Row],[Category]],I:I,Table1[[#This Row],[Weapon]])</f>
        <v>2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>
        <f>IF(Table1[[#This Row],[Rank]]="Cancelled",1,IF(Table1[[#This Row],[Rank]]&gt;64,0,IF(L552=0,VLOOKUP(C552,'Ranking Values'!A:C,2,FALSE),VLOOKUP(C552,'Ranking Values'!A:C,3,FALSE))))</f>
        <v>23</v>
      </c>
      <c r="P552" s="16">
        <f>IF(OR(Table1[[#This Row],[Rank]]="Cancelled",Table1[[#This Row],[Rank]]&gt;64),1,VLOOKUP(Table1[[#This Row],[GenderCount]],'Ranking Values'!E:F,2,FALSE))</f>
        <v>0.8</v>
      </c>
      <c r="Q552" s="17">
        <f>Table1[[#This Row],[Ranking.Points]]*Table1[[#This Row],[Mulitplier]]*Table1[[#This Row],[NI.Mult]]</f>
        <v>18.400000000000002</v>
      </c>
    </row>
    <row r="553" spans="1:17" x14ac:dyDescent="0.3">
      <c r="A553" s="9" t="s">
        <v>355</v>
      </c>
      <c r="B553" s="9" t="s">
        <v>356</v>
      </c>
      <c r="C553" s="3">
        <v>3</v>
      </c>
      <c r="D553" s="12">
        <f>COUNTIFS(E:E,Table1[[#This Row],[EventDate]],G:G,Table1[[#This Row],[EventName]],H:H,Table1[[#This Row],[Category]],I:I,Table1[[#This Row],[Weapon]],J:J,Table1[[#This Row],[Gender]])</f>
        <v>4</v>
      </c>
      <c r="E553" s="30">
        <v>44661</v>
      </c>
      <c r="F553" s="31" t="s">
        <v>383</v>
      </c>
      <c r="G553" s="10" t="s">
        <v>283</v>
      </c>
      <c r="H553" s="9" t="s">
        <v>322</v>
      </c>
      <c r="I553" s="9" t="s">
        <v>287</v>
      </c>
      <c r="J553" s="14" t="s">
        <v>315</v>
      </c>
      <c r="K553" s="32" t="str">
        <f>VLOOKUP(Table1[[#This Row],[LastName]]&amp;"."&amp;Table1[[#This Row],[FirstName]],Fencers!C:G,4,FALSE)</f>
        <v>TPFC</v>
      </c>
      <c r="L553" s="24">
        <v>0</v>
      </c>
      <c r="M553" s="19">
        <f>COUNTIFS(A:A,Table1[[#This Row],[LastName]],B:B,Table1[[#This Row],[FirstName]],F:F,"S",H:H,Table1[[#This Row],[Category]],I:I,Table1[[#This Row],[Weapon]])</f>
        <v>1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>
        <f>IF(Table1[[#This Row],[Rank]]="Cancelled",1,IF(Table1[[#This Row],[Rank]]&gt;64,0,IF(L553=0,VLOOKUP(C553,'Ranking Values'!A:C,2,FALSE),VLOOKUP(C553,'Ranking Values'!A:C,3,FALSE))))</f>
        <v>18</v>
      </c>
      <c r="P553" s="16">
        <f>IF(OR(Table1[[#This Row],[Rank]]="Cancelled",Table1[[#This Row],[Rank]]&gt;64),1,VLOOKUP(Table1[[#This Row],[GenderCount]],'Ranking Values'!E:F,2,FALSE))</f>
        <v>0.8</v>
      </c>
      <c r="Q553" s="17">
        <f>Table1[[#This Row],[Ranking.Points]]*Table1[[#This Row],[Mulitplier]]*Table1[[#This Row],[NI.Mult]]</f>
        <v>14.4</v>
      </c>
    </row>
    <row r="554" spans="1:17" x14ac:dyDescent="0.3">
      <c r="A554" s="9" t="s">
        <v>108</v>
      </c>
      <c r="B554" s="9" t="s">
        <v>115</v>
      </c>
      <c r="C554" s="3">
        <v>3</v>
      </c>
      <c r="D554" s="12">
        <f>COUNTIFS(E:E,Table1[[#This Row],[EventDate]],G:G,Table1[[#This Row],[EventName]],H:H,Table1[[#This Row],[Category]],I:I,Table1[[#This Row],[Weapon]],J:J,Table1[[#This Row],[Gender]])</f>
        <v>4</v>
      </c>
      <c r="E554" s="30">
        <v>44661</v>
      </c>
      <c r="F554" s="31" t="s">
        <v>383</v>
      </c>
      <c r="G554" s="10" t="s">
        <v>283</v>
      </c>
      <c r="H554" s="9" t="s">
        <v>322</v>
      </c>
      <c r="I554" s="9" t="s">
        <v>287</v>
      </c>
      <c r="J554" s="14" t="s">
        <v>315</v>
      </c>
      <c r="K554" s="32" t="str">
        <f>VLOOKUP(Table1[[#This Row],[LastName]]&amp;"."&amp;Table1[[#This Row],[FirstName]],Fencers!C:G,4,FALSE)</f>
        <v>ASC</v>
      </c>
      <c r="L554" s="24">
        <v>0</v>
      </c>
      <c r="M554" s="19">
        <f>COUNTIFS(A:A,Table1[[#This Row],[LastName]],B:B,Table1[[#This Row],[FirstName]],F:F,"S",H:H,Table1[[#This Row],[Category]],I:I,Table1[[#This Row],[Weapon]])</f>
        <v>5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>
        <f>IF(Table1[[#This Row],[Rank]]="Cancelled",1,IF(Table1[[#This Row],[Rank]]&gt;64,0,IF(L554=0,VLOOKUP(C554,'Ranking Values'!A:C,2,FALSE),VLOOKUP(C554,'Ranking Values'!A:C,3,FALSE))))</f>
        <v>18</v>
      </c>
      <c r="P554" s="16">
        <f>IF(OR(Table1[[#This Row],[Rank]]="Cancelled",Table1[[#This Row],[Rank]]&gt;64),1,VLOOKUP(Table1[[#This Row],[GenderCount]],'Ranking Values'!E:F,2,FALSE))</f>
        <v>0.8</v>
      </c>
      <c r="Q554" s="17">
        <f>Table1[[#This Row],[Ranking.Points]]*Table1[[#This Row],[Mulitplier]]*Table1[[#This Row],[NI.Mult]]</f>
        <v>14.4</v>
      </c>
    </row>
    <row r="555" spans="1:17" x14ac:dyDescent="0.3">
      <c r="A555" s="9" t="s">
        <v>107</v>
      </c>
      <c r="B555" s="9" t="s">
        <v>142</v>
      </c>
      <c r="C555" s="3">
        <v>1</v>
      </c>
      <c r="D555" s="12">
        <f>COUNTIFS(E:E,Table1[[#This Row],[EventDate]],G:G,Table1[[#This Row],[EventName]],H:H,Table1[[#This Row],[Category]],I:I,Table1[[#This Row],[Weapon]],J:J,Table1[[#This Row],[Gender]])</f>
        <v>5</v>
      </c>
      <c r="E555" s="30">
        <v>44661</v>
      </c>
      <c r="F555" s="31" t="s">
        <v>383</v>
      </c>
      <c r="G555" s="10" t="s">
        <v>283</v>
      </c>
      <c r="H555" s="9" t="s">
        <v>322</v>
      </c>
      <c r="I555" s="9" t="s">
        <v>285</v>
      </c>
      <c r="J555" s="14" t="s">
        <v>316</v>
      </c>
      <c r="K555" s="32" t="str">
        <f>VLOOKUP(Table1[[#This Row],[LastName]]&amp;"."&amp;Table1[[#This Row],[FirstName]],Fencers!C:G,4,FALSE)</f>
        <v>ASC</v>
      </c>
      <c r="L555" s="24">
        <v>0</v>
      </c>
      <c r="M555" s="19">
        <f>COUNTIFS(A:A,Table1[[#This Row],[LastName]],B:B,Table1[[#This Row],[FirstName]],F:F,"S",H:H,Table1[[#This Row],[Category]],I:I,Table1[[#This Row],[Weapon]])</f>
        <v>5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>
        <f>IF(Table1[[#This Row],[Rank]]="Cancelled",1,IF(Table1[[#This Row],[Rank]]&gt;64,0,IF(L555=0,VLOOKUP(C555,'Ranking Values'!A:C,2,FALSE),VLOOKUP(C555,'Ranking Values'!A:C,3,FALSE))))</f>
        <v>28</v>
      </c>
      <c r="P555" s="16">
        <f>IF(OR(Table1[[#This Row],[Rank]]="Cancelled",Table1[[#This Row],[Rank]]&gt;64),1,VLOOKUP(Table1[[#This Row],[GenderCount]],'Ranking Values'!E:F,2,FALSE))</f>
        <v>1</v>
      </c>
      <c r="Q555" s="17">
        <f>Table1[[#This Row],[Ranking.Points]]*Table1[[#This Row],[Mulitplier]]*Table1[[#This Row],[NI.Mult]]</f>
        <v>28</v>
      </c>
    </row>
    <row r="556" spans="1:17" x14ac:dyDescent="0.3">
      <c r="A556" s="9" t="s">
        <v>90</v>
      </c>
      <c r="B556" s="9" t="s">
        <v>91</v>
      </c>
      <c r="C556" s="3">
        <v>2</v>
      </c>
      <c r="D556" s="12">
        <f>COUNTIFS(E:E,Table1[[#This Row],[EventDate]],G:G,Table1[[#This Row],[EventName]],H:H,Table1[[#This Row],[Category]],I:I,Table1[[#This Row],[Weapon]],J:J,Table1[[#This Row],[Gender]])</f>
        <v>5</v>
      </c>
      <c r="E556" s="30">
        <v>44661</v>
      </c>
      <c r="F556" s="31" t="s">
        <v>383</v>
      </c>
      <c r="G556" s="10" t="s">
        <v>283</v>
      </c>
      <c r="H556" s="9" t="s">
        <v>322</v>
      </c>
      <c r="I556" s="9" t="s">
        <v>285</v>
      </c>
      <c r="J556" s="14" t="s">
        <v>316</v>
      </c>
      <c r="K556" s="32" t="str">
        <f>VLOOKUP(Table1[[#This Row],[LastName]]&amp;"."&amp;Table1[[#This Row],[FirstName]],Fencers!C:G,4,FALSE)</f>
        <v>TPFC</v>
      </c>
      <c r="L556" s="24">
        <v>0</v>
      </c>
      <c r="M556" s="19">
        <f>COUNTIFS(A:A,Table1[[#This Row],[LastName]],B:B,Table1[[#This Row],[FirstName]],F:F,"S",H:H,Table1[[#This Row],[Category]],I:I,Table1[[#This Row],[Weapon]])</f>
        <v>2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>
        <f>IF(Table1[[#This Row],[Rank]]="Cancelled",1,IF(Table1[[#This Row],[Rank]]&gt;64,0,IF(L556=0,VLOOKUP(C556,'Ranking Values'!A:C,2,FALSE),VLOOKUP(C556,'Ranking Values'!A:C,3,FALSE))))</f>
        <v>23</v>
      </c>
      <c r="P556" s="16">
        <f>IF(OR(Table1[[#This Row],[Rank]]="Cancelled",Table1[[#This Row],[Rank]]&gt;64),1,VLOOKUP(Table1[[#This Row],[GenderCount]],'Ranking Values'!E:F,2,FALSE))</f>
        <v>1</v>
      </c>
      <c r="Q556" s="17">
        <f>Table1[[#This Row],[Ranking.Points]]*Table1[[#This Row],[Mulitplier]]*Table1[[#This Row],[NI.Mult]]</f>
        <v>23</v>
      </c>
    </row>
    <row r="557" spans="1:17" x14ac:dyDescent="0.3">
      <c r="A557" s="9" t="s">
        <v>84</v>
      </c>
      <c r="B557" s="9" t="s">
        <v>86</v>
      </c>
      <c r="C557" s="3">
        <v>3</v>
      </c>
      <c r="D557" s="12">
        <f>COUNTIFS(E:E,Table1[[#This Row],[EventDate]],G:G,Table1[[#This Row],[EventName]],H:H,Table1[[#This Row],[Category]],I:I,Table1[[#This Row],[Weapon]],J:J,Table1[[#This Row],[Gender]])</f>
        <v>5</v>
      </c>
      <c r="E557" s="30">
        <v>44661</v>
      </c>
      <c r="F557" s="31" t="s">
        <v>383</v>
      </c>
      <c r="G557" s="10" t="s">
        <v>283</v>
      </c>
      <c r="H557" s="9" t="s">
        <v>322</v>
      </c>
      <c r="I557" s="9" t="s">
        <v>285</v>
      </c>
      <c r="J557" s="14" t="s">
        <v>316</v>
      </c>
      <c r="K557" s="32" t="str">
        <f>VLOOKUP(Table1[[#This Row],[LastName]]&amp;"."&amp;Table1[[#This Row],[FirstName]],Fencers!C:G,4,FALSE)</f>
        <v>AHFC</v>
      </c>
      <c r="L557" s="24">
        <v>0</v>
      </c>
      <c r="M557" s="19">
        <f>COUNTIFS(A:A,Table1[[#This Row],[LastName]],B:B,Table1[[#This Row],[FirstName]],F:F,"S",H:H,Table1[[#This Row],[Category]],I:I,Table1[[#This Row],[Weapon]])</f>
        <v>3</v>
      </c>
      <c r="N5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6">
        <f>IF(Table1[[#This Row],[Rank]]="Cancelled",1,IF(Table1[[#This Row],[Rank]]&gt;64,0,IF(L557=0,VLOOKUP(C557,'Ranking Values'!A:C,2,FALSE),VLOOKUP(C557,'Ranking Values'!A:C,3,FALSE))))</f>
        <v>18</v>
      </c>
      <c r="P557" s="16">
        <f>IF(OR(Table1[[#This Row],[Rank]]="Cancelled",Table1[[#This Row],[Rank]]&gt;64),1,VLOOKUP(Table1[[#This Row],[GenderCount]],'Ranking Values'!E:F,2,FALSE))</f>
        <v>1</v>
      </c>
      <c r="Q557" s="17">
        <f>Table1[[#This Row],[Ranking.Points]]*Table1[[#This Row],[Mulitplier]]*Table1[[#This Row],[NI.Mult]]</f>
        <v>18</v>
      </c>
    </row>
    <row r="558" spans="1:17" x14ac:dyDescent="0.3">
      <c r="A558" s="9" t="s">
        <v>470</v>
      </c>
      <c r="B558" s="9" t="s">
        <v>469</v>
      </c>
      <c r="C558" s="3">
        <v>3</v>
      </c>
      <c r="D558" s="12">
        <f>COUNTIFS(E:E,Table1[[#This Row],[EventDate]],G:G,Table1[[#This Row],[EventName]],H:H,Table1[[#This Row],[Category]],I:I,Table1[[#This Row],[Weapon]],J:J,Table1[[#This Row],[Gender]])</f>
        <v>5</v>
      </c>
      <c r="E558" s="30">
        <v>44661</v>
      </c>
      <c r="F558" s="31" t="s">
        <v>383</v>
      </c>
      <c r="G558" s="10" t="s">
        <v>283</v>
      </c>
      <c r="H558" s="9" t="s">
        <v>322</v>
      </c>
      <c r="I558" s="9" t="s">
        <v>285</v>
      </c>
      <c r="J558" s="14" t="s">
        <v>316</v>
      </c>
      <c r="K558" s="32" t="str">
        <f>VLOOKUP(Table1[[#This Row],[LastName]]&amp;"."&amp;Table1[[#This Row],[FirstName]],Fencers!C:G,4,FALSE)</f>
        <v>TPFC</v>
      </c>
      <c r="L558" s="24">
        <v>0</v>
      </c>
      <c r="M558" s="19">
        <f>COUNTIFS(A:A,Table1[[#This Row],[LastName]],B:B,Table1[[#This Row],[FirstName]],F:F,"S",H:H,Table1[[#This Row],[Category]],I:I,Table1[[#This Row],[Weapon]])</f>
        <v>1</v>
      </c>
      <c r="N5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6">
        <f>IF(Table1[[#This Row],[Rank]]="Cancelled",1,IF(Table1[[#This Row],[Rank]]&gt;64,0,IF(L558=0,VLOOKUP(C558,'Ranking Values'!A:C,2,FALSE),VLOOKUP(C558,'Ranking Values'!A:C,3,FALSE))))</f>
        <v>18</v>
      </c>
      <c r="P558" s="16">
        <f>IF(OR(Table1[[#This Row],[Rank]]="Cancelled",Table1[[#This Row],[Rank]]&gt;64),1,VLOOKUP(Table1[[#This Row],[GenderCount]],'Ranking Values'!E:F,2,FALSE))</f>
        <v>1</v>
      </c>
      <c r="Q558" s="17">
        <f>Table1[[#This Row],[Ranking.Points]]*Table1[[#This Row],[Mulitplier]]*Table1[[#This Row],[NI.Mult]]</f>
        <v>18</v>
      </c>
    </row>
    <row r="559" spans="1:17" x14ac:dyDescent="0.3">
      <c r="A559" s="9" t="s">
        <v>471</v>
      </c>
      <c r="B559" s="9" t="s">
        <v>263</v>
      </c>
      <c r="C559" s="3">
        <v>5</v>
      </c>
      <c r="D559" s="12">
        <f>COUNTIFS(E:E,Table1[[#This Row],[EventDate]],G:G,Table1[[#This Row],[EventName]],H:H,Table1[[#This Row],[Category]],I:I,Table1[[#This Row],[Weapon]],J:J,Table1[[#This Row],[Gender]])</f>
        <v>5</v>
      </c>
      <c r="E559" s="30">
        <v>44661</v>
      </c>
      <c r="F559" s="31" t="s">
        <v>383</v>
      </c>
      <c r="G559" s="10" t="s">
        <v>283</v>
      </c>
      <c r="H559" s="9" t="s">
        <v>322</v>
      </c>
      <c r="I559" s="9" t="s">
        <v>285</v>
      </c>
      <c r="J559" s="14" t="s">
        <v>316</v>
      </c>
      <c r="K559" s="32" t="str">
        <f>VLOOKUP(Table1[[#This Row],[LastName]]&amp;"."&amp;Table1[[#This Row],[FirstName]],Fencers!C:G,4,FALSE)</f>
        <v>TPFC</v>
      </c>
      <c r="L559" s="24">
        <v>0</v>
      </c>
      <c r="M559" s="19">
        <f>COUNTIFS(A:A,Table1[[#This Row],[LastName]],B:B,Table1[[#This Row],[FirstName]],F:F,"S",H:H,Table1[[#This Row],[Category]],I:I,Table1[[#This Row],[Weapon]])</f>
        <v>1</v>
      </c>
      <c r="N5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6">
        <f>IF(Table1[[#This Row],[Rank]]="Cancelled",1,IF(Table1[[#This Row],[Rank]]&gt;64,0,IF(L559=0,VLOOKUP(C559,'Ranking Values'!A:C,2,FALSE),VLOOKUP(C559,'Ranking Values'!A:C,3,FALSE))))</f>
        <v>12</v>
      </c>
      <c r="P559" s="16">
        <f>IF(OR(Table1[[#This Row],[Rank]]="Cancelled",Table1[[#This Row],[Rank]]&gt;64),1,VLOOKUP(Table1[[#This Row],[GenderCount]],'Ranking Values'!E:F,2,FALSE))</f>
        <v>1</v>
      </c>
      <c r="Q559" s="17">
        <f>Table1[[#This Row],[Ranking.Points]]*Table1[[#This Row],[Mulitplier]]*Table1[[#This Row],[NI.Mult]]</f>
        <v>12</v>
      </c>
    </row>
    <row r="560" spans="1:17" x14ac:dyDescent="0.3">
      <c r="A560" s="9" t="s">
        <v>180</v>
      </c>
      <c r="B560" s="9" t="s">
        <v>181</v>
      </c>
      <c r="C560" s="3">
        <v>1</v>
      </c>
      <c r="D560" s="12">
        <f>COUNTIFS(E:E,Table1[[#This Row],[EventDate]],G:G,Table1[[#This Row],[EventName]],H:H,Table1[[#This Row],[Category]],I:I,Table1[[#This Row],[Weapon]],J:J,Table1[[#This Row],[Gender]])</f>
        <v>4</v>
      </c>
      <c r="E560" s="30">
        <v>44661</v>
      </c>
      <c r="F560" s="31" t="s">
        <v>383</v>
      </c>
      <c r="G560" s="10" t="s">
        <v>283</v>
      </c>
      <c r="H560" s="9" t="s">
        <v>322</v>
      </c>
      <c r="I560" s="9" t="s">
        <v>285</v>
      </c>
      <c r="J560" s="14" t="s">
        <v>315</v>
      </c>
      <c r="K560" s="32" t="str">
        <f>VLOOKUP(Table1[[#This Row],[LastName]]&amp;"."&amp;Table1[[#This Row],[FirstName]],Fencers!C:G,4,FALSE)</f>
        <v>CSFC</v>
      </c>
      <c r="L560" s="24">
        <v>0</v>
      </c>
      <c r="M560" s="19">
        <f>COUNTIFS(A:A,Table1[[#This Row],[LastName]],B:B,Table1[[#This Row],[FirstName]],F:F,"S",H:H,Table1[[#This Row],[Category]],I:I,Table1[[#This Row],[Weapon]])</f>
        <v>5</v>
      </c>
      <c r="N5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6">
        <f>IF(Table1[[#This Row],[Rank]]="Cancelled",1,IF(Table1[[#This Row],[Rank]]&gt;64,0,IF(L560=0,VLOOKUP(C560,'Ranking Values'!A:C,2,FALSE),VLOOKUP(C560,'Ranking Values'!A:C,3,FALSE))))</f>
        <v>28</v>
      </c>
      <c r="P560" s="16">
        <f>IF(OR(Table1[[#This Row],[Rank]]="Cancelled",Table1[[#This Row],[Rank]]&gt;64),1,VLOOKUP(Table1[[#This Row],[GenderCount]],'Ranking Values'!E:F,2,FALSE))</f>
        <v>0.8</v>
      </c>
      <c r="Q560" s="17">
        <f>Table1[[#This Row],[Ranking.Points]]*Table1[[#This Row],[Mulitplier]]*Table1[[#This Row],[NI.Mult]]</f>
        <v>22.400000000000002</v>
      </c>
    </row>
    <row r="561" spans="1:17" x14ac:dyDescent="0.3">
      <c r="A561" s="9" t="s">
        <v>125</v>
      </c>
      <c r="B561" s="9" t="s">
        <v>137</v>
      </c>
      <c r="C561" s="3">
        <v>2</v>
      </c>
      <c r="D561" s="12">
        <f>COUNTIFS(E:E,Table1[[#This Row],[EventDate]],G:G,Table1[[#This Row],[EventName]],H:H,Table1[[#This Row],[Category]],I:I,Table1[[#This Row],[Weapon]],J:J,Table1[[#This Row],[Gender]])</f>
        <v>4</v>
      </c>
      <c r="E561" s="30">
        <v>44661</v>
      </c>
      <c r="F561" s="31" t="s">
        <v>383</v>
      </c>
      <c r="G561" s="10" t="s">
        <v>283</v>
      </c>
      <c r="H561" s="9" t="s">
        <v>322</v>
      </c>
      <c r="I561" s="9" t="s">
        <v>285</v>
      </c>
      <c r="J561" s="14" t="s">
        <v>315</v>
      </c>
      <c r="K561" s="32" t="str">
        <f>VLOOKUP(Table1[[#This Row],[LastName]]&amp;"."&amp;Table1[[#This Row],[FirstName]],Fencers!C:G,4,FALSE)</f>
        <v>ASC</v>
      </c>
      <c r="L561" s="24">
        <v>0</v>
      </c>
      <c r="M561" s="19">
        <f>COUNTIFS(A:A,Table1[[#This Row],[LastName]],B:B,Table1[[#This Row],[FirstName]],F:F,"S",H:H,Table1[[#This Row],[Category]],I:I,Table1[[#This Row],[Weapon]])</f>
        <v>3</v>
      </c>
      <c r="N5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6">
        <f>IF(Table1[[#This Row],[Rank]]="Cancelled",1,IF(Table1[[#This Row],[Rank]]&gt;64,0,IF(L561=0,VLOOKUP(C561,'Ranking Values'!A:C,2,FALSE),VLOOKUP(C561,'Ranking Values'!A:C,3,FALSE))))</f>
        <v>23</v>
      </c>
      <c r="P561" s="16">
        <f>IF(OR(Table1[[#This Row],[Rank]]="Cancelled",Table1[[#This Row],[Rank]]&gt;64),1,VLOOKUP(Table1[[#This Row],[GenderCount]],'Ranking Values'!E:F,2,FALSE))</f>
        <v>0.8</v>
      </c>
      <c r="Q561" s="17">
        <f>Table1[[#This Row],[Ranking.Points]]*Table1[[#This Row],[Mulitplier]]*Table1[[#This Row],[NI.Mult]]</f>
        <v>18.400000000000002</v>
      </c>
    </row>
    <row r="562" spans="1:17" x14ac:dyDescent="0.3">
      <c r="A562" s="9" t="s">
        <v>472</v>
      </c>
      <c r="B562" s="9" t="s">
        <v>473</v>
      </c>
      <c r="C562" s="3">
        <v>3</v>
      </c>
      <c r="D562" s="12">
        <f>COUNTIFS(E:E,Table1[[#This Row],[EventDate]],G:G,Table1[[#This Row],[EventName]],H:H,Table1[[#This Row],[Category]],I:I,Table1[[#This Row],[Weapon]],J:J,Table1[[#This Row],[Gender]])</f>
        <v>4</v>
      </c>
      <c r="E562" s="30">
        <v>44661</v>
      </c>
      <c r="F562" s="31" t="s">
        <v>383</v>
      </c>
      <c r="G562" s="10" t="s">
        <v>283</v>
      </c>
      <c r="H562" s="9" t="s">
        <v>322</v>
      </c>
      <c r="I562" s="9" t="s">
        <v>285</v>
      </c>
      <c r="J562" s="14" t="s">
        <v>315</v>
      </c>
      <c r="K562" s="32" t="str">
        <f>VLOOKUP(Table1[[#This Row],[LastName]]&amp;"."&amp;Table1[[#This Row],[FirstName]],Fencers!C:G,4,FALSE)</f>
        <v>TPFC</v>
      </c>
      <c r="L562" s="24">
        <v>0</v>
      </c>
      <c r="M562" s="19">
        <f>COUNTIFS(A:A,Table1[[#This Row],[LastName]],B:B,Table1[[#This Row],[FirstName]],F:F,"S",H:H,Table1[[#This Row],[Category]],I:I,Table1[[#This Row],[Weapon]])</f>
        <v>1</v>
      </c>
      <c r="N5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6">
        <f>IF(Table1[[#This Row],[Rank]]="Cancelled",1,IF(Table1[[#This Row],[Rank]]&gt;64,0,IF(L562=0,VLOOKUP(C562,'Ranking Values'!A:C,2,FALSE),VLOOKUP(C562,'Ranking Values'!A:C,3,FALSE))))</f>
        <v>18</v>
      </c>
      <c r="P562" s="16">
        <f>IF(OR(Table1[[#This Row],[Rank]]="Cancelled",Table1[[#This Row],[Rank]]&gt;64),1,VLOOKUP(Table1[[#This Row],[GenderCount]],'Ranking Values'!E:F,2,FALSE))</f>
        <v>0.8</v>
      </c>
      <c r="Q562" s="17">
        <f>Table1[[#This Row],[Ranking.Points]]*Table1[[#This Row],[Mulitplier]]*Table1[[#This Row],[NI.Mult]]</f>
        <v>14.4</v>
      </c>
    </row>
    <row r="563" spans="1:17" x14ac:dyDescent="0.3">
      <c r="A563" s="9" t="s">
        <v>355</v>
      </c>
      <c r="B563" s="9" t="s">
        <v>356</v>
      </c>
      <c r="C563" s="3">
        <v>3</v>
      </c>
      <c r="D563" s="12">
        <f>COUNTIFS(E:E,Table1[[#This Row],[EventDate]],G:G,Table1[[#This Row],[EventName]],H:H,Table1[[#This Row],[Category]],I:I,Table1[[#This Row],[Weapon]],J:J,Table1[[#This Row],[Gender]])</f>
        <v>4</v>
      </c>
      <c r="E563" s="30">
        <v>44661</v>
      </c>
      <c r="F563" s="31" t="s">
        <v>383</v>
      </c>
      <c r="G563" s="10" t="s">
        <v>283</v>
      </c>
      <c r="H563" s="9" t="s">
        <v>322</v>
      </c>
      <c r="I563" s="9" t="s">
        <v>285</v>
      </c>
      <c r="J563" s="14" t="s">
        <v>315</v>
      </c>
      <c r="K563" s="32" t="str">
        <f>VLOOKUP(Table1[[#This Row],[LastName]]&amp;"."&amp;Table1[[#This Row],[FirstName]],Fencers!C:G,4,FALSE)</f>
        <v>TPFC</v>
      </c>
      <c r="L563" s="24">
        <v>0</v>
      </c>
      <c r="M563" s="19">
        <f>COUNTIFS(A:A,Table1[[#This Row],[LastName]],B:B,Table1[[#This Row],[FirstName]],F:F,"S",H:H,Table1[[#This Row],[Category]],I:I,Table1[[#This Row],[Weapon]])</f>
        <v>1</v>
      </c>
      <c r="N5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6">
        <f>IF(Table1[[#This Row],[Rank]]="Cancelled",1,IF(Table1[[#This Row],[Rank]]&gt;64,0,IF(L563=0,VLOOKUP(C563,'Ranking Values'!A:C,2,FALSE),VLOOKUP(C563,'Ranking Values'!A:C,3,FALSE))))</f>
        <v>18</v>
      </c>
      <c r="P563" s="16">
        <f>IF(OR(Table1[[#This Row],[Rank]]="Cancelled",Table1[[#This Row],[Rank]]&gt;64),1,VLOOKUP(Table1[[#This Row],[GenderCount]],'Ranking Values'!E:F,2,FALSE))</f>
        <v>0.8</v>
      </c>
      <c r="Q563" s="17">
        <f>Table1[[#This Row],[Ranking.Points]]*Table1[[#This Row],[Mulitplier]]*Table1[[#This Row],[NI.Mult]]</f>
        <v>14.4</v>
      </c>
    </row>
    <row r="564" spans="1:17" x14ac:dyDescent="0.3">
      <c r="A564" s="9" t="s">
        <v>474</v>
      </c>
      <c r="B564" s="9" t="s">
        <v>475</v>
      </c>
      <c r="C564" s="9" t="s">
        <v>17</v>
      </c>
      <c r="D564" s="12">
        <f>COUNTIFS(E:E,Table1[[#This Row],[EventDate]],G:G,Table1[[#This Row],[EventName]],H:H,Table1[[#This Row],[Category]],I:I,Table1[[#This Row],[Weapon]],J:J,Table1[[#This Row],[Gender]])</f>
        <v>3</v>
      </c>
      <c r="E564" s="30">
        <v>44661</v>
      </c>
      <c r="F564" s="31" t="s">
        <v>383</v>
      </c>
      <c r="G564" s="10" t="s">
        <v>283</v>
      </c>
      <c r="H564" s="9" t="s">
        <v>322</v>
      </c>
      <c r="I564" s="9" t="s">
        <v>313</v>
      </c>
      <c r="J564" s="14" t="s">
        <v>316</v>
      </c>
      <c r="K564" s="32" t="e">
        <f>VLOOKUP(Table1[[#This Row],[LastName]]&amp;"."&amp;Table1[[#This Row],[FirstName]],Fencers!C:G,4,FALSE)</f>
        <v>#N/A</v>
      </c>
      <c r="L564" s="24">
        <v>0</v>
      </c>
      <c r="M564" s="19">
        <f>COUNTIFS(A:A,Table1[[#This Row],[LastName]],B:B,Table1[[#This Row],[FirstName]],F:F,"S",H:H,Table1[[#This Row],[Category]],I:I,Table1[[#This Row],[Weapon]])</f>
        <v>1</v>
      </c>
      <c r="N5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6">
        <f>IF(Table1[[#This Row],[Rank]]="Cancelled",1,IF(Table1[[#This Row],[Rank]]&gt;64,0,IF(L564=0,VLOOKUP(C564,'Ranking Values'!A:C,2,FALSE),VLOOKUP(C564,'Ranking Values'!A:C,3,FALSE))))</f>
        <v>1</v>
      </c>
      <c r="P564" s="16">
        <f>IF(OR(Table1[[#This Row],[Rank]]="Cancelled",Table1[[#This Row],[Rank]]&gt;64),1,VLOOKUP(Table1[[#This Row],[GenderCount]],'Ranking Values'!E:F,2,FALSE))</f>
        <v>1</v>
      </c>
      <c r="Q564" s="17">
        <f>Table1[[#This Row],[Ranking.Points]]*Table1[[#This Row],[Mulitplier]]*Table1[[#This Row],[NI.Mult]]</f>
        <v>1</v>
      </c>
    </row>
    <row r="565" spans="1:17" x14ac:dyDescent="0.3">
      <c r="A565" s="9" t="s">
        <v>471</v>
      </c>
      <c r="B565" s="9" t="s">
        <v>263</v>
      </c>
      <c r="C565" s="9" t="s">
        <v>17</v>
      </c>
      <c r="D565" s="12">
        <f>COUNTIFS(E:E,Table1[[#This Row],[EventDate]],G:G,Table1[[#This Row],[EventName]],H:H,Table1[[#This Row],[Category]],I:I,Table1[[#This Row],[Weapon]],J:J,Table1[[#This Row],[Gender]])</f>
        <v>3</v>
      </c>
      <c r="E565" s="30">
        <v>44661</v>
      </c>
      <c r="F565" s="31" t="s">
        <v>383</v>
      </c>
      <c r="G565" s="10" t="s">
        <v>283</v>
      </c>
      <c r="H565" s="9" t="s">
        <v>322</v>
      </c>
      <c r="I565" s="9" t="s">
        <v>313</v>
      </c>
      <c r="J565" s="14" t="s">
        <v>316</v>
      </c>
      <c r="K565" s="32" t="str">
        <f>VLOOKUP(Table1[[#This Row],[LastName]]&amp;"."&amp;Table1[[#This Row],[FirstName]],Fencers!C:G,4,FALSE)</f>
        <v>TPFC</v>
      </c>
      <c r="L565" s="24">
        <v>0</v>
      </c>
      <c r="M565" s="19">
        <f>COUNTIFS(A:A,Table1[[#This Row],[LastName]],B:B,Table1[[#This Row],[FirstName]],F:F,"S",H:H,Table1[[#This Row],[Category]],I:I,Table1[[#This Row],[Weapon]])</f>
        <v>1</v>
      </c>
      <c r="N5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6">
        <f>IF(Table1[[#This Row],[Rank]]="Cancelled",1,IF(Table1[[#This Row],[Rank]]&gt;64,0,IF(L565=0,VLOOKUP(C565,'Ranking Values'!A:C,2,FALSE),VLOOKUP(C565,'Ranking Values'!A:C,3,FALSE))))</f>
        <v>1</v>
      </c>
      <c r="P565" s="16">
        <f>IF(OR(Table1[[#This Row],[Rank]]="Cancelled",Table1[[#This Row],[Rank]]&gt;64),1,VLOOKUP(Table1[[#This Row],[GenderCount]],'Ranking Values'!E:F,2,FALSE))</f>
        <v>1</v>
      </c>
      <c r="Q565" s="17">
        <f>Table1[[#This Row],[Ranking.Points]]*Table1[[#This Row],[Mulitplier]]*Table1[[#This Row],[NI.Mult]]</f>
        <v>1</v>
      </c>
    </row>
    <row r="566" spans="1:17" x14ac:dyDescent="0.3">
      <c r="A566" s="9" t="s">
        <v>367</v>
      </c>
      <c r="B566" s="9" t="s">
        <v>42</v>
      </c>
      <c r="C566" s="9" t="s">
        <v>17</v>
      </c>
      <c r="D566" s="12">
        <f>COUNTIFS(E:E,Table1[[#This Row],[EventDate]],G:G,Table1[[#This Row],[EventName]],H:H,Table1[[#This Row],[Category]],I:I,Table1[[#This Row],[Weapon]],J:J,Table1[[#This Row],[Gender]])</f>
        <v>3</v>
      </c>
      <c r="E566" s="30">
        <v>44661</v>
      </c>
      <c r="F566" s="31" t="s">
        <v>383</v>
      </c>
      <c r="G566" s="10" t="s">
        <v>283</v>
      </c>
      <c r="H566" s="9" t="s">
        <v>322</v>
      </c>
      <c r="I566" s="9" t="s">
        <v>313</v>
      </c>
      <c r="J566" s="14" t="s">
        <v>316</v>
      </c>
      <c r="K566" s="32" t="str">
        <f>VLOOKUP(Table1[[#This Row],[LastName]]&amp;"."&amp;Table1[[#This Row],[FirstName]],Fencers!C:G,4,FALSE)</f>
        <v>CSFC</v>
      </c>
      <c r="L566" s="24">
        <v>0</v>
      </c>
      <c r="M566" s="19">
        <f>COUNTIFS(A:A,Table1[[#This Row],[LastName]],B:B,Table1[[#This Row],[FirstName]],F:F,"S",H:H,Table1[[#This Row],[Category]],I:I,Table1[[#This Row],[Weapon]])</f>
        <v>2</v>
      </c>
      <c r="N5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6">
        <f>IF(Table1[[#This Row],[Rank]]="Cancelled",1,IF(Table1[[#This Row],[Rank]]&gt;64,0,IF(L566=0,VLOOKUP(C566,'Ranking Values'!A:C,2,FALSE),VLOOKUP(C566,'Ranking Values'!A:C,3,FALSE))))</f>
        <v>1</v>
      </c>
      <c r="P566" s="16">
        <f>IF(OR(Table1[[#This Row],[Rank]]="Cancelled",Table1[[#This Row],[Rank]]&gt;64),1,VLOOKUP(Table1[[#This Row],[GenderCount]],'Ranking Values'!E:F,2,FALSE))</f>
        <v>1</v>
      </c>
      <c r="Q566" s="17">
        <f>Table1[[#This Row],[Ranking.Points]]*Table1[[#This Row],[Mulitplier]]*Table1[[#This Row],[NI.Mult]]</f>
        <v>1</v>
      </c>
    </row>
    <row r="567" spans="1:17" x14ac:dyDescent="0.3">
      <c r="A567" s="9" t="s">
        <v>367</v>
      </c>
      <c r="B567" s="9" t="s">
        <v>42</v>
      </c>
      <c r="C567" s="9" t="s">
        <v>17</v>
      </c>
      <c r="D567" s="12">
        <f>COUNTIFS(E:E,Table1[[#This Row],[EventDate]],G:G,Table1[[#This Row],[EventName]],H:H,Table1[[#This Row],[Category]],I:I,Table1[[#This Row],[Weapon]],J:J,Table1[[#This Row],[Gender]])</f>
        <v>1</v>
      </c>
      <c r="E567" s="30">
        <v>44661</v>
      </c>
      <c r="F567" s="31" t="s">
        <v>383</v>
      </c>
      <c r="G567" s="10" t="s">
        <v>283</v>
      </c>
      <c r="H567" s="9" t="s">
        <v>320</v>
      </c>
      <c r="I567" s="9" t="s">
        <v>313</v>
      </c>
      <c r="J567" s="14" t="s">
        <v>316</v>
      </c>
      <c r="K567" s="32" t="str">
        <f>VLOOKUP(Table1[[#This Row],[LastName]]&amp;"."&amp;Table1[[#This Row],[FirstName]],Fencers!C:G,4,FALSE)</f>
        <v>CSFC</v>
      </c>
      <c r="L567" s="24">
        <v>0</v>
      </c>
      <c r="M567" s="19">
        <f>COUNTIFS(A:A,Table1[[#This Row],[LastName]],B:B,Table1[[#This Row],[FirstName]],F:F,"S",H:H,Table1[[#This Row],[Category]],I:I,Table1[[#This Row],[Weapon]])</f>
        <v>3</v>
      </c>
      <c r="N5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6">
        <f>IF(Table1[[#This Row],[Rank]]="Cancelled",1,IF(Table1[[#This Row],[Rank]]&gt;64,0,IF(L567=0,VLOOKUP(C567,'Ranking Values'!A:C,2,FALSE),VLOOKUP(C567,'Ranking Values'!A:C,3,FALSE))))</f>
        <v>1</v>
      </c>
      <c r="P567" s="16">
        <f>IF(OR(Table1[[#This Row],[Rank]]="Cancelled",Table1[[#This Row],[Rank]]&gt;64),1,VLOOKUP(Table1[[#This Row],[GenderCount]],'Ranking Values'!E:F,2,FALSE))</f>
        <v>1</v>
      </c>
      <c r="Q567" s="17">
        <f>Table1[[#This Row],[Ranking.Points]]*Table1[[#This Row],[Mulitplier]]*Table1[[#This Row],[NI.Mult]]</f>
        <v>1</v>
      </c>
    </row>
    <row r="568" spans="1:17" x14ac:dyDescent="0.3">
      <c r="A568" s="9" t="s">
        <v>367</v>
      </c>
      <c r="B568" s="9" t="s">
        <v>42</v>
      </c>
      <c r="C568" s="9" t="s">
        <v>17</v>
      </c>
      <c r="D568" s="12">
        <f>COUNTIFS(E:E,Table1[[#This Row],[EventDate]],G:G,Table1[[#This Row],[EventName]],H:H,Table1[[#This Row],[Category]],I:I,Table1[[#This Row],[Weapon]],J:J,Table1[[#This Row],[Gender]])</f>
        <v>1</v>
      </c>
      <c r="E568" s="30">
        <v>44661</v>
      </c>
      <c r="F568" s="31" t="s">
        <v>383</v>
      </c>
      <c r="G568" s="10" t="s">
        <v>283</v>
      </c>
      <c r="H568" s="9" t="s">
        <v>319</v>
      </c>
      <c r="I568" s="9" t="s">
        <v>313</v>
      </c>
      <c r="J568" s="14" t="s">
        <v>316</v>
      </c>
      <c r="K568" s="32" t="str">
        <f>VLOOKUP(Table1[[#This Row],[LastName]]&amp;"."&amp;Table1[[#This Row],[FirstName]],Fencers!C:G,4,FALSE)</f>
        <v>CSFC</v>
      </c>
      <c r="L568" s="24">
        <v>0</v>
      </c>
      <c r="M568" s="19">
        <f>COUNTIFS(A:A,Table1[[#This Row],[LastName]],B:B,Table1[[#This Row],[FirstName]],F:F,"S",H:H,Table1[[#This Row],[Category]],I:I,Table1[[#This Row],[Weapon]])</f>
        <v>3</v>
      </c>
      <c r="N5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6">
        <f>IF(Table1[[#This Row],[Rank]]="Cancelled",1,IF(Table1[[#This Row],[Rank]]&gt;64,0,IF(L568=0,VLOOKUP(C568,'Ranking Values'!A:C,2,FALSE),VLOOKUP(C568,'Ranking Values'!A:C,3,FALSE))))</f>
        <v>1</v>
      </c>
      <c r="P568" s="16">
        <f>IF(OR(Table1[[#This Row],[Rank]]="Cancelled",Table1[[#This Row],[Rank]]&gt;64),1,VLOOKUP(Table1[[#This Row],[GenderCount]],'Ranking Values'!E:F,2,FALSE))</f>
        <v>1</v>
      </c>
      <c r="Q568" s="17">
        <f>Table1[[#This Row],[Ranking.Points]]*Table1[[#This Row],[Mulitplier]]*Table1[[#This Row],[NI.Mult]]</f>
        <v>1</v>
      </c>
    </row>
    <row r="569" spans="1:17" x14ac:dyDescent="0.3">
      <c r="A569" s="9" t="s">
        <v>434</v>
      </c>
      <c r="B569" s="9" t="s">
        <v>433</v>
      </c>
      <c r="C569" s="9" t="s">
        <v>17</v>
      </c>
      <c r="D569" s="12">
        <f>COUNTIFS(E:E,Table1[[#This Row],[EventDate]],G:G,Table1[[#This Row],[EventName]],H:H,Table1[[#This Row],[Category]],I:I,Table1[[#This Row],[Weapon]],J:J,Table1[[#This Row],[Gender]])</f>
        <v>1</v>
      </c>
      <c r="E569" s="30">
        <v>44661</v>
      </c>
      <c r="F569" s="31" t="s">
        <v>383</v>
      </c>
      <c r="G569" s="10" t="s">
        <v>283</v>
      </c>
      <c r="H569" s="9" t="s">
        <v>284</v>
      </c>
      <c r="I569" s="9" t="s">
        <v>313</v>
      </c>
      <c r="J569" s="14" t="s">
        <v>316</v>
      </c>
      <c r="K569" s="32" t="str">
        <f>VLOOKUP(Table1[[#This Row],[LastName]]&amp;"."&amp;Table1[[#This Row],[FirstName]],Fencers!C:G,4,FALSE)</f>
        <v>CSFC</v>
      </c>
      <c r="L569" s="24">
        <v>0</v>
      </c>
      <c r="M569" s="19">
        <f>COUNTIFS(A:A,Table1[[#This Row],[LastName]],B:B,Table1[[#This Row],[FirstName]],F:F,"S",H:H,Table1[[#This Row],[Category]],I:I,Table1[[#This Row],[Weapon]])</f>
        <v>2</v>
      </c>
      <c r="N5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6">
        <f>IF(Table1[[#This Row],[Rank]]="Cancelled",1,IF(Table1[[#This Row],[Rank]]&gt;64,0,IF(L569=0,VLOOKUP(C569,'Ranking Values'!A:C,2,FALSE),VLOOKUP(C569,'Ranking Values'!A:C,3,FALSE))))</f>
        <v>1</v>
      </c>
      <c r="P569" s="16">
        <f>IF(OR(Table1[[#This Row],[Rank]]="Cancelled",Table1[[#This Row],[Rank]]&gt;64),1,VLOOKUP(Table1[[#This Row],[GenderCount]],'Ranking Values'!E:F,2,FALSE))</f>
        <v>1</v>
      </c>
      <c r="Q569" s="17">
        <f>Table1[[#This Row],[Ranking.Points]]*Table1[[#This Row],[Mulitplier]]*Table1[[#This Row],[NI.Mult]]</f>
        <v>1</v>
      </c>
    </row>
    <row r="570" spans="1:17" x14ac:dyDescent="0.3">
      <c r="A570" s="9" t="s">
        <v>126</v>
      </c>
      <c r="B570" s="9" t="s">
        <v>138</v>
      </c>
      <c r="C570" s="9" t="s">
        <v>17</v>
      </c>
      <c r="D570" s="12">
        <f>COUNTIFS(E:E,Table1[[#This Row],[EventDate]],G:G,Table1[[#This Row],[EventName]],H:H,Table1[[#This Row],[Category]],I:I,Table1[[#This Row],[Weapon]],J:J,Table1[[#This Row],[Gender]])</f>
        <v>2</v>
      </c>
      <c r="E570" s="30">
        <v>44661</v>
      </c>
      <c r="F570" s="31" t="s">
        <v>383</v>
      </c>
      <c r="G570" s="10" t="s">
        <v>283</v>
      </c>
      <c r="H570" s="9" t="s">
        <v>319</v>
      </c>
      <c r="I570" s="9" t="s">
        <v>287</v>
      </c>
      <c r="J570" s="14" t="s">
        <v>316</v>
      </c>
      <c r="K570" s="32" t="str">
        <f>VLOOKUP(Table1[[#This Row],[LastName]]&amp;"."&amp;Table1[[#This Row],[FirstName]],Fencers!C:G,4,FALSE)</f>
        <v>ASC</v>
      </c>
      <c r="L570" s="24">
        <v>0</v>
      </c>
      <c r="M570" s="19">
        <f>COUNTIFS(A:A,Table1[[#This Row],[LastName]],B:B,Table1[[#This Row],[FirstName]],F:F,"S",H:H,Table1[[#This Row],[Category]],I:I,Table1[[#This Row],[Weapon]])</f>
        <v>3</v>
      </c>
      <c r="N5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6">
        <f>IF(Table1[[#This Row],[Rank]]="Cancelled",1,IF(Table1[[#This Row],[Rank]]&gt;64,0,IF(L570=0,VLOOKUP(C570,'Ranking Values'!A:C,2,FALSE),VLOOKUP(C570,'Ranking Values'!A:C,3,FALSE))))</f>
        <v>1</v>
      </c>
      <c r="P570" s="16">
        <f>IF(OR(Table1[[#This Row],[Rank]]="Cancelled",Table1[[#This Row],[Rank]]&gt;64),1,VLOOKUP(Table1[[#This Row],[GenderCount]],'Ranking Values'!E:F,2,FALSE))</f>
        <v>1</v>
      </c>
      <c r="Q570" s="17">
        <f>Table1[[#This Row],[Ranking.Points]]*Table1[[#This Row],[Mulitplier]]*Table1[[#This Row],[NI.Mult]]</f>
        <v>1</v>
      </c>
    </row>
    <row r="571" spans="1:17" x14ac:dyDescent="0.3">
      <c r="A571" s="9" t="s">
        <v>30</v>
      </c>
      <c r="B571" s="9" t="s">
        <v>89</v>
      </c>
      <c r="C571" s="9" t="s">
        <v>17</v>
      </c>
      <c r="D571" s="12">
        <f>COUNTIFS(E:E,Table1[[#This Row],[EventDate]],G:G,Table1[[#This Row],[EventName]],H:H,Table1[[#This Row],[Category]],I:I,Table1[[#This Row],[Weapon]],J:J,Table1[[#This Row],[Gender]])</f>
        <v>2</v>
      </c>
      <c r="E571" s="30">
        <v>44661</v>
      </c>
      <c r="F571" s="31" t="s">
        <v>383</v>
      </c>
      <c r="G571" s="10" t="s">
        <v>283</v>
      </c>
      <c r="H571" s="9" t="s">
        <v>319</v>
      </c>
      <c r="I571" s="9" t="s">
        <v>287</v>
      </c>
      <c r="J571" s="14" t="s">
        <v>316</v>
      </c>
      <c r="K571" s="32" t="str">
        <f>VLOOKUP(Table1[[#This Row],[LastName]]&amp;"."&amp;Table1[[#This Row],[FirstName]],Fencers!C:G,4,FALSE)</f>
        <v>AHFC</v>
      </c>
      <c r="L571" s="24">
        <v>0</v>
      </c>
      <c r="M571" s="19">
        <f>COUNTIFS(A:A,Table1[[#This Row],[LastName]],B:B,Table1[[#This Row],[FirstName]],F:F,"S",H:H,Table1[[#This Row],[Category]],I:I,Table1[[#This Row],[Weapon]])</f>
        <v>3</v>
      </c>
      <c r="N5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6">
        <f>IF(Table1[[#This Row],[Rank]]="Cancelled",1,IF(Table1[[#This Row],[Rank]]&gt;64,0,IF(L571=0,VLOOKUP(C571,'Ranking Values'!A:C,2,FALSE),VLOOKUP(C571,'Ranking Values'!A:C,3,FALSE))))</f>
        <v>1</v>
      </c>
      <c r="P571" s="16">
        <f>IF(OR(Table1[[#This Row],[Rank]]="Cancelled",Table1[[#This Row],[Rank]]&gt;64),1,VLOOKUP(Table1[[#This Row],[GenderCount]],'Ranking Values'!E:F,2,FALSE))</f>
        <v>1</v>
      </c>
      <c r="Q571" s="17">
        <f>Table1[[#This Row],[Ranking.Points]]*Table1[[#This Row],[Mulitplier]]*Table1[[#This Row],[NI.Mult]]</f>
        <v>1</v>
      </c>
    </row>
    <row r="572" spans="1:17" x14ac:dyDescent="0.3">
      <c r="A572" s="9" t="s">
        <v>61</v>
      </c>
      <c r="B572" s="9" t="s">
        <v>64</v>
      </c>
      <c r="C572" s="3">
        <v>3</v>
      </c>
      <c r="D572" s="12">
        <v>17</v>
      </c>
      <c r="E572" s="30">
        <v>44683</v>
      </c>
      <c r="F572" s="22" t="s">
        <v>384</v>
      </c>
      <c r="G572" s="10" t="s">
        <v>476</v>
      </c>
      <c r="H572" s="9" t="s">
        <v>314</v>
      </c>
      <c r="I572" s="9" t="s">
        <v>287</v>
      </c>
      <c r="J572" s="14" t="s">
        <v>315</v>
      </c>
      <c r="K572" s="32" t="str">
        <f>VLOOKUP(Table1[[#This Row],[LastName]]&amp;"."&amp;Table1[[#This Row],[FirstName]],Fencers!C:G,4,FALSE)</f>
        <v>CSFC</v>
      </c>
      <c r="L572" s="24">
        <v>1</v>
      </c>
      <c r="M572" s="19">
        <f>COUNTIFS(A:A,Table1[[#This Row],[LastName]],B:B,Table1[[#This Row],[FirstName]],F:F,"S",H:H,Table1[[#This Row],[Category]],I:I,Table1[[#This Row],[Weapon]])</f>
        <v>5</v>
      </c>
      <c r="N5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6">
        <f>IF(Table1[[#This Row],[Rank]]="Cancelled",1,IF(Table1[[#This Row],[Rank]]&gt;64,0,IF(L572=0,VLOOKUP(C572,'Ranking Values'!A:C,2,FALSE),VLOOKUP(C572,'Ranking Values'!A:C,3,FALSE))))</f>
        <v>20</v>
      </c>
      <c r="P572" s="16">
        <f>IF(OR(Table1[[#This Row],[Rank]]="Cancelled",Table1[[#This Row],[Rank]]&gt;64),1,VLOOKUP(Table1[[#This Row],[GenderCount]],'Ranking Values'!E:F,2,FALSE))</f>
        <v>1.2</v>
      </c>
      <c r="Q572" s="17">
        <f>Table1[[#This Row],[Ranking.Points]]*Table1[[#This Row],[Mulitplier]]*Table1[[#This Row],[NI.Mult]]</f>
        <v>24</v>
      </c>
    </row>
    <row r="573" spans="1:17" x14ac:dyDescent="0.3">
      <c r="A573" s="9" t="s">
        <v>25</v>
      </c>
      <c r="B573" s="9" t="s">
        <v>40</v>
      </c>
      <c r="C573" s="3">
        <v>8</v>
      </c>
      <c r="D573" s="12">
        <v>17</v>
      </c>
      <c r="E573" s="30">
        <v>44683</v>
      </c>
      <c r="F573" s="22" t="s">
        <v>384</v>
      </c>
      <c r="G573" s="10" t="s">
        <v>476</v>
      </c>
      <c r="H573" s="9" t="s">
        <v>314</v>
      </c>
      <c r="I573" s="9" t="s">
        <v>287</v>
      </c>
      <c r="J573" s="14" t="s">
        <v>315</v>
      </c>
      <c r="K573" s="32" t="str">
        <f>VLOOKUP(Table1[[#This Row],[LastName]]&amp;"."&amp;Table1[[#This Row],[FirstName]],Fencers!C:G,4,FALSE)</f>
        <v>ASC</v>
      </c>
      <c r="L573" s="24">
        <v>1</v>
      </c>
      <c r="M573" s="19">
        <f>COUNTIFS(A:A,Table1[[#This Row],[LastName]],B:B,Table1[[#This Row],[FirstName]],F:F,"S",H:H,Table1[[#This Row],[Category]],I:I,Table1[[#This Row],[Weapon]])</f>
        <v>5</v>
      </c>
      <c r="N5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6">
        <f>IF(Table1[[#This Row],[Rank]]="Cancelled",1,IF(Table1[[#This Row],[Rank]]&gt;64,0,IF(L573=0,VLOOKUP(C573,'Ranking Values'!A:C,2,FALSE),VLOOKUP(C573,'Ranking Values'!A:C,3,FALSE))))</f>
        <v>14</v>
      </c>
      <c r="P573" s="16">
        <f>IF(OR(Table1[[#This Row],[Rank]]="Cancelled",Table1[[#This Row],[Rank]]&gt;64),1,VLOOKUP(Table1[[#This Row],[GenderCount]],'Ranking Values'!E:F,2,FALSE))</f>
        <v>1.2</v>
      </c>
      <c r="Q573" s="17">
        <f>Table1[[#This Row],[Ranking.Points]]*Table1[[#This Row],[Mulitplier]]*Table1[[#This Row],[NI.Mult]]</f>
        <v>16.8</v>
      </c>
    </row>
    <row r="574" spans="1:17" x14ac:dyDescent="0.3">
      <c r="A574" s="9" t="s">
        <v>29</v>
      </c>
      <c r="B574" s="9" t="s">
        <v>44</v>
      </c>
      <c r="C574" s="3">
        <v>15</v>
      </c>
      <c r="D574" s="12">
        <v>17</v>
      </c>
      <c r="E574" s="30">
        <v>44683</v>
      </c>
      <c r="F574" s="22" t="s">
        <v>384</v>
      </c>
      <c r="G574" s="10" t="s">
        <v>476</v>
      </c>
      <c r="H574" s="9" t="s">
        <v>314</v>
      </c>
      <c r="I574" s="9" t="s">
        <v>287</v>
      </c>
      <c r="J574" s="14" t="s">
        <v>315</v>
      </c>
      <c r="K574" s="32" t="str">
        <f>VLOOKUP(Table1[[#This Row],[LastName]]&amp;"."&amp;Table1[[#This Row],[FirstName]],Fencers!C:G,4,FALSE)</f>
        <v>ASC</v>
      </c>
      <c r="L574" s="24">
        <v>1</v>
      </c>
      <c r="M574" s="19">
        <f>COUNTIFS(A:A,Table1[[#This Row],[LastName]],B:B,Table1[[#This Row],[FirstName]],F:F,"S",H:H,Table1[[#This Row],[Category]],I:I,Table1[[#This Row],[Weapon]])</f>
        <v>3</v>
      </c>
      <c r="N5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6">
        <f>IF(Table1[[#This Row],[Rank]]="Cancelled",1,IF(Table1[[#This Row],[Rank]]&gt;64,0,IF(L574=0,VLOOKUP(C574,'Ranking Values'!A:C,2,FALSE),VLOOKUP(C574,'Ranking Values'!A:C,3,FALSE))))</f>
        <v>8</v>
      </c>
      <c r="P574" s="16">
        <f>IF(OR(Table1[[#This Row],[Rank]]="Cancelled",Table1[[#This Row],[Rank]]&gt;64),1,VLOOKUP(Table1[[#This Row],[GenderCount]],'Ranking Values'!E:F,2,FALSE))</f>
        <v>1.2</v>
      </c>
      <c r="Q574" s="17">
        <f>Table1[[#This Row],[Ranking.Points]]*Table1[[#This Row],[Mulitplier]]*Table1[[#This Row],[NI.Mult]]</f>
        <v>9.6</v>
      </c>
    </row>
    <row r="575" spans="1:17" x14ac:dyDescent="0.3">
      <c r="A575" s="9" t="s">
        <v>61</v>
      </c>
      <c r="B575" s="9" t="s">
        <v>63</v>
      </c>
      <c r="C575" s="3">
        <v>2</v>
      </c>
      <c r="D575" s="12">
        <v>17</v>
      </c>
      <c r="E575" s="30">
        <v>44683</v>
      </c>
      <c r="F575" s="22" t="s">
        <v>384</v>
      </c>
      <c r="G575" s="10" t="s">
        <v>476</v>
      </c>
      <c r="H575" s="9" t="s">
        <v>314</v>
      </c>
      <c r="I575" s="9" t="s">
        <v>287</v>
      </c>
      <c r="J575" s="14" t="s">
        <v>316</v>
      </c>
      <c r="K575" s="32" t="str">
        <f>VLOOKUP(Table1[[#This Row],[LastName]]&amp;"."&amp;Table1[[#This Row],[FirstName]],Fencers!C:G,4,FALSE)</f>
        <v>CSFC</v>
      </c>
      <c r="L575" s="24">
        <v>1</v>
      </c>
      <c r="M575" s="19">
        <f>COUNTIFS(A:A,Table1[[#This Row],[LastName]],B:B,Table1[[#This Row],[FirstName]],F:F,"S",H:H,Table1[[#This Row],[Category]],I:I,Table1[[#This Row],[Weapon]])</f>
        <v>6</v>
      </c>
      <c r="N5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5" s="16">
        <f>IF(Table1[[#This Row],[Rank]]="Cancelled",1,IF(Table1[[#This Row],[Rank]]&gt;64,0,IF(L575=0,VLOOKUP(C575,'Ranking Values'!A:C,2,FALSE),VLOOKUP(C575,'Ranking Values'!A:C,3,FALSE))))</f>
        <v>26</v>
      </c>
      <c r="P575" s="16">
        <f>IF(OR(Table1[[#This Row],[Rank]]="Cancelled",Table1[[#This Row],[Rank]]&gt;64),1,VLOOKUP(Table1[[#This Row],[GenderCount]],'Ranking Values'!E:F,2,FALSE))</f>
        <v>1.2</v>
      </c>
      <c r="Q575" s="17">
        <f>Table1[[#This Row],[Ranking.Points]]*Table1[[#This Row],[Mulitplier]]*Table1[[#This Row],[NI.Mult]]</f>
        <v>31.2</v>
      </c>
    </row>
    <row r="576" spans="1:17" x14ac:dyDescent="0.3">
      <c r="A576" s="9" t="s">
        <v>145</v>
      </c>
      <c r="B576" s="9" t="s">
        <v>83</v>
      </c>
      <c r="C576" s="3">
        <v>6</v>
      </c>
      <c r="D576" s="12">
        <v>27</v>
      </c>
      <c r="E576" s="30">
        <v>44683</v>
      </c>
      <c r="F576" s="22" t="s">
        <v>384</v>
      </c>
      <c r="G576" s="10" t="s">
        <v>476</v>
      </c>
      <c r="H576" s="9" t="s">
        <v>305</v>
      </c>
      <c r="I576" s="9" t="s">
        <v>285</v>
      </c>
      <c r="J576" s="14" t="s">
        <v>315</v>
      </c>
      <c r="K576" s="32" t="str">
        <f>VLOOKUP(Table1[[#This Row],[LastName]]&amp;"."&amp;Table1[[#This Row],[FirstName]],Fencers!C:G,4,FALSE)</f>
        <v>ASC</v>
      </c>
      <c r="L576" s="24">
        <v>1</v>
      </c>
      <c r="M576" s="19">
        <f>COUNTIFS(A:A,Table1[[#This Row],[LastName]],B:B,Table1[[#This Row],[FirstName]],F:F,"S",H:H,Table1[[#This Row],[Category]],I:I,Table1[[#This Row],[Weapon]])</f>
        <v>3</v>
      </c>
      <c r="N5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6" s="16">
        <f>IF(Table1[[#This Row],[Rank]]="Cancelled",1,IF(Table1[[#This Row],[Rank]]&gt;64,0,IF(L576=0,VLOOKUP(C576,'Ranking Values'!A:C,2,FALSE),VLOOKUP(C576,'Ranking Values'!A:C,3,FALSE))))</f>
        <v>14</v>
      </c>
      <c r="P576" s="16">
        <f>IF(OR(Table1[[#This Row],[Rank]]="Cancelled",Table1[[#This Row],[Rank]]&gt;64),1,VLOOKUP(Table1[[#This Row],[GenderCount]],'Ranking Values'!E:F,2,FALSE))</f>
        <v>1.2</v>
      </c>
      <c r="Q576" s="17">
        <f>Table1[[#This Row],[Ranking.Points]]*Table1[[#This Row],[Mulitplier]]*Table1[[#This Row],[NI.Mult]]</f>
        <v>16.8</v>
      </c>
    </row>
    <row r="577" spans="1:17" x14ac:dyDescent="0.3">
      <c r="A577" s="9" t="s">
        <v>180</v>
      </c>
      <c r="B577" s="9" t="s">
        <v>181</v>
      </c>
      <c r="C577" s="3">
        <v>23</v>
      </c>
      <c r="D577" s="12">
        <v>27</v>
      </c>
      <c r="E577" s="30">
        <v>44683</v>
      </c>
      <c r="F577" s="22" t="s">
        <v>384</v>
      </c>
      <c r="G577" s="10" t="s">
        <v>476</v>
      </c>
      <c r="H577" s="9" t="s">
        <v>305</v>
      </c>
      <c r="I577" s="9" t="s">
        <v>285</v>
      </c>
      <c r="J577" s="14" t="s">
        <v>315</v>
      </c>
      <c r="K577" s="32" t="str">
        <f>VLOOKUP(Table1[[#This Row],[LastName]]&amp;"."&amp;Table1[[#This Row],[FirstName]],Fencers!C:G,4,FALSE)</f>
        <v>CSFC</v>
      </c>
      <c r="L577" s="24">
        <v>1</v>
      </c>
      <c r="M577" s="19">
        <f>COUNTIFS(A:A,Table1[[#This Row],[LastName]],B:B,Table1[[#This Row],[FirstName]],F:F,"S",H:H,Table1[[#This Row],[Category]],I:I,Table1[[#This Row],[Weapon]])</f>
        <v>4</v>
      </c>
      <c r="N5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7" s="16">
        <f>IF(Table1[[#This Row],[Rank]]="Cancelled",1,IF(Table1[[#This Row],[Rank]]&gt;64,0,IF(L577=0,VLOOKUP(C577,'Ranking Values'!A:C,2,FALSE),VLOOKUP(C577,'Ranking Values'!A:C,3,FALSE))))</f>
        <v>4</v>
      </c>
      <c r="P577" s="16">
        <f>IF(OR(Table1[[#This Row],[Rank]]="Cancelled",Table1[[#This Row],[Rank]]&gt;64),1,VLOOKUP(Table1[[#This Row],[GenderCount]],'Ranking Values'!E:F,2,FALSE))</f>
        <v>1.2</v>
      </c>
      <c r="Q577" s="17">
        <f>Table1[[#This Row],[Ranking.Points]]*Table1[[#This Row],[Mulitplier]]*Table1[[#This Row],[NI.Mult]]</f>
        <v>4.8</v>
      </c>
    </row>
    <row r="578" spans="1:17" x14ac:dyDescent="0.3">
      <c r="A578" s="9" t="s">
        <v>373</v>
      </c>
      <c r="B578" s="9" t="s">
        <v>374</v>
      </c>
      <c r="C578" s="3">
        <v>24</v>
      </c>
      <c r="D578" s="12">
        <v>27</v>
      </c>
      <c r="E578" s="30">
        <v>44683</v>
      </c>
      <c r="F578" s="22" t="s">
        <v>384</v>
      </c>
      <c r="G578" s="10" t="s">
        <v>476</v>
      </c>
      <c r="H578" s="9" t="s">
        <v>305</v>
      </c>
      <c r="I578" s="9" t="s">
        <v>285</v>
      </c>
      <c r="J578" s="14" t="s">
        <v>315</v>
      </c>
      <c r="K578" s="32" t="str">
        <f>VLOOKUP(Table1[[#This Row],[LastName]]&amp;"."&amp;Table1[[#This Row],[FirstName]],Fencers!C:G,4,FALSE)</f>
        <v>CSFC</v>
      </c>
      <c r="L578" s="24">
        <v>1</v>
      </c>
      <c r="M578" s="19">
        <f>COUNTIFS(A:A,Table1[[#This Row],[LastName]],B:B,Table1[[#This Row],[FirstName]],F:F,"S",H:H,Table1[[#This Row],[Category]],I:I,Table1[[#This Row],[Weapon]])</f>
        <v>5</v>
      </c>
      <c r="N5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8" s="16">
        <f>IF(Table1[[#This Row],[Rank]]="Cancelled",1,IF(Table1[[#This Row],[Rank]]&gt;64,0,IF(L578=0,VLOOKUP(C578,'Ranking Values'!A:C,2,FALSE),VLOOKUP(C578,'Ranking Values'!A:C,3,FALSE))))</f>
        <v>4</v>
      </c>
      <c r="P578" s="16">
        <f>IF(OR(Table1[[#This Row],[Rank]]="Cancelled",Table1[[#This Row],[Rank]]&gt;64),1,VLOOKUP(Table1[[#This Row],[GenderCount]],'Ranking Values'!E:F,2,FALSE))</f>
        <v>1.2</v>
      </c>
      <c r="Q578" s="17">
        <f>Table1[[#This Row],[Ranking.Points]]*Table1[[#This Row],[Mulitplier]]*Table1[[#This Row],[NI.Mult]]</f>
        <v>4.8</v>
      </c>
    </row>
    <row r="579" spans="1:17" x14ac:dyDescent="0.3">
      <c r="A579" s="9" t="s">
        <v>303</v>
      </c>
      <c r="B579" s="9" t="s">
        <v>304</v>
      </c>
      <c r="C579" s="3">
        <v>3</v>
      </c>
      <c r="D579" s="12">
        <v>39</v>
      </c>
      <c r="E579" s="30">
        <v>44683</v>
      </c>
      <c r="F579" s="22" t="s">
        <v>384</v>
      </c>
      <c r="G579" s="10" t="s">
        <v>476</v>
      </c>
      <c r="H579" s="9" t="s">
        <v>305</v>
      </c>
      <c r="I579" s="9" t="s">
        <v>287</v>
      </c>
      <c r="J579" s="14" t="s">
        <v>315</v>
      </c>
      <c r="K579" s="32" t="str">
        <f>VLOOKUP(Table1[[#This Row],[LastName]]&amp;"."&amp;Table1[[#This Row],[FirstName]],Fencers!C:G,4,FALSE)</f>
        <v>ASC</v>
      </c>
      <c r="L579" s="24">
        <v>1</v>
      </c>
      <c r="M579" s="19">
        <f>COUNTIFS(A:A,Table1[[#This Row],[LastName]],B:B,Table1[[#This Row],[FirstName]],F:F,"S",H:H,Table1[[#This Row],[Category]],I:I,Table1[[#This Row],[Weapon]])</f>
        <v>1</v>
      </c>
      <c r="N5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79" s="16">
        <f>IF(Table1[[#This Row],[Rank]]="Cancelled",1,IF(Table1[[#This Row],[Rank]]&gt;64,0,IF(L579=0,VLOOKUP(C579,'Ranking Values'!A:C,2,FALSE),VLOOKUP(C579,'Ranking Values'!A:C,3,FALSE))))</f>
        <v>20</v>
      </c>
      <c r="P579" s="16">
        <f>IF(OR(Table1[[#This Row],[Rank]]="Cancelled",Table1[[#This Row],[Rank]]&gt;64),1,VLOOKUP(Table1[[#This Row],[GenderCount]],'Ranking Values'!E:F,2,FALSE))</f>
        <v>1.4</v>
      </c>
      <c r="Q579" s="17">
        <f>Table1[[#This Row],[Ranking.Points]]*Table1[[#This Row],[Mulitplier]]*Table1[[#This Row],[NI.Mult]]</f>
        <v>0</v>
      </c>
    </row>
    <row r="580" spans="1:17" x14ac:dyDescent="0.3">
      <c r="A580" s="9" t="s">
        <v>447</v>
      </c>
      <c r="B580" s="9" t="s">
        <v>448</v>
      </c>
      <c r="C580" s="3">
        <v>18</v>
      </c>
      <c r="D580" s="12">
        <v>39</v>
      </c>
      <c r="E580" s="30">
        <v>44683</v>
      </c>
      <c r="F580" s="22" t="s">
        <v>384</v>
      </c>
      <c r="G580" s="10" t="s">
        <v>476</v>
      </c>
      <c r="H580" s="9" t="s">
        <v>305</v>
      </c>
      <c r="I580" s="9" t="s">
        <v>287</v>
      </c>
      <c r="J580" s="14" t="s">
        <v>315</v>
      </c>
      <c r="K580" s="32" t="str">
        <f>VLOOKUP(Table1[[#This Row],[LastName]]&amp;"."&amp;Table1[[#This Row],[FirstName]],Fencers!C:G,4,FALSE)</f>
        <v>ASC</v>
      </c>
      <c r="L580" s="24">
        <v>1</v>
      </c>
      <c r="M580" s="19">
        <f>COUNTIFS(A:A,Table1[[#This Row],[LastName]],B:B,Table1[[#This Row],[FirstName]],F:F,"S",H:H,Table1[[#This Row],[Category]],I:I,Table1[[#This Row],[Weapon]])</f>
        <v>2</v>
      </c>
      <c r="N5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0" s="16">
        <f>IF(Table1[[#This Row],[Rank]]="Cancelled",1,IF(Table1[[#This Row],[Rank]]&gt;64,0,IF(L580=0,VLOOKUP(C580,'Ranking Values'!A:C,2,FALSE),VLOOKUP(C580,'Ranking Values'!A:C,3,FALSE))))</f>
        <v>4</v>
      </c>
      <c r="P580" s="16">
        <f>IF(OR(Table1[[#This Row],[Rank]]="Cancelled",Table1[[#This Row],[Rank]]&gt;64),1,VLOOKUP(Table1[[#This Row],[GenderCount]],'Ranking Values'!E:F,2,FALSE))</f>
        <v>1.4</v>
      </c>
      <c r="Q580" s="17">
        <f>Table1[[#This Row],[Ranking.Points]]*Table1[[#This Row],[Mulitplier]]*Table1[[#This Row],[NI.Mult]]</f>
        <v>0</v>
      </c>
    </row>
    <row r="581" spans="1:17" x14ac:dyDescent="0.3">
      <c r="A581" s="9" t="s">
        <v>61</v>
      </c>
      <c r="B581" s="9" t="s">
        <v>64</v>
      </c>
      <c r="C581" s="3">
        <v>22</v>
      </c>
      <c r="D581" s="12">
        <v>39</v>
      </c>
      <c r="E581" s="30">
        <v>44683</v>
      </c>
      <c r="F581" s="22" t="s">
        <v>384</v>
      </c>
      <c r="G581" s="10" t="s">
        <v>476</v>
      </c>
      <c r="H581" s="9" t="s">
        <v>305</v>
      </c>
      <c r="I581" s="9" t="s">
        <v>287</v>
      </c>
      <c r="J581" s="14" t="s">
        <v>315</v>
      </c>
      <c r="K581" s="32" t="str">
        <f>VLOOKUP(Table1[[#This Row],[LastName]]&amp;"."&amp;Table1[[#This Row],[FirstName]],Fencers!C:G,4,FALSE)</f>
        <v>CSFC</v>
      </c>
      <c r="L581" s="24">
        <v>1</v>
      </c>
      <c r="M581" s="19">
        <f>COUNTIFS(A:A,Table1[[#This Row],[LastName]],B:B,Table1[[#This Row],[FirstName]],F:F,"S",H:H,Table1[[#This Row],[Category]],I:I,Table1[[#This Row],[Weapon]])</f>
        <v>4</v>
      </c>
      <c r="N5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1" s="16">
        <f>IF(Table1[[#This Row],[Rank]]="Cancelled",1,IF(Table1[[#This Row],[Rank]]&gt;64,0,IF(L581=0,VLOOKUP(C581,'Ranking Values'!A:C,2,FALSE),VLOOKUP(C581,'Ranking Values'!A:C,3,FALSE))))</f>
        <v>4</v>
      </c>
      <c r="P581" s="16">
        <f>IF(OR(Table1[[#This Row],[Rank]]="Cancelled",Table1[[#This Row],[Rank]]&gt;64),1,VLOOKUP(Table1[[#This Row],[GenderCount]],'Ranking Values'!E:F,2,FALSE))</f>
        <v>1.4</v>
      </c>
      <c r="Q581" s="17">
        <f>Table1[[#This Row],[Ranking.Points]]*Table1[[#This Row],[Mulitplier]]*Table1[[#This Row],[NI.Mult]]</f>
        <v>5.6</v>
      </c>
    </row>
    <row r="582" spans="1:17" x14ac:dyDescent="0.3">
      <c r="A582" s="9" t="s">
        <v>29</v>
      </c>
      <c r="B582" s="9" t="s">
        <v>44</v>
      </c>
      <c r="C582" s="3">
        <v>27</v>
      </c>
      <c r="D582" s="12">
        <v>39</v>
      </c>
      <c r="E582" s="30">
        <v>44683</v>
      </c>
      <c r="F582" s="22" t="s">
        <v>384</v>
      </c>
      <c r="G582" s="10" t="s">
        <v>476</v>
      </c>
      <c r="H582" s="9" t="s">
        <v>305</v>
      </c>
      <c r="I582" s="9" t="s">
        <v>287</v>
      </c>
      <c r="J582" s="14" t="s">
        <v>315</v>
      </c>
      <c r="K582" s="32" t="str">
        <f>VLOOKUP(Table1[[#This Row],[LastName]]&amp;"."&amp;Table1[[#This Row],[FirstName]],Fencers!C:G,4,FALSE)</f>
        <v>ASC</v>
      </c>
      <c r="L582" s="24">
        <v>1</v>
      </c>
      <c r="M582" s="19">
        <f>COUNTIFS(A:A,Table1[[#This Row],[LastName]],B:B,Table1[[#This Row],[FirstName]],F:F,"S",H:H,Table1[[#This Row],[Category]],I:I,Table1[[#This Row],[Weapon]])</f>
        <v>2</v>
      </c>
      <c r="N5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2" s="16">
        <f>IF(Table1[[#This Row],[Rank]]="Cancelled",1,IF(Table1[[#This Row],[Rank]]&gt;64,0,IF(L582=0,VLOOKUP(C582,'Ranking Values'!A:C,2,FALSE),VLOOKUP(C582,'Ranking Values'!A:C,3,FALSE))))</f>
        <v>4</v>
      </c>
      <c r="P582" s="16">
        <f>IF(OR(Table1[[#This Row],[Rank]]="Cancelled",Table1[[#This Row],[Rank]]&gt;64),1,VLOOKUP(Table1[[#This Row],[GenderCount]],'Ranking Values'!E:F,2,FALSE))</f>
        <v>1.4</v>
      </c>
      <c r="Q582" s="17">
        <f>Table1[[#This Row],[Ranking.Points]]*Table1[[#This Row],[Mulitplier]]*Table1[[#This Row],[NI.Mult]]</f>
        <v>0</v>
      </c>
    </row>
    <row r="583" spans="1:17" x14ac:dyDescent="0.3">
      <c r="A583" s="9" t="s">
        <v>361</v>
      </c>
      <c r="B583" s="9" t="s">
        <v>362</v>
      </c>
      <c r="C583" s="3">
        <v>32</v>
      </c>
      <c r="D583" s="12">
        <v>40</v>
      </c>
      <c r="E583" s="30">
        <v>44683</v>
      </c>
      <c r="F583" s="22" t="s">
        <v>384</v>
      </c>
      <c r="G583" s="10" t="s">
        <v>476</v>
      </c>
      <c r="H583" s="9" t="s">
        <v>305</v>
      </c>
      <c r="I583" s="9" t="s">
        <v>285</v>
      </c>
      <c r="J583" s="14" t="s">
        <v>316</v>
      </c>
      <c r="K583" s="32" t="str">
        <f>VLOOKUP(Table1[[#This Row],[LastName]]&amp;"."&amp;Table1[[#This Row],[FirstName]],Fencers!C:G,4,FALSE)</f>
        <v>ASC</v>
      </c>
      <c r="L583" s="24">
        <v>1</v>
      </c>
      <c r="M583" s="19">
        <f>COUNTIFS(A:A,Table1[[#This Row],[LastName]],B:B,Table1[[#This Row],[FirstName]],F:F,"S",H:H,Table1[[#This Row],[Category]],I:I,Table1[[#This Row],[Weapon]])</f>
        <v>2</v>
      </c>
      <c r="N5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3" s="16">
        <f>IF(Table1[[#This Row],[Rank]]="Cancelled",1,IF(Table1[[#This Row],[Rank]]&gt;64,0,IF(L583=0,VLOOKUP(C583,'Ranking Values'!A:C,2,FALSE),VLOOKUP(C583,'Ranking Values'!A:C,3,FALSE))))</f>
        <v>4</v>
      </c>
      <c r="P583" s="16">
        <f>IF(OR(Table1[[#This Row],[Rank]]="Cancelled",Table1[[#This Row],[Rank]]&gt;64),1,VLOOKUP(Table1[[#This Row],[GenderCount]],'Ranking Values'!E:F,2,FALSE))</f>
        <v>1.4</v>
      </c>
      <c r="Q583" s="17">
        <f>Table1[[#This Row],[Ranking.Points]]*Table1[[#This Row],[Mulitplier]]*Table1[[#This Row],[NI.Mult]]</f>
        <v>0</v>
      </c>
    </row>
    <row r="584" spans="1:17" x14ac:dyDescent="0.3">
      <c r="A584" s="9" t="s">
        <v>19</v>
      </c>
      <c r="B584" s="9" t="s">
        <v>32</v>
      </c>
      <c r="C584" s="3">
        <v>5</v>
      </c>
      <c r="D584" s="12">
        <v>51</v>
      </c>
      <c r="E584" s="30">
        <v>44683</v>
      </c>
      <c r="F584" s="22" t="s">
        <v>384</v>
      </c>
      <c r="G584" s="10" t="s">
        <v>476</v>
      </c>
      <c r="H584" s="9" t="s">
        <v>305</v>
      </c>
      <c r="I584" s="9" t="s">
        <v>287</v>
      </c>
      <c r="J584" s="14" t="s">
        <v>316</v>
      </c>
      <c r="K584" s="32" t="str">
        <f>VLOOKUP(Table1[[#This Row],[LastName]]&amp;"."&amp;Table1[[#This Row],[FirstName]],Fencers!C:G,4,FALSE)</f>
        <v>ASC</v>
      </c>
      <c r="L584" s="24">
        <v>1</v>
      </c>
      <c r="M584" s="19">
        <f>COUNTIFS(A:A,Table1[[#This Row],[LastName]],B:B,Table1[[#This Row],[FirstName]],F:F,"S",H:H,Table1[[#This Row],[Category]],I:I,Table1[[#This Row],[Weapon]])</f>
        <v>5</v>
      </c>
      <c r="N5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4" s="16">
        <f>IF(Table1[[#This Row],[Rank]]="Cancelled",1,IF(Table1[[#This Row],[Rank]]&gt;64,0,IF(L584=0,VLOOKUP(C584,'Ranking Values'!A:C,2,FALSE),VLOOKUP(C584,'Ranking Values'!A:C,3,FALSE))))</f>
        <v>14</v>
      </c>
      <c r="P584" s="16">
        <f>IF(OR(Table1[[#This Row],[Rank]]="Cancelled",Table1[[#This Row],[Rank]]&gt;64),1,VLOOKUP(Table1[[#This Row],[GenderCount]],'Ranking Values'!E:F,2,FALSE))</f>
        <v>1.4</v>
      </c>
      <c r="Q584" s="17">
        <f>Table1[[#This Row],[Ranking.Points]]*Table1[[#This Row],[Mulitplier]]*Table1[[#This Row],[NI.Mult]]</f>
        <v>19.599999999999998</v>
      </c>
    </row>
    <row r="585" spans="1:17" x14ac:dyDescent="0.3">
      <c r="A585" s="9" t="s">
        <v>120</v>
      </c>
      <c r="B585" s="9" t="s">
        <v>133</v>
      </c>
      <c r="C585" s="3">
        <v>8</v>
      </c>
      <c r="D585" s="12">
        <v>51</v>
      </c>
      <c r="E585" s="30">
        <v>44683</v>
      </c>
      <c r="F585" s="22" t="s">
        <v>384</v>
      </c>
      <c r="G585" s="10" t="s">
        <v>476</v>
      </c>
      <c r="H585" s="9" t="s">
        <v>305</v>
      </c>
      <c r="I585" s="9" t="s">
        <v>287</v>
      </c>
      <c r="J585" s="14" t="s">
        <v>316</v>
      </c>
      <c r="K585" s="32" t="str">
        <f>VLOOKUP(Table1[[#This Row],[LastName]]&amp;"."&amp;Table1[[#This Row],[FirstName]],Fencers!C:G,4,FALSE)</f>
        <v>ASC</v>
      </c>
      <c r="L585" s="24">
        <v>1</v>
      </c>
      <c r="M585" s="19">
        <f>COUNTIFS(A:A,Table1[[#This Row],[LastName]],B:B,Table1[[#This Row],[FirstName]],F:F,"S",H:H,Table1[[#This Row],[Category]],I:I,Table1[[#This Row],[Weapon]])</f>
        <v>5</v>
      </c>
      <c r="N5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5" s="16">
        <f>IF(Table1[[#This Row],[Rank]]="Cancelled",1,IF(Table1[[#This Row],[Rank]]&gt;64,0,IF(L585=0,VLOOKUP(C585,'Ranking Values'!A:C,2,FALSE),VLOOKUP(C585,'Ranking Values'!A:C,3,FALSE))))</f>
        <v>14</v>
      </c>
      <c r="P585" s="16">
        <f>IF(OR(Table1[[#This Row],[Rank]]="Cancelled",Table1[[#This Row],[Rank]]&gt;64),1,VLOOKUP(Table1[[#This Row],[GenderCount]],'Ranking Values'!E:F,2,FALSE))</f>
        <v>1.4</v>
      </c>
      <c r="Q585" s="17">
        <f>Table1[[#This Row],[Ranking.Points]]*Table1[[#This Row],[Mulitplier]]*Table1[[#This Row],[NI.Mult]]</f>
        <v>19.599999999999998</v>
      </c>
    </row>
    <row r="586" spans="1:17" x14ac:dyDescent="0.3">
      <c r="A586" s="9" t="s">
        <v>54</v>
      </c>
      <c r="B586" s="9" t="s">
        <v>55</v>
      </c>
      <c r="C586" s="3">
        <v>21</v>
      </c>
      <c r="D586" s="12">
        <v>51</v>
      </c>
      <c r="E586" s="30">
        <v>44683</v>
      </c>
      <c r="F586" s="22" t="s">
        <v>384</v>
      </c>
      <c r="G586" s="10" t="s">
        <v>476</v>
      </c>
      <c r="H586" s="9" t="s">
        <v>305</v>
      </c>
      <c r="I586" s="9" t="s">
        <v>287</v>
      </c>
      <c r="J586" s="14" t="s">
        <v>316</v>
      </c>
      <c r="K586" s="32" t="str">
        <f>VLOOKUP(Table1[[#This Row],[LastName]]&amp;"."&amp;Table1[[#This Row],[FirstName]],Fencers!C:G,4,FALSE)</f>
        <v>ASC</v>
      </c>
      <c r="L586" s="24">
        <v>1</v>
      </c>
      <c r="M586" s="19">
        <f>COUNTIFS(A:A,Table1[[#This Row],[LastName]],B:B,Table1[[#This Row],[FirstName]],F:F,"S",H:H,Table1[[#This Row],[Category]],I:I,Table1[[#This Row],[Weapon]])</f>
        <v>3</v>
      </c>
      <c r="N5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6" s="16">
        <f>IF(Table1[[#This Row],[Rank]]="Cancelled",1,IF(Table1[[#This Row],[Rank]]&gt;64,0,IF(L586=0,VLOOKUP(C586,'Ranking Values'!A:C,2,FALSE),VLOOKUP(C586,'Ranking Values'!A:C,3,FALSE))))</f>
        <v>4</v>
      </c>
      <c r="P586" s="16">
        <f>IF(OR(Table1[[#This Row],[Rank]]="Cancelled",Table1[[#This Row],[Rank]]&gt;64),1,VLOOKUP(Table1[[#This Row],[GenderCount]],'Ranking Values'!E:F,2,FALSE))</f>
        <v>1.4</v>
      </c>
      <c r="Q586" s="17">
        <f>Table1[[#This Row],[Ranking.Points]]*Table1[[#This Row],[Mulitplier]]*Table1[[#This Row],[NI.Mult]]</f>
        <v>5.6</v>
      </c>
    </row>
    <row r="587" spans="1:17" x14ac:dyDescent="0.3">
      <c r="A587" s="9" t="s">
        <v>61</v>
      </c>
      <c r="B587" s="9" t="s">
        <v>63</v>
      </c>
      <c r="C587" s="3">
        <v>36</v>
      </c>
      <c r="D587" s="12">
        <v>51</v>
      </c>
      <c r="E587" s="30">
        <v>44683</v>
      </c>
      <c r="F587" s="22" t="s">
        <v>384</v>
      </c>
      <c r="G587" s="10" t="s">
        <v>476</v>
      </c>
      <c r="H587" s="9" t="s">
        <v>305</v>
      </c>
      <c r="I587" s="9" t="s">
        <v>287</v>
      </c>
      <c r="J587" s="14" t="s">
        <v>316</v>
      </c>
      <c r="K587" s="32" t="str">
        <f>VLOOKUP(Table1[[#This Row],[LastName]]&amp;"."&amp;Table1[[#This Row],[FirstName]],Fencers!C:G,4,FALSE)</f>
        <v>CSFC</v>
      </c>
      <c r="L587" s="24">
        <v>1</v>
      </c>
      <c r="M587" s="19">
        <f>COUNTIFS(A:A,Table1[[#This Row],[LastName]],B:B,Table1[[#This Row],[FirstName]],F:F,"S",H:H,Table1[[#This Row],[Category]],I:I,Table1[[#This Row],[Weapon]])</f>
        <v>5</v>
      </c>
      <c r="N5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7" s="16">
        <f>IF(Table1[[#This Row],[Rank]]="Cancelled",1,IF(Table1[[#This Row],[Rank]]&gt;64,0,IF(L587=0,VLOOKUP(C587,'Ranking Values'!A:C,2,FALSE),VLOOKUP(C587,'Ranking Values'!A:C,3,FALSE))))</f>
        <v>2</v>
      </c>
      <c r="P587" s="16">
        <f>IF(OR(Table1[[#This Row],[Rank]]="Cancelled",Table1[[#This Row],[Rank]]&gt;64),1,VLOOKUP(Table1[[#This Row],[GenderCount]],'Ranking Values'!E:F,2,FALSE))</f>
        <v>1.4</v>
      </c>
      <c r="Q587" s="17">
        <f>Table1[[#This Row],[Ranking.Points]]*Table1[[#This Row],[Mulitplier]]*Table1[[#This Row],[NI.Mult]]</f>
        <v>2.8</v>
      </c>
    </row>
    <row r="588" spans="1:17" x14ac:dyDescent="0.3">
      <c r="A588" s="9" t="s">
        <v>76</v>
      </c>
      <c r="B588" s="9" t="s">
        <v>77</v>
      </c>
      <c r="C588" s="3">
        <v>50</v>
      </c>
      <c r="D588" s="12">
        <v>51</v>
      </c>
      <c r="E588" s="30">
        <v>44683</v>
      </c>
      <c r="F588" s="22" t="s">
        <v>384</v>
      </c>
      <c r="G588" s="10" t="s">
        <v>476</v>
      </c>
      <c r="H588" s="9" t="s">
        <v>305</v>
      </c>
      <c r="I588" s="9" t="s">
        <v>287</v>
      </c>
      <c r="J588" s="14" t="s">
        <v>316</v>
      </c>
      <c r="K588" s="32" t="str">
        <f>VLOOKUP(Table1[[#This Row],[LastName]]&amp;"."&amp;Table1[[#This Row],[FirstName]],Fencers!C:G,4,FALSE)</f>
        <v>ASC</v>
      </c>
      <c r="L588" s="24">
        <v>1</v>
      </c>
      <c r="M588" s="19">
        <f>COUNTIFS(A:A,Table1[[#This Row],[LastName]],B:B,Table1[[#This Row],[FirstName]],F:F,"S",H:H,Table1[[#This Row],[Category]],I:I,Table1[[#This Row],[Weapon]])</f>
        <v>5</v>
      </c>
      <c r="N5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8" s="16">
        <f>IF(Table1[[#This Row],[Rank]]="Cancelled",1,IF(Table1[[#This Row],[Rank]]&gt;64,0,IF(L588=0,VLOOKUP(C588,'Ranking Values'!A:C,2,FALSE),VLOOKUP(C588,'Ranking Values'!A:C,3,FALSE))))</f>
        <v>2</v>
      </c>
      <c r="P588" s="16">
        <f>IF(OR(Table1[[#This Row],[Rank]]="Cancelled",Table1[[#This Row],[Rank]]&gt;64),1,VLOOKUP(Table1[[#This Row],[GenderCount]],'Ranking Values'!E:F,2,FALSE))</f>
        <v>1.4</v>
      </c>
      <c r="Q588" s="17">
        <f>Table1[[#This Row],[Ranking.Points]]*Table1[[#This Row],[Mulitplier]]*Table1[[#This Row],[NI.Mult]]</f>
        <v>2.8</v>
      </c>
    </row>
    <row r="589" spans="1:17" x14ac:dyDescent="0.3">
      <c r="A589" s="9" t="s">
        <v>29</v>
      </c>
      <c r="B589" s="9" t="s">
        <v>44</v>
      </c>
      <c r="C589" s="3">
        <v>3</v>
      </c>
      <c r="D589" s="12">
        <v>9</v>
      </c>
      <c r="E589" s="30">
        <v>44683</v>
      </c>
      <c r="F589" s="22" t="s">
        <v>384</v>
      </c>
      <c r="G589" s="10" t="s">
        <v>476</v>
      </c>
      <c r="H589" s="9" t="s">
        <v>314</v>
      </c>
      <c r="I589" s="9" t="s">
        <v>313</v>
      </c>
      <c r="J589" s="14" t="s">
        <v>315</v>
      </c>
      <c r="K589" s="32" t="str">
        <f>VLOOKUP(Table1[[#This Row],[LastName]]&amp;"."&amp;Table1[[#This Row],[FirstName]],Fencers!C:G,4,FALSE)</f>
        <v>ASC</v>
      </c>
      <c r="L589" s="24">
        <v>1</v>
      </c>
      <c r="M589" s="19">
        <f>COUNTIFS(A:A,Table1[[#This Row],[LastName]],B:B,Table1[[#This Row],[FirstName]],F:F,"S",H:H,Table1[[#This Row],[Category]],I:I,Table1[[#This Row],[Weapon]])</f>
        <v>0</v>
      </c>
      <c r="N5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589" s="16">
        <f>IF(Table1[[#This Row],[Rank]]="Cancelled",1,IF(Table1[[#This Row],[Rank]]&gt;64,0,IF(L589=0,VLOOKUP(C589,'Ranking Values'!A:C,2,FALSE),VLOOKUP(C589,'Ranking Values'!A:C,3,FALSE))))</f>
        <v>20</v>
      </c>
      <c r="P589" s="16">
        <f>IF(OR(Table1[[#This Row],[Rank]]="Cancelled",Table1[[#This Row],[Rank]]&gt;64),1,VLOOKUP(Table1[[#This Row],[GenderCount]],'Ranking Values'!E:F,2,FALSE))</f>
        <v>1</v>
      </c>
      <c r="Q589" s="17">
        <f>Table1[[#This Row],[Ranking.Points]]*Table1[[#This Row],[Mulitplier]]*Table1[[#This Row],[NI.Mult]]</f>
        <v>0</v>
      </c>
    </row>
    <row r="590" spans="1:17" x14ac:dyDescent="0.3">
      <c r="A590" s="9" t="s">
        <v>19</v>
      </c>
      <c r="B590" s="9" t="s">
        <v>32</v>
      </c>
      <c r="C590" s="3">
        <v>1</v>
      </c>
      <c r="D590" s="12">
        <f>COUNTIFS(E:E,Table1[[#This Row],[EventDate]],G:G,Table1[[#This Row],[EventName]],H:H,Table1[[#This Row],[Category]],I:I,Table1[[#This Row],[Weapon]],J:J,Table1[[#This Row],[Gender]])</f>
        <v>10</v>
      </c>
      <c r="E590" s="30">
        <v>44696</v>
      </c>
      <c r="F590" s="31" t="s">
        <v>383</v>
      </c>
      <c r="G590" s="10" t="s">
        <v>385</v>
      </c>
      <c r="H590" s="9" t="s">
        <v>305</v>
      </c>
      <c r="I590" s="9" t="s">
        <v>287</v>
      </c>
      <c r="J590" s="14" t="s">
        <v>316</v>
      </c>
      <c r="K590" s="32" t="str">
        <f>VLOOKUP(Table1[[#This Row],[LastName]]&amp;"."&amp;Table1[[#This Row],[FirstName]],Fencers!C:G,4,FALSE)</f>
        <v>ASC</v>
      </c>
      <c r="L590" s="24">
        <v>1</v>
      </c>
      <c r="M590" s="19">
        <f>COUNTIFS(A:A,Table1[[#This Row],[LastName]],B:B,Table1[[#This Row],[FirstName]],F:F,"S",H:H,Table1[[#This Row],[Category]],I:I,Table1[[#This Row],[Weapon]])</f>
        <v>5</v>
      </c>
      <c r="N5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0" s="16">
        <f>IF(Table1[[#This Row],[Rank]]="Cancelled",1,IF(Table1[[#This Row],[Rank]]&gt;64,0,IF(L590=0,VLOOKUP(C590,'Ranking Values'!A:C,2,FALSE),VLOOKUP(C590,'Ranking Values'!A:C,3,FALSE))))</f>
        <v>32</v>
      </c>
      <c r="P590" s="16">
        <f>IF(OR(Table1[[#This Row],[Rank]]="Cancelled",Table1[[#This Row],[Rank]]&gt;64),1,VLOOKUP(Table1[[#This Row],[GenderCount]],'Ranking Values'!E:F,2,FALSE))</f>
        <v>1</v>
      </c>
      <c r="Q590" s="17">
        <f>Table1[[#This Row],[Ranking.Points]]*Table1[[#This Row],[Mulitplier]]*Table1[[#This Row],[NI.Mult]]</f>
        <v>32</v>
      </c>
    </row>
    <row r="591" spans="1:17" x14ac:dyDescent="0.3">
      <c r="A591" s="9" t="s">
        <v>120</v>
      </c>
      <c r="B591" s="9" t="s">
        <v>133</v>
      </c>
      <c r="C591" s="3">
        <v>2</v>
      </c>
      <c r="D591" s="12">
        <f>COUNTIFS(E:E,Table1[[#This Row],[EventDate]],G:G,Table1[[#This Row],[EventName]],H:H,Table1[[#This Row],[Category]],I:I,Table1[[#This Row],[Weapon]],J:J,Table1[[#This Row],[Gender]])</f>
        <v>10</v>
      </c>
      <c r="E591" s="30">
        <v>44696</v>
      </c>
      <c r="F591" s="31" t="s">
        <v>383</v>
      </c>
      <c r="G591" s="10" t="s">
        <v>385</v>
      </c>
      <c r="H591" s="9" t="s">
        <v>305</v>
      </c>
      <c r="I591" s="9" t="s">
        <v>287</v>
      </c>
      <c r="J591" s="14" t="s">
        <v>316</v>
      </c>
      <c r="K591" s="32" t="str">
        <f>VLOOKUP(Table1[[#This Row],[LastName]]&amp;"."&amp;Table1[[#This Row],[FirstName]],Fencers!C:G,4,FALSE)</f>
        <v>ASC</v>
      </c>
      <c r="L591" s="24">
        <v>1</v>
      </c>
      <c r="M591" s="19">
        <f>COUNTIFS(A:A,Table1[[#This Row],[LastName]],B:B,Table1[[#This Row],[FirstName]],F:F,"S",H:H,Table1[[#This Row],[Category]],I:I,Table1[[#This Row],[Weapon]])</f>
        <v>5</v>
      </c>
      <c r="N5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1" s="16">
        <f>IF(Table1[[#This Row],[Rank]]="Cancelled",1,IF(Table1[[#This Row],[Rank]]&gt;64,0,IF(L591=0,VLOOKUP(C591,'Ranking Values'!A:C,2,FALSE),VLOOKUP(C591,'Ranking Values'!A:C,3,FALSE))))</f>
        <v>26</v>
      </c>
      <c r="P591" s="16">
        <f>IF(OR(Table1[[#This Row],[Rank]]="Cancelled",Table1[[#This Row],[Rank]]&gt;64),1,VLOOKUP(Table1[[#This Row],[GenderCount]],'Ranking Values'!E:F,2,FALSE))</f>
        <v>1</v>
      </c>
      <c r="Q591" s="17">
        <f>Table1[[#This Row],[Ranking.Points]]*Table1[[#This Row],[Mulitplier]]*Table1[[#This Row],[NI.Mult]]</f>
        <v>26</v>
      </c>
    </row>
    <row r="592" spans="1:17" x14ac:dyDescent="0.3">
      <c r="A592" s="9" t="s">
        <v>70</v>
      </c>
      <c r="B592" s="9" t="s">
        <v>71</v>
      </c>
      <c r="C592" s="3">
        <v>3</v>
      </c>
      <c r="D592" s="12">
        <f>COUNTIFS(E:E,Table1[[#This Row],[EventDate]],G:G,Table1[[#This Row],[EventName]],H:H,Table1[[#This Row],[Category]],I:I,Table1[[#This Row],[Weapon]],J:J,Table1[[#This Row],[Gender]])</f>
        <v>10</v>
      </c>
      <c r="E592" s="30">
        <v>44696</v>
      </c>
      <c r="F592" s="31" t="s">
        <v>383</v>
      </c>
      <c r="G592" s="10" t="s">
        <v>385</v>
      </c>
      <c r="H592" s="9" t="s">
        <v>305</v>
      </c>
      <c r="I592" s="9" t="s">
        <v>287</v>
      </c>
      <c r="J592" s="14" t="s">
        <v>316</v>
      </c>
      <c r="K592" s="32" t="str">
        <f>VLOOKUP(Table1[[#This Row],[LastName]]&amp;"."&amp;Table1[[#This Row],[FirstName]],Fencers!C:G,4,FALSE)</f>
        <v>AHFC</v>
      </c>
      <c r="L592" s="24">
        <v>1</v>
      </c>
      <c r="M592" s="19">
        <f>COUNTIFS(A:A,Table1[[#This Row],[LastName]],B:B,Table1[[#This Row],[FirstName]],F:F,"S",H:H,Table1[[#This Row],[Category]],I:I,Table1[[#This Row],[Weapon]])</f>
        <v>4</v>
      </c>
      <c r="N5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2" s="16">
        <f>IF(Table1[[#This Row],[Rank]]="Cancelled",1,IF(Table1[[#This Row],[Rank]]&gt;64,0,IF(L592=0,VLOOKUP(C592,'Ranking Values'!A:C,2,FALSE),VLOOKUP(C592,'Ranking Values'!A:C,3,FALSE))))</f>
        <v>20</v>
      </c>
      <c r="P592" s="16">
        <f>IF(OR(Table1[[#This Row],[Rank]]="Cancelled",Table1[[#This Row],[Rank]]&gt;64),1,VLOOKUP(Table1[[#This Row],[GenderCount]],'Ranking Values'!E:F,2,FALSE))</f>
        <v>1</v>
      </c>
      <c r="Q592" s="17">
        <f>Table1[[#This Row],[Ranking.Points]]*Table1[[#This Row],[Mulitplier]]*Table1[[#This Row],[NI.Mult]]</f>
        <v>20</v>
      </c>
    </row>
    <row r="593" spans="1:17" x14ac:dyDescent="0.3">
      <c r="A593" s="9" t="s">
        <v>54</v>
      </c>
      <c r="B593" s="9" t="s">
        <v>55</v>
      </c>
      <c r="C593" s="3">
        <v>3</v>
      </c>
      <c r="D593" s="12">
        <f>COUNTIFS(E:E,Table1[[#This Row],[EventDate]],G:G,Table1[[#This Row],[EventName]],H:H,Table1[[#This Row],[Category]],I:I,Table1[[#This Row],[Weapon]],J:J,Table1[[#This Row],[Gender]])</f>
        <v>10</v>
      </c>
      <c r="E593" s="30">
        <v>44696</v>
      </c>
      <c r="F593" s="31" t="s">
        <v>383</v>
      </c>
      <c r="G593" s="10" t="s">
        <v>385</v>
      </c>
      <c r="H593" s="9" t="s">
        <v>305</v>
      </c>
      <c r="I593" s="9" t="s">
        <v>287</v>
      </c>
      <c r="J593" s="14" t="s">
        <v>316</v>
      </c>
      <c r="K593" s="32" t="str">
        <f>VLOOKUP(Table1[[#This Row],[LastName]]&amp;"."&amp;Table1[[#This Row],[FirstName]],Fencers!C:G,4,FALSE)</f>
        <v>ASC</v>
      </c>
      <c r="L593" s="24">
        <v>1</v>
      </c>
      <c r="M593" s="19">
        <f>COUNTIFS(A:A,Table1[[#This Row],[LastName]],B:B,Table1[[#This Row],[FirstName]],F:F,"S",H:H,Table1[[#This Row],[Category]],I:I,Table1[[#This Row],[Weapon]])</f>
        <v>3</v>
      </c>
      <c r="N5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3" s="16">
        <f>IF(Table1[[#This Row],[Rank]]="Cancelled",1,IF(Table1[[#This Row],[Rank]]&gt;64,0,IF(L593=0,VLOOKUP(C593,'Ranking Values'!A:C,2,FALSE),VLOOKUP(C593,'Ranking Values'!A:C,3,FALSE))))</f>
        <v>20</v>
      </c>
      <c r="P593" s="16">
        <f>IF(OR(Table1[[#This Row],[Rank]]="Cancelled",Table1[[#This Row],[Rank]]&gt;64),1,VLOOKUP(Table1[[#This Row],[GenderCount]],'Ranking Values'!E:F,2,FALSE))</f>
        <v>1</v>
      </c>
      <c r="Q593" s="17">
        <f>Table1[[#This Row],[Ranking.Points]]*Table1[[#This Row],[Mulitplier]]*Table1[[#This Row],[NI.Mult]]</f>
        <v>20</v>
      </c>
    </row>
    <row r="594" spans="1:17" x14ac:dyDescent="0.3">
      <c r="A594" s="9" t="s">
        <v>477</v>
      </c>
      <c r="B594" s="9" t="s">
        <v>192</v>
      </c>
      <c r="C594" s="3">
        <v>5</v>
      </c>
      <c r="D594" s="12">
        <f>COUNTIFS(E:E,Table1[[#This Row],[EventDate]],G:G,Table1[[#This Row],[EventName]],H:H,Table1[[#This Row],[Category]],I:I,Table1[[#This Row],[Weapon]],J:J,Table1[[#This Row],[Gender]])</f>
        <v>10</v>
      </c>
      <c r="E594" s="30">
        <v>44696</v>
      </c>
      <c r="F594" s="31" t="s">
        <v>383</v>
      </c>
      <c r="G594" s="10" t="s">
        <v>385</v>
      </c>
      <c r="H594" s="9" t="s">
        <v>305</v>
      </c>
      <c r="I594" s="9" t="s">
        <v>287</v>
      </c>
      <c r="J594" s="14" t="s">
        <v>316</v>
      </c>
      <c r="K594" s="32" t="str">
        <f>VLOOKUP(Table1[[#This Row],[LastName]]&amp;"."&amp;Table1[[#This Row],[FirstName]],Fencers!C:G,4,FALSE)</f>
        <v>VIC</v>
      </c>
      <c r="L594" s="24">
        <v>1</v>
      </c>
      <c r="M594" s="19">
        <f>COUNTIFS(A:A,Table1[[#This Row],[LastName]],B:B,Table1[[#This Row],[FirstName]],F:F,"S",H:H,Table1[[#This Row],[Category]],I:I,Table1[[#This Row],[Weapon]])</f>
        <v>1</v>
      </c>
      <c r="N5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4" s="16">
        <f>IF(Table1[[#This Row],[Rank]]="Cancelled",1,IF(Table1[[#This Row],[Rank]]&gt;64,0,IF(L594=0,VLOOKUP(C594,'Ranking Values'!A:C,2,FALSE),VLOOKUP(C594,'Ranking Values'!A:C,3,FALSE))))</f>
        <v>14</v>
      </c>
      <c r="P594" s="16">
        <f>IF(OR(Table1[[#This Row],[Rank]]="Cancelled",Table1[[#This Row],[Rank]]&gt;64),1,VLOOKUP(Table1[[#This Row],[GenderCount]],'Ranking Values'!E:F,2,FALSE))</f>
        <v>1</v>
      </c>
      <c r="Q594" s="17">
        <f>Table1[[#This Row],[Ranking.Points]]*Table1[[#This Row],[Mulitplier]]*Table1[[#This Row],[NI.Mult]]</f>
        <v>14</v>
      </c>
    </row>
    <row r="595" spans="1:17" x14ac:dyDescent="0.3">
      <c r="A595" s="9" t="s">
        <v>72</v>
      </c>
      <c r="B595" s="9" t="s">
        <v>73</v>
      </c>
      <c r="C595" s="3">
        <v>6</v>
      </c>
      <c r="D595" s="12">
        <f>COUNTIFS(E:E,Table1[[#This Row],[EventDate]],G:G,Table1[[#This Row],[EventName]],H:H,Table1[[#This Row],[Category]],I:I,Table1[[#This Row],[Weapon]],J:J,Table1[[#This Row],[Gender]])</f>
        <v>10</v>
      </c>
      <c r="E595" s="30">
        <v>44696</v>
      </c>
      <c r="F595" s="31" t="s">
        <v>383</v>
      </c>
      <c r="G595" s="10" t="s">
        <v>385</v>
      </c>
      <c r="H595" s="9" t="s">
        <v>305</v>
      </c>
      <c r="I595" s="9" t="s">
        <v>287</v>
      </c>
      <c r="J595" s="14" t="s">
        <v>316</v>
      </c>
      <c r="K595" s="32" t="str">
        <f>VLOOKUP(Table1[[#This Row],[LastName]]&amp;"."&amp;Table1[[#This Row],[FirstName]],Fencers!C:G,4,FALSE)</f>
        <v>TPFC</v>
      </c>
      <c r="L595" s="24">
        <v>1</v>
      </c>
      <c r="M595" s="19">
        <f>COUNTIFS(A:A,Table1[[#This Row],[LastName]],B:B,Table1[[#This Row],[FirstName]],F:F,"S",H:H,Table1[[#This Row],[Category]],I:I,Table1[[#This Row],[Weapon]])</f>
        <v>2</v>
      </c>
      <c r="N5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5" s="16">
        <f>IF(Table1[[#This Row],[Rank]]="Cancelled",1,IF(Table1[[#This Row],[Rank]]&gt;64,0,IF(L595=0,VLOOKUP(C595,'Ranking Values'!A:C,2,FALSE),VLOOKUP(C595,'Ranking Values'!A:C,3,FALSE))))</f>
        <v>14</v>
      </c>
      <c r="P595" s="16">
        <f>IF(OR(Table1[[#This Row],[Rank]]="Cancelled",Table1[[#This Row],[Rank]]&gt;64),1,VLOOKUP(Table1[[#This Row],[GenderCount]],'Ranking Values'!E:F,2,FALSE))</f>
        <v>1</v>
      </c>
      <c r="Q595" s="17">
        <f>Table1[[#This Row],[Ranking.Points]]*Table1[[#This Row],[Mulitplier]]*Table1[[#This Row],[NI.Mult]]</f>
        <v>14</v>
      </c>
    </row>
    <row r="596" spans="1:17" x14ac:dyDescent="0.3">
      <c r="A596" s="9" t="s">
        <v>30</v>
      </c>
      <c r="B596" s="9" t="s">
        <v>45</v>
      </c>
      <c r="C596" s="3">
        <v>7</v>
      </c>
      <c r="D596" s="12">
        <f>COUNTIFS(E:E,Table1[[#This Row],[EventDate]],G:G,Table1[[#This Row],[EventName]],H:H,Table1[[#This Row],[Category]],I:I,Table1[[#This Row],[Weapon]],J:J,Table1[[#This Row],[Gender]])</f>
        <v>10</v>
      </c>
      <c r="E596" s="30">
        <v>44696</v>
      </c>
      <c r="F596" s="31" t="s">
        <v>383</v>
      </c>
      <c r="G596" s="10" t="s">
        <v>385</v>
      </c>
      <c r="H596" s="9" t="s">
        <v>305</v>
      </c>
      <c r="I596" s="9" t="s">
        <v>287</v>
      </c>
      <c r="J596" s="14" t="s">
        <v>316</v>
      </c>
      <c r="K596" s="32" t="str">
        <f>VLOOKUP(Table1[[#This Row],[LastName]]&amp;"."&amp;Table1[[#This Row],[FirstName]],Fencers!C:G,4,FALSE)</f>
        <v>AHFC</v>
      </c>
      <c r="L596" s="24">
        <v>1</v>
      </c>
      <c r="M596" s="19">
        <f>COUNTIFS(A:A,Table1[[#This Row],[LastName]],B:B,Table1[[#This Row],[FirstName]],F:F,"S",H:H,Table1[[#This Row],[Category]],I:I,Table1[[#This Row],[Weapon]])</f>
        <v>6</v>
      </c>
      <c r="N5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6" s="16">
        <f>IF(Table1[[#This Row],[Rank]]="Cancelled",1,IF(Table1[[#This Row],[Rank]]&gt;64,0,IF(L596=0,VLOOKUP(C596,'Ranking Values'!A:C,2,FALSE),VLOOKUP(C596,'Ranking Values'!A:C,3,FALSE))))</f>
        <v>14</v>
      </c>
      <c r="P596" s="16">
        <f>IF(OR(Table1[[#This Row],[Rank]]="Cancelled",Table1[[#This Row],[Rank]]&gt;64),1,VLOOKUP(Table1[[#This Row],[GenderCount]],'Ranking Values'!E:F,2,FALSE))</f>
        <v>1</v>
      </c>
      <c r="Q596" s="17">
        <f>Table1[[#This Row],[Ranking.Points]]*Table1[[#This Row],[Mulitplier]]*Table1[[#This Row],[NI.Mult]]</f>
        <v>14</v>
      </c>
    </row>
    <row r="597" spans="1:17" x14ac:dyDescent="0.3">
      <c r="A597" s="9" t="s">
        <v>76</v>
      </c>
      <c r="B597" s="9" t="s">
        <v>77</v>
      </c>
      <c r="C597" s="3">
        <v>8</v>
      </c>
      <c r="D597" s="12">
        <f>COUNTIFS(E:E,Table1[[#This Row],[EventDate]],G:G,Table1[[#This Row],[EventName]],H:H,Table1[[#This Row],[Category]],I:I,Table1[[#This Row],[Weapon]],J:J,Table1[[#This Row],[Gender]])</f>
        <v>10</v>
      </c>
      <c r="E597" s="30">
        <v>44696</v>
      </c>
      <c r="F597" s="31" t="s">
        <v>383</v>
      </c>
      <c r="G597" s="10" t="s">
        <v>385</v>
      </c>
      <c r="H597" s="9" t="s">
        <v>305</v>
      </c>
      <c r="I597" s="9" t="s">
        <v>287</v>
      </c>
      <c r="J597" s="14" t="s">
        <v>316</v>
      </c>
      <c r="K597" s="32" t="str">
        <f>VLOOKUP(Table1[[#This Row],[LastName]]&amp;"."&amp;Table1[[#This Row],[FirstName]],Fencers!C:G,4,FALSE)</f>
        <v>ASC</v>
      </c>
      <c r="L597" s="24">
        <v>1</v>
      </c>
      <c r="M597" s="19">
        <f>COUNTIFS(A:A,Table1[[#This Row],[LastName]],B:B,Table1[[#This Row],[FirstName]],F:F,"S",H:H,Table1[[#This Row],[Category]],I:I,Table1[[#This Row],[Weapon]])</f>
        <v>5</v>
      </c>
      <c r="N5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7" s="16">
        <f>IF(Table1[[#This Row],[Rank]]="Cancelled",1,IF(Table1[[#This Row],[Rank]]&gt;64,0,IF(L597=0,VLOOKUP(C597,'Ranking Values'!A:C,2,FALSE),VLOOKUP(C597,'Ranking Values'!A:C,3,FALSE))))</f>
        <v>14</v>
      </c>
      <c r="P597" s="16">
        <f>IF(OR(Table1[[#This Row],[Rank]]="Cancelled",Table1[[#This Row],[Rank]]&gt;64),1,VLOOKUP(Table1[[#This Row],[GenderCount]],'Ranking Values'!E:F,2,FALSE))</f>
        <v>1</v>
      </c>
      <c r="Q597" s="17">
        <f>Table1[[#This Row],[Ranking.Points]]*Table1[[#This Row],[Mulitplier]]*Table1[[#This Row],[NI.Mult]]</f>
        <v>14</v>
      </c>
    </row>
    <row r="598" spans="1:17" x14ac:dyDescent="0.3">
      <c r="A598" s="9" t="s">
        <v>375</v>
      </c>
      <c r="B598" s="9" t="s">
        <v>376</v>
      </c>
      <c r="C598" s="3">
        <v>9</v>
      </c>
      <c r="D598" s="12">
        <f>COUNTIFS(E:E,Table1[[#This Row],[EventDate]],G:G,Table1[[#This Row],[EventName]],H:H,Table1[[#This Row],[Category]],I:I,Table1[[#This Row],[Weapon]],J:J,Table1[[#This Row],[Gender]])</f>
        <v>10</v>
      </c>
      <c r="E598" s="30">
        <v>44696</v>
      </c>
      <c r="F598" s="31" t="s">
        <v>383</v>
      </c>
      <c r="G598" s="10" t="s">
        <v>385</v>
      </c>
      <c r="H598" s="9" t="s">
        <v>305</v>
      </c>
      <c r="I598" s="9" t="s">
        <v>287</v>
      </c>
      <c r="J598" s="14" t="s">
        <v>316</v>
      </c>
      <c r="K598" s="32" t="str">
        <f>VLOOKUP(Table1[[#This Row],[LastName]]&amp;"."&amp;Table1[[#This Row],[FirstName]],Fencers!C:G,4,FALSE)</f>
        <v>ASC</v>
      </c>
      <c r="L598" s="24">
        <v>1</v>
      </c>
      <c r="M598" s="19">
        <f>COUNTIFS(A:A,Table1[[#This Row],[LastName]],B:B,Table1[[#This Row],[FirstName]],F:F,"S",H:H,Table1[[#This Row],[Category]],I:I,Table1[[#This Row],[Weapon]])</f>
        <v>6</v>
      </c>
      <c r="N5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8" s="16">
        <f>IF(Table1[[#This Row],[Rank]]="Cancelled",1,IF(Table1[[#This Row],[Rank]]&gt;64,0,IF(L598=0,VLOOKUP(C598,'Ranking Values'!A:C,2,FALSE),VLOOKUP(C598,'Ranking Values'!A:C,3,FALSE))))</f>
        <v>8</v>
      </c>
      <c r="P598" s="16">
        <f>IF(OR(Table1[[#This Row],[Rank]]="Cancelled",Table1[[#This Row],[Rank]]&gt;64),1,VLOOKUP(Table1[[#This Row],[GenderCount]],'Ranking Values'!E:F,2,FALSE))</f>
        <v>1</v>
      </c>
      <c r="Q598" s="17">
        <f>Table1[[#This Row],[Ranking.Points]]*Table1[[#This Row],[Mulitplier]]*Table1[[#This Row],[NI.Mult]]</f>
        <v>8</v>
      </c>
    </row>
    <row r="599" spans="1:17" x14ac:dyDescent="0.3">
      <c r="A599" s="9" t="s">
        <v>126</v>
      </c>
      <c r="B599" s="9" t="s">
        <v>138</v>
      </c>
      <c r="C599" s="3">
        <v>10</v>
      </c>
      <c r="D599" s="12">
        <f>COUNTIFS(E:E,Table1[[#This Row],[EventDate]],G:G,Table1[[#This Row],[EventName]],H:H,Table1[[#This Row],[Category]],I:I,Table1[[#This Row],[Weapon]],J:J,Table1[[#This Row],[Gender]])</f>
        <v>10</v>
      </c>
      <c r="E599" s="30">
        <v>44696</v>
      </c>
      <c r="F599" s="31" t="s">
        <v>383</v>
      </c>
      <c r="G599" s="10" t="s">
        <v>385</v>
      </c>
      <c r="H599" s="9" t="s">
        <v>305</v>
      </c>
      <c r="I599" s="9" t="s">
        <v>287</v>
      </c>
      <c r="J599" s="14" t="s">
        <v>316</v>
      </c>
      <c r="K599" s="32" t="str">
        <f>VLOOKUP(Table1[[#This Row],[LastName]]&amp;"."&amp;Table1[[#This Row],[FirstName]],Fencers!C:G,4,FALSE)</f>
        <v>ASC</v>
      </c>
      <c r="L599" s="24">
        <v>1</v>
      </c>
      <c r="M599" s="19">
        <f>COUNTIFS(A:A,Table1[[#This Row],[LastName]],B:B,Table1[[#This Row],[FirstName]],F:F,"S",H:H,Table1[[#This Row],[Category]],I:I,Table1[[#This Row],[Weapon]])</f>
        <v>5</v>
      </c>
      <c r="N5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9" s="16">
        <f>IF(Table1[[#This Row],[Rank]]="Cancelled",1,IF(Table1[[#This Row],[Rank]]&gt;64,0,IF(L599=0,VLOOKUP(C599,'Ranking Values'!A:C,2,FALSE),VLOOKUP(C599,'Ranking Values'!A:C,3,FALSE))))</f>
        <v>8</v>
      </c>
      <c r="P599" s="16">
        <f>IF(OR(Table1[[#This Row],[Rank]]="Cancelled",Table1[[#This Row],[Rank]]&gt;64),1,VLOOKUP(Table1[[#This Row],[GenderCount]],'Ranking Values'!E:F,2,FALSE))</f>
        <v>1</v>
      </c>
      <c r="Q599" s="17">
        <f>Table1[[#This Row],[Ranking.Points]]*Table1[[#This Row],[Mulitplier]]*Table1[[#This Row],[NI.Mult]]</f>
        <v>8</v>
      </c>
    </row>
    <row r="600" spans="1:17" x14ac:dyDescent="0.3">
      <c r="A600" s="9" t="s">
        <v>26</v>
      </c>
      <c r="B600" s="9" t="s">
        <v>41</v>
      </c>
      <c r="C600" s="3">
        <v>1</v>
      </c>
      <c r="D600" s="12">
        <f>COUNTIFS(E:E,Table1[[#This Row],[EventDate]],G:G,Table1[[#This Row],[EventName]],H:H,Table1[[#This Row],[Category]],I:I,Table1[[#This Row],[Weapon]],J:J,Table1[[#This Row],[Gender]])</f>
        <v>6</v>
      </c>
      <c r="E600" s="30">
        <v>44696</v>
      </c>
      <c r="F600" s="31" t="s">
        <v>383</v>
      </c>
      <c r="G600" s="10" t="s">
        <v>386</v>
      </c>
      <c r="H600" s="9" t="s">
        <v>305</v>
      </c>
      <c r="I600" s="9" t="s">
        <v>287</v>
      </c>
      <c r="J600" s="14" t="s">
        <v>315</v>
      </c>
      <c r="K600" s="32" t="str">
        <f>VLOOKUP(Table1[[#This Row],[LastName]]&amp;"."&amp;Table1[[#This Row],[FirstName]],Fencers!C:G,4,FALSE)</f>
        <v>ASC</v>
      </c>
      <c r="L600" s="24">
        <v>1</v>
      </c>
      <c r="M600" s="19">
        <f>COUNTIFS(A:A,Table1[[#This Row],[LastName]],B:B,Table1[[#This Row],[FirstName]],F:F,"S",H:H,Table1[[#This Row],[Category]],I:I,Table1[[#This Row],[Weapon]])</f>
        <v>1</v>
      </c>
      <c r="N6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0" s="16">
        <f>IF(Table1[[#This Row],[Rank]]="Cancelled",1,IF(Table1[[#This Row],[Rank]]&gt;64,0,IF(L600=0,VLOOKUP(C600,'Ranking Values'!A:C,2,FALSE),VLOOKUP(C600,'Ranking Values'!A:C,3,FALSE))))</f>
        <v>32</v>
      </c>
      <c r="P600" s="16">
        <f>IF(OR(Table1[[#This Row],[Rank]]="Cancelled",Table1[[#This Row],[Rank]]&gt;64),1,VLOOKUP(Table1[[#This Row],[GenderCount]],'Ranking Values'!E:F,2,FALSE))</f>
        <v>1</v>
      </c>
      <c r="Q600" s="17">
        <f>Table1[[#This Row],[Ranking.Points]]*Table1[[#This Row],[Mulitplier]]*Table1[[#This Row],[NI.Mult]]</f>
        <v>32</v>
      </c>
    </row>
    <row r="601" spans="1:17" x14ac:dyDescent="0.3">
      <c r="A601" s="9" t="s">
        <v>116</v>
      </c>
      <c r="B601" s="9" t="s">
        <v>449</v>
      </c>
      <c r="C601" s="3">
        <v>2</v>
      </c>
      <c r="D601" s="12">
        <f>COUNTIFS(E:E,Table1[[#This Row],[EventDate]],G:G,Table1[[#This Row],[EventName]],H:H,Table1[[#This Row],[Category]],I:I,Table1[[#This Row],[Weapon]],J:J,Table1[[#This Row],[Gender]])</f>
        <v>6</v>
      </c>
      <c r="E601" s="30">
        <v>44696</v>
      </c>
      <c r="F601" s="31" t="s">
        <v>383</v>
      </c>
      <c r="G601" s="10" t="s">
        <v>386</v>
      </c>
      <c r="H601" s="9" t="s">
        <v>305</v>
      </c>
      <c r="I601" s="9" t="s">
        <v>287</v>
      </c>
      <c r="J601" s="14" t="s">
        <v>315</v>
      </c>
      <c r="K601" s="32" t="str">
        <f>VLOOKUP(Table1[[#This Row],[LastName]]&amp;"."&amp;Table1[[#This Row],[FirstName]],Fencers!C:G,4,FALSE)</f>
        <v>ASC</v>
      </c>
      <c r="L601" s="24">
        <v>1</v>
      </c>
      <c r="M601" s="19">
        <f>COUNTIFS(A:A,Table1[[#This Row],[LastName]],B:B,Table1[[#This Row],[FirstName]],F:F,"S",H:H,Table1[[#This Row],[Category]],I:I,Table1[[#This Row],[Weapon]])</f>
        <v>2</v>
      </c>
      <c r="N6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1" s="16">
        <f>IF(Table1[[#This Row],[Rank]]="Cancelled",1,IF(Table1[[#This Row],[Rank]]&gt;64,0,IF(L601=0,VLOOKUP(C601,'Ranking Values'!A:C,2,FALSE),VLOOKUP(C601,'Ranking Values'!A:C,3,FALSE))))</f>
        <v>26</v>
      </c>
      <c r="P601" s="16">
        <f>IF(OR(Table1[[#This Row],[Rank]]="Cancelled",Table1[[#This Row],[Rank]]&gt;64),1,VLOOKUP(Table1[[#This Row],[GenderCount]],'Ranking Values'!E:F,2,FALSE))</f>
        <v>1</v>
      </c>
      <c r="Q601" s="17">
        <f>Table1[[#This Row],[Ranking.Points]]*Table1[[#This Row],[Mulitplier]]*Table1[[#This Row],[NI.Mult]]</f>
        <v>26</v>
      </c>
    </row>
    <row r="602" spans="1:17" x14ac:dyDescent="0.3">
      <c r="A602" s="9" t="s">
        <v>447</v>
      </c>
      <c r="B602" s="9" t="s">
        <v>448</v>
      </c>
      <c r="C602" s="3">
        <v>3</v>
      </c>
      <c r="D602" s="12">
        <f>COUNTIFS(E:E,Table1[[#This Row],[EventDate]],G:G,Table1[[#This Row],[EventName]],H:H,Table1[[#This Row],[Category]],I:I,Table1[[#This Row],[Weapon]],J:J,Table1[[#This Row],[Gender]])</f>
        <v>6</v>
      </c>
      <c r="E602" s="30">
        <v>44696</v>
      </c>
      <c r="F602" s="31" t="s">
        <v>383</v>
      </c>
      <c r="G602" s="10" t="s">
        <v>386</v>
      </c>
      <c r="H602" s="9" t="s">
        <v>305</v>
      </c>
      <c r="I602" s="9" t="s">
        <v>287</v>
      </c>
      <c r="J602" s="14" t="s">
        <v>315</v>
      </c>
      <c r="K602" s="32" t="str">
        <f>VLOOKUP(Table1[[#This Row],[LastName]]&amp;"."&amp;Table1[[#This Row],[FirstName]],Fencers!C:G,4,FALSE)</f>
        <v>ASC</v>
      </c>
      <c r="L602" s="24">
        <v>1</v>
      </c>
      <c r="M602" s="19">
        <f>COUNTIFS(A:A,Table1[[#This Row],[LastName]],B:B,Table1[[#This Row],[FirstName]],F:F,"S",H:H,Table1[[#This Row],[Category]],I:I,Table1[[#This Row],[Weapon]])</f>
        <v>2</v>
      </c>
      <c r="N6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2" s="16">
        <f>IF(Table1[[#This Row],[Rank]]="Cancelled",1,IF(Table1[[#This Row],[Rank]]&gt;64,0,IF(L602=0,VLOOKUP(C602,'Ranking Values'!A:C,2,FALSE),VLOOKUP(C602,'Ranking Values'!A:C,3,FALSE))))</f>
        <v>20</v>
      </c>
      <c r="P602" s="16">
        <f>IF(OR(Table1[[#This Row],[Rank]]="Cancelled",Table1[[#This Row],[Rank]]&gt;64),1,VLOOKUP(Table1[[#This Row],[GenderCount]],'Ranking Values'!E:F,2,FALSE))</f>
        <v>1</v>
      </c>
      <c r="Q602" s="17">
        <f>Table1[[#This Row],[Ranking.Points]]*Table1[[#This Row],[Mulitplier]]*Table1[[#This Row],[NI.Mult]]</f>
        <v>20</v>
      </c>
    </row>
    <row r="603" spans="1:17" x14ac:dyDescent="0.3">
      <c r="A603" s="9" t="s">
        <v>479</v>
      </c>
      <c r="B603" s="9" t="s">
        <v>480</v>
      </c>
      <c r="C603" s="3">
        <v>3</v>
      </c>
      <c r="D603" s="12">
        <f>COUNTIFS(E:E,Table1[[#This Row],[EventDate]],G:G,Table1[[#This Row],[EventName]],H:H,Table1[[#This Row],[Category]],I:I,Table1[[#This Row],[Weapon]],J:J,Table1[[#This Row],[Gender]])</f>
        <v>6</v>
      </c>
      <c r="E603" s="30">
        <v>44696</v>
      </c>
      <c r="F603" s="31" t="s">
        <v>383</v>
      </c>
      <c r="G603" s="10" t="s">
        <v>386</v>
      </c>
      <c r="H603" s="9" t="s">
        <v>305</v>
      </c>
      <c r="I603" s="9" t="s">
        <v>287</v>
      </c>
      <c r="J603" s="14" t="s">
        <v>315</v>
      </c>
      <c r="K603" s="32" t="str">
        <f>VLOOKUP(Table1[[#This Row],[LastName]]&amp;"."&amp;Table1[[#This Row],[FirstName]],Fencers!C:G,4,FALSE)</f>
        <v>NSW</v>
      </c>
      <c r="L603" s="24">
        <v>1</v>
      </c>
      <c r="M603" s="19">
        <f>COUNTIFS(A:A,Table1[[#This Row],[LastName]],B:B,Table1[[#This Row],[FirstName]],F:F,"S",H:H,Table1[[#This Row],[Category]],I:I,Table1[[#This Row],[Weapon]])</f>
        <v>1</v>
      </c>
      <c r="N6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3" s="16">
        <f>IF(Table1[[#This Row],[Rank]]="Cancelled",1,IF(Table1[[#This Row],[Rank]]&gt;64,0,IF(L603=0,VLOOKUP(C603,'Ranking Values'!A:C,2,FALSE),VLOOKUP(C603,'Ranking Values'!A:C,3,FALSE))))</f>
        <v>20</v>
      </c>
      <c r="P603" s="16">
        <f>IF(OR(Table1[[#This Row],[Rank]]="Cancelled",Table1[[#This Row],[Rank]]&gt;64),1,VLOOKUP(Table1[[#This Row],[GenderCount]],'Ranking Values'!E:F,2,FALSE))</f>
        <v>1</v>
      </c>
      <c r="Q603" s="17">
        <f>Table1[[#This Row],[Ranking.Points]]*Table1[[#This Row],[Mulitplier]]*Table1[[#This Row],[NI.Mult]]</f>
        <v>20</v>
      </c>
    </row>
    <row r="604" spans="1:17" x14ac:dyDescent="0.3">
      <c r="A604" s="9" t="s">
        <v>25</v>
      </c>
      <c r="B604" s="9" t="s">
        <v>40</v>
      </c>
      <c r="C604" s="3">
        <v>5</v>
      </c>
      <c r="D604" s="12">
        <f>COUNTIFS(E:E,Table1[[#This Row],[EventDate]],G:G,Table1[[#This Row],[EventName]],H:H,Table1[[#This Row],[Category]],I:I,Table1[[#This Row],[Weapon]],J:J,Table1[[#This Row],[Gender]])</f>
        <v>6</v>
      </c>
      <c r="E604" s="30">
        <v>44696</v>
      </c>
      <c r="F604" s="31" t="s">
        <v>383</v>
      </c>
      <c r="G604" s="10" t="s">
        <v>386</v>
      </c>
      <c r="H604" s="9" t="s">
        <v>305</v>
      </c>
      <c r="I604" s="9" t="s">
        <v>287</v>
      </c>
      <c r="J604" s="14" t="s">
        <v>315</v>
      </c>
      <c r="K604" s="32" t="str">
        <f>VLOOKUP(Table1[[#This Row],[LastName]]&amp;"."&amp;Table1[[#This Row],[FirstName]],Fencers!C:G,4,FALSE)</f>
        <v>ASC</v>
      </c>
      <c r="L604" s="24">
        <v>1</v>
      </c>
      <c r="M604" s="19">
        <f>COUNTIFS(A:A,Table1[[#This Row],[LastName]],B:B,Table1[[#This Row],[FirstName]],F:F,"S",H:H,Table1[[#This Row],[Category]],I:I,Table1[[#This Row],[Weapon]])</f>
        <v>4</v>
      </c>
      <c r="N6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4" s="16">
        <f>IF(Table1[[#This Row],[Rank]]="Cancelled",1,IF(Table1[[#This Row],[Rank]]&gt;64,0,IF(L604=0,VLOOKUP(C604,'Ranking Values'!A:C,2,FALSE),VLOOKUP(C604,'Ranking Values'!A:C,3,FALSE))))</f>
        <v>14</v>
      </c>
      <c r="P604" s="16">
        <f>IF(OR(Table1[[#This Row],[Rank]]="Cancelled",Table1[[#This Row],[Rank]]&gt;64),1,VLOOKUP(Table1[[#This Row],[GenderCount]],'Ranking Values'!E:F,2,FALSE))</f>
        <v>1</v>
      </c>
      <c r="Q604" s="17">
        <f>Table1[[#This Row],[Ranking.Points]]*Table1[[#This Row],[Mulitplier]]*Table1[[#This Row],[NI.Mult]]</f>
        <v>14</v>
      </c>
    </row>
    <row r="605" spans="1:17" x14ac:dyDescent="0.3">
      <c r="A605" s="9" t="s">
        <v>122</v>
      </c>
      <c r="B605" s="9" t="s">
        <v>135</v>
      </c>
      <c r="C605" s="3">
        <v>6</v>
      </c>
      <c r="D605" s="12">
        <f>COUNTIFS(E:E,Table1[[#This Row],[EventDate]],G:G,Table1[[#This Row],[EventName]],H:H,Table1[[#This Row],[Category]],I:I,Table1[[#This Row],[Weapon]],J:J,Table1[[#This Row],[Gender]])</f>
        <v>6</v>
      </c>
      <c r="E605" s="30">
        <v>44696</v>
      </c>
      <c r="F605" s="31" t="s">
        <v>383</v>
      </c>
      <c r="G605" s="10" t="s">
        <v>386</v>
      </c>
      <c r="H605" s="9" t="s">
        <v>305</v>
      </c>
      <c r="I605" s="9" t="s">
        <v>287</v>
      </c>
      <c r="J605" s="14" t="s">
        <v>315</v>
      </c>
      <c r="K605" s="32" t="str">
        <f>VLOOKUP(Table1[[#This Row],[LastName]]&amp;"."&amp;Table1[[#This Row],[FirstName]],Fencers!C:G,4,FALSE)</f>
        <v>ASC</v>
      </c>
      <c r="L605" s="24">
        <v>1</v>
      </c>
      <c r="M605" s="19">
        <f>COUNTIFS(A:A,Table1[[#This Row],[LastName]],B:B,Table1[[#This Row],[FirstName]],F:F,"S",H:H,Table1[[#This Row],[Category]],I:I,Table1[[#This Row],[Weapon]])</f>
        <v>5</v>
      </c>
      <c r="N6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5" s="16">
        <f>IF(Table1[[#This Row],[Rank]]="Cancelled",1,IF(Table1[[#This Row],[Rank]]&gt;64,0,IF(L605=0,VLOOKUP(C605,'Ranking Values'!A:C,2,FALSE),VLOOKUP(C605,'Ranking Values'!A:C,3,FALSE))))</f>
        <v>14</v>
      </c>
      <c r="P605" s="16">
        <f>IF(OR(Table1[[#This Row],[Rank]]="Cancelled",Table1[[#This Row],[Rank]]&gt;64),1,VLOOKUP(Table1[[#This Row],[GenderCount]],'Ranking Values'!E:F,2,FALSE))</f>
        <v>1</v>
      </c>
      <c r="Q605" s="17">
        <f>Table1[[#This Row],[Ranking.Points]]*Table1[[#This Row],[Mulitplier]]*Table1[[#This Row],[NI.Mult]]</f>
        <v>14</v>
      </c>
    </row>
    <row r="606" spans="1:17" x14ac:dyDescent="0.3">
      <c r="A606" s="9" t="s">
        <v>327</v>
      </c>
      <c r="B606" s="9" t="s">
        <v>328</v>
      </c>
      <c r="C606" s="3">
        <v>1</v>
      </c>
      <c r="D606" s="12">
        <f>COUNTIFS(E:E,Table1[[#This Row],[EventDate]],G:G,Table1[[#This Row],[EventName]],H:H,Table1[[#This Row],[Category]],I:I,Table1[[#This Row],[Weapon]],J:J,Table1[[#This Row],[Gender]])</f>
        <v>4</v>
      </c>
      <c r="E606" s="30">
        <v>44696</v>
      </c>
      <c r="F606" s="31" t="s">
        <v>383</v>
      </c>
      <c r="G606" s="10" t="s">
        <v>389</v>
      </c>
      <c r="H606" s="9" t="s">
        <v>305</v>
      </c>
      <c r="I606" s="9" t="s">
        <v>313</v>
      </c>
      <c r="J606" s="14" t="s">
        <v>316</v>
      </c>
      <c r="K606" s="32" t="str">
        <f>VLOOKUP(Table1[[#This Row],[LastName]]&amp;"."&amp;Table1[[#This Row],[FirstName]],Fencers!C:G,4,FALSE)</f>
        <v>CSFC</v>
      </c>
      <c r="L606" s="24">
        <v>1</v>
      </c>
      <c r="M606" s="19">
        <f>COUNTIFS(A:A,Table1[[#This Row],[LastName]],B:B,Table1[[#This Row],[FirstName]],F:F,"S",H:H,Table1[[#This Row],[Category]],I:I,Table1[[#This Row],[Weapon]])</f>
        <v>3</v>
      </c>
      <c r="N6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6" s="16">
        <f>IF(Table1[[#This Row],[Rank]]="Cancelled",1,IF(Table1[[#This Row],[Rank]]&gt;64,0,IF(L606=0,VLOOKUP(C606,'Ranking Values'!A:C,2,FALSE),VLOOKUP(C606,'Ranking Values'!A:C,3,FALSE))))</f>
        <v>32</v>
      </c>
      <c r="P606" s="16">
        <f>IF(OR(Table1[[#This Row],[Rank]]="Cancelled",Table1[[#This Row],[Rank]]&gt;64),1,VLOOKUP(Table1[[#This Row],[GenderCount]],'Ranking Values'!E:F,2,FALSE))</f>
        <v>0.8</v>
      </c>
      <c r="Q606" s="17">
        <f>Table1[[#This Row],[Ranking.Points]]*Table1[[#This Row],[Mulitplier]]*Table1[[#This Row],[NI.Mult]]</f>
        <v>25.6</v>
      </c>
    </row>
    <row r="607" spans="1:17" x14ac:dyDescent="0.3">
      <c r="A607" s="9" t="s">
        <v>445</v>
      </c>
      <c r="B607" s="9" t="s">
        <v>60</v>
      </c>
      <c r="C607" s="3">
        <v>2</v>
      </c>
      <c r="D607" s="12">
        <f>COUNTIFS(E:E,Table1[[#This Row],[EventDate]],G:G,Table1[[#This Row],[EventName]],H:H,Table1[[#This Row],[Category]],I:I,Table1[[#This Row],[Weapon]],J:J,Table1[[#This Row],[Gender]])</f>
        <v>4</v>
      </c>
      <c r="E607" s="30">
        <v>44696</v>
      </c>
      <c r="F607" s="31" t="s">
        <v>383</v>
      </c>
      <c r="G607" s="10" t="s">
        <v>389</v>
      </c>
      <c r="H607" s="9" t="s">
        <v>305</v>
      </c>
      <c r="I607" s="9" t="s">
        <v>313</v>
      </c>
      <c r="J607" s="14" t="s">
        <v>316</v>
      </c>
      <c r="K607" s="32" t="str">
        <f>VLOOKUP(Table1[[#This Row],[LastName]]&amp;"."&amp;Table1[[#This Row],[FirstName]],Fencers!C:G,4,FALSE)</f>
        <v>ASC</v>
      </c>
      <c r="L607" s="24">
        <v>1</v>
      </c>
      <c r="M607" s="19">
        <f>COUNTIFS(A:A,Table1[[#This Row],[LastName]],B:B,Table1[[#This Row],[FirstName]],F:F,"S",H:H,Table1[[#This Row],[Category]],I:I,Table1[[#This Row],[Weapon]])</f>
        <v>2</v>
      </c>
      <c r="N6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7" s="16">
        <f>IF(Table1[[#This Row],[Rank]]="Cancelled",1,IF(Table1[[#This Row],[Rank]]&gt;64,0,IF(L607=0,VLOOKUP(C607,'Ranking Values'!A:C,2,FALSE),VLOOKUP(C607,'Ranking Values'!A:C,3,FALSE))))</f>
        <v>26</v>
      </c>
      <c r="P607" s="16">
        <f>IF(OR(Table1[[#This Row],[Rank]]="Cancelled",Table1[[#This Row],[Rank]]&gt;64),1,VLOOKUP(Table1[[#This Row],[GenderCount]],'Ranking Values'!E:F,2,FALSE))</f>
        <v>0.8</v>
      </c>
      <c r="Q607" s="17">
        <f>Table1[[#This Row],[Ranking.Points]]*Table1[[#This Row],[Mulitplier]]*Table1[[#This Row],[NI.Mult]]</f>
        <v>20.8</v>
      </c>
    </row>
    <row r="608" spans="1:17" x14ac:dyDescent="0.3">
      <c r="A608" s="9" t="s">
        <v>325</v>
      </c>
      <c r="B608" s="9" t="s">
        <v>326</v>
      </c>
      <c r="C608" s="3">
        <v>3</v>
      </c>
      <c r="D608" s="12">
        <f>COUNTIFS(E:E,Table1[[#This Row],[EventDate]],G:G,Table1[[#This Row],[EventName]],H:H,Table1[[#This Row],[Category]],I:I,Table1[[#This Row],[Weapon]],J:J,Table1[[#This Row],[Gender]])</f>
        <v>4</v>
      </c>
      <c r="E608" s="30">
        <v>44696</v>
      </c>
      <c r="F608" s="31" t="s">
        <v>383</v>
      </c>
      <c r="G608" s="10" t="s">
        <v>389</v>
      </c>
      <c r="H608" s="9" t="s">
        <v>305</v>
      </c>
      <c r="I608" s="9" t="s">
        <v>313</v>
      </c>
      <c r="J608" s="14" t="s">
        <v>316</v>
      </c>
      <c r="K608" s="32" t="str">
        <f>VLOOKUP(Table1[[#This Row],[LastName]]&amp;"."&amp;Table1[[#This Row],[FirstName]],Fencers!C:G,4,FALSE)</f>
        <v>CSFC</v>
      </c>
      <c r="L608" s="24">
        <v>1</v>
      </c>
      <c r="M608" s="19">
        <f>COUNTIFS(A:A,Table1[[#This Row],[LastName]],B:B,Table1[[#This Row],[FirstName]],F:F,"S",H:H,Table1[[#This Row],[Category]],I:I,Table1[[#This Row],[Weapon]])</f>
        <v>2</v>
      </c>
      <c r="N6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8" s="16">
        <f>IF(Table1[[#This Row],[Rank]]="Cancelled",1,IF(Table1[[#This Row],[Rank]]&gt;64,0,IF(L608=0,VLOOKUP(C608,'Ranking Values'!A:C,2,FALSE),VLOOKUP(C608,'Ranking Values'!A:C,3,FALSE))))</f>
        <v>20</v>
      </c>
      <c r="P608" s="16">
        <f>IF(OR(Table1[[#This Row],[Rank]]="Cancelled",Table1[[#This Row],[Rank]]&gt;64),1,VLOOKUP(Table1[[#This Row],[GenderCount]],'Ranking Values'!E:F,2,FALSE))</f>
        <v>0.8</v>
      </c>
      <c r="Q608" s="17">
        <f>Table1[[#This Row],[Ranking.Points]]*Table1[[#This Row],[Mulitplier]]*Table1[[#This Row],[NI.Mult]]</f>
        <v>16</v>
      </c>
    </row>
    <row r="609" spans="1:17" x14ac:dyDescent="0.3">
      <c r="A609" s="9" t="s">
        <v>367</v>
      </c>
      <c r="B609" s="9" t="s">
        <v>42</v>
      </c>
      <c r="C609" s="3">
        <v>3</v>
      </c>
      <c r="D609" s="12">
        <f>COUNTIFS(E:E,Table1[[#This Row],[EventDate]],G:G,Table1[[#This Row],[EventName]],H:H,Table1[[#This Row],[Category]],I:I,Table1[[#This Row],[Weapon]],J:J,Table1[[#This Row],[Gender]])</f>
        <v>4</v>
      </c>
      <c r="E609" s="30">
        <v>44696</v>
      </c>
      <c r="F609" s="31" t="s">
        <v>383</v>
      </c>
      <c r="G609" s="10" t="s">
        <v>389</v>
      </c>
      <c r="H609" s="9" t="s">
        <v>305</v>
      </c>
      <c r="I609" s="9" t="s">
        <v>313</v>
      </c>
      <c r="J609" s="14" t="s">
        <v>316</v>
      </c>
      <c r="K609" s="32" t="str">
        <f>VLOOKUP(Table1[[#This Row],[LastName]]&amp;"."&amp;Table1[[#This Row],[FirstName]],Fencers!C:G,4,FALSE)</f>
        <v>CSFC</v>
      </c>
      <c r="L609" s="24">
        <v>1</v>
      </c>
      <c r="M609" s="19">
        <f>COUNTIFS(A:A,Table1[[#This Row],[LastName]],B:B,Table1[[#This Row],[FirstName]],F:F,"S",H:H,Table1[[#This Row],[Category]],I:I,Table1[[#This Row],[Weapon]])</f>
        <v>4</v>
      </c>
      <c r="N6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9" s="16">
        <f>IF(Table1[[#This Row],[Rank]]="Cancelled",1,IF(Table1[[#This Row],[Rank]]&gt;64,0,IF(L609=0,VLOOKUP(C609,'Ranking Values'!A:C,2,FALSE),VLOOKUP(C609,'Ranking Values'!A:C,3,FALSE))))</f>
        <v>20</v>
      </c>
      <c r="P609" s="16">
        <f>IF(OR(Table1[[#This Row],[Rank]]="Cancelled",Table1[[#This Row],[Rank]]&gt;64),1,VLOOKUP(Table1[[#This Row],[GenderCount]],'Ranking Values'!E:F,2,FALSE))</f>
        <v>0.8</v>
      </c>
      <c r="Q609" s="17">
        <f>Table1[[#This Row],[Ranking.Points]]*Table1[[#This Row],[Mulitplier]]*Table1[[#This Row],[NI.Mult]]</f>
        <v>16</v>
      </c>
    </row>
    <row r="610" spans="1:17" x14ac:dyDescent="0.3">
      <c r="A610" s="9" t="s">
        <v>394</v>
      </c>
      <c r="B610" s="9" t="s">
        <v>304</v>
      </c>
      <c r="C610" s="9" t="s">
        <v>17</v>
      </c>
      <c r="D610" s="12">
        <f>COUNTIFS(E:E,Table1[[#This Row],[EventDate]],G:G,Table1[[#This Row],[EventName]],H:H,Table1[[#This Row],[Category]],I:I,Table1[[#This Row],[Weapon]],J:J,Table1[[#This Row],[Gender]])</f>
        <v>1</v>
      </c>
      <c r="E610" s="30">
        <v>44696</v>
      </c>
      <c r="F610" s="31" t="s">
        <v>383</v>
      </c>
      <c r="G610" s="10" t="s">
        <v>283</v>
      </c>
      <c r="H610" s="9" t="s">
        <v>314</v>
      </c>
      <c r="I610" s="9" t="s">
        <v>285</v>
      </c>
      <c r="J610" s="14" t="s">
        <v>315</v>
      </c>
      <c r="K610" s="32" t="str">
        <f>VLOOKUP(Table1[[#This Row],[LastName]]&amp;"."&amp;Table1[[#This Row],[FirstName]],Fencers!C:G,4,FALSE)</f>
        <v>ASC</v>
      </c>
      <c r="L610" s="24">
        <v>0</v>
      </c>
      <c r="M610" s="19">
        <f>COUNTIFS(A:A,Table1[[#This Row],[LastName]],B:B,Table1[[#This Row],[FirstName]],F:F,"S",H:H,Table1[[#This Row],[Category]],I:I,Table1[[#This Row],[Weapon]])</f>
        <v>1</v>
      </c>
      <c r="N6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0" s="16">
        <f>IF(Table1[[#This Row],[Rank]]="Cancelled",1,IF(Table1[[#This Row],[Rank]]&gt;64,0,IF(L610=0,VLOOKUP(C610,'Ranking Values'!A:C,2,FALSE),VLOOKUP(C610,'Ranking Values'!A:C,3,FALSE))))</f>
        <v>1</v>
      </c>
      <c r="P610" s="16">
        <f>IF(OR(Table1[[#This Row],[Rank]]="Cancelled",Table1[[#This Row],[Rank]]&gt;64),1,VLOOKUP(Table1[[#This Row],[GenderCount]],'Ranking Values'!E:F,2,FALSE))</f>
        <v>1</v>
      </c>
      <c r="Q610" s="17">
        <f>Table1[[#This Row],[Ranking.Points]]*Table1[[#This Row],[Mulitplier]]*Table1[[#This Row],[NI.Mult]]</f>
        <v>1</v>
      </c>
    </row>
    <row r="611" spans="1:17" x14ac:dyDescent="0.3">
      <c r="A611" s="9" t="s">
        <v>26</v>
      </c>
      <c r="B611" s="9" t="s">
        <v>41</v>
      </c>
      <c r="C611" s="3">
        <v>1</v>
      </c>
      <c r="D611" s="12">
        <f>COUNTIFS(E:E,Table1[[#This Row],[EventDate]],G:G,Table1[[#This Row],[EventName]],H:H,Table1[[#This Row],[Category]],I:I,Table1[[#This Row],[Weapon]],J:J,Table1[[#This Row],[Gender]])</f>
        <v>6</v>
      </c>
      <c r="E611" s="30">
        <v>44696</v>
      </c>
      <c r="F611" s="31" t="s">
        <v>383</v>
      </c>
      <c r="G611" s="10" t="s">
        <v>387</v>
      </c>
      <c r="H611" s="9" t="s">
        <v>305</v>
      </c>
      <c r="I611" s="9" t="s">
        <v>285</v>
      </c>
      <c r="J611" s="14" t="s">
        <v>315</v>
      </c>
      <c r="K611" s="32" t="str">
        <f>VLOOKUP(Table1[[#This Row],[LastName]]&amp;"."&amp;Table1[[#This Row],[FirstName]],Fencers!C:G,4,FALSE)</f>
        <v>ASC</v>
      </c>
      <c r="L611" s="24">
        <v>1</v>
      </c>
      <c r="M611" s="19">
        <f>COUNTIFS(A:A,Table1[[#This Row],[LastName]],B:B,Table1[[#This Row],[FirstName]],F:F,"S",H:H,Table1[[#This Row],[Category]],I:I,Table1[[#This Row],[Weapon]])</f>
        <v>1</v>
      </c>
      <c r="N6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1" s="16">
        <f>IF(Table1[[#This Row],[Rank]]="Cancelled",1,IF(Table1[[#This Row],[Rank]]&gt;64,0,IF(L611=0,VLOOKUP(C611,'Ranking Values'!A:C,2,FALSE),VLOOKUP(C611,'Ranking Values'!A:C,3,FALSE))))</f>
        <v>32</v>
      </c>
      <c r="P611" s="16">
        <f>IF(OR(Table1[[#This Row],[Rank]]="Cancelled",Table1[[#This Row],[Rank]]&gt;64),1,VLOOKUP(Table1[[#This Row],[GenderCount]],'Ranking Values'!E:F,2,FALSE))</f>
        <v>1</v>
      </c>
      <c r="Q611" s="17">
        <f>Table1[[#This Row],[Ranking.Points]]*Table1[[#This Row],[Mulitplier]]*Table1[[#This Row],[NI.Mult]]</f>
        <v>32</v>
      </c>
    </row>
    <row r="612" spans="1:17" x14ac:dyDescent="0.3">
      <c r="A612" s="9" t="s">
        <v>330</v>
      </c>
      <c r="B612" s="9" t="s">
        <v>331</v>
      </c>
      <c r="C612" s="3">
        <v>2</v>
      </c>
      <c r="D612" s="12">
        <f>COUNTIFS(E:E,Table1[[#This Row],[EventDate]],G:G,Table1[[#This Row],[EventName]],H:H,Table1[[#This Row],[Category]],I:I,Table1[[#This Row],[Weapon]],J:J,Table1[[#This Row],[Gender]])</f>
        <v>6</v>
      </c>
      <c r="E612" s="30">
        <v>44696</v>
      </c>
      <c r="F612" s="31" t="s">
        <v>383</v>
      </c>
      <c r="G612" s="10" t="s">
        <v>387</v>
      </c>
      <c r="H612" s="9" t="s">
        <v>305</v>
      </c>
      <c r="I612" s="9" t="s">
        <v>285</v>
      </c>
      <c r="J612" s="14" t="s">
        <v>315</v>
      </c>
      <c r="K612" s="32" t="str">
        <f>VLOOKUP(Table1[[#This Row],[LastName]]&amp;"."&amp;Table1[[#This Row],[FirstName]],Fencers!C:G,4,FALSE)</f>
        <v>AUFeC</v>
      </c>
      <c r="L612" s="24">
        <v>1</v>
      </c>
      <c r="M612" s="19">
        <f>COUNTIFS(A:A,Table1[[#This Row],[LastName]],B:B,Table1[[#This Row],[FirstName]],F:F,"S",H:H,Table1[[#This Row],[Category]],I:I,Table1[[#This Row],[Weapon]])</f>
        <v>3</v>
      </c>
      <c r="N6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2" s="16">
        <f>IF(Table1[[#This Row],[Rank]]="Cancelled",1,IF(Table1[[#This Row],[Rank]]&gt;64,0,IF(L612=0,VLOOKUP(C612,'Ranking Values'!A:C,2,FALSE),VLOOKUP(C612,'Ranking Values'!A:C,3,FALSE))))</f>
        <v>26</v>
      </c>
      <c r="P612" s="16">
        <f>IF(OR(Table1[[#This Row],[Rank]]="Cancelled",Table1[[#This Row],[Rank]]&gt;64),1,VLOOKUP(Table1[[#This Row],[GenderCount]],'Ranking Values'!E:F,2,FALSE))</f>
        <v>1</v>
      </c>
      <c r="Q612" s="17">
        <f>Table1[[#This Row],[Ranking.Points]]*Table1[[#This Row],[Mulitplier]]*Table1[[#This Row],[NI.Mult]]</f>
        <v>26</v>
      </c>
    </row>
    <row r="613" spans="1:17" x14ac:dyDescent="0.3">
      <c r="A613" s="9" t="s">
        <v>180</v>
      </c>
      <c r="B613" s="9" t="s">
        <v>181</v>
      </c>
      <c r="C613" s="3">
        <v>3</v>
      </c>
      <c r="D613" s="12">
        <f>COUNTIFS(E:E,Table1[[#This Row],[EventDate]],G:G,Table1[[#This Row],[EventName]],H:H,Table1[[#This Row],[Category]],I:I,Table1[[#This Row],[Weapon]],J:J,Table1[[#This Row],[Gender]])</f>
        <v>6</v>
      </c>
      <c r="E613" s="30">
        <v>44696</v>
      </c>
      <c r="F613" s="31" t="s">
        <v>383</v>
      </c>
      <c r="G613" s="10" t="s">
        <v>387</v>
      </c>
      <c r="H613" s="9" t="s">
        <v>305</v>
      </c>
      <c r="I613" s="9" t="s">
        <v>285</v>
      </c>
      <c r="J613" s="14" t="s">
        <v>315</v>
      </c>
      <c r="K613" s="32" t="str">
        <f>VLOOKUP(Table1[[#This Row],[LastName]]&amp;"."&amp;Table1[[#This Row],[FirstName]],Fencers!C:G,4,FALSE)</f>
        <v>CSFC</v>
      </c>
      <c r="L613" s="24">
        <v>1</v>
      </c>
      <c r="M613" s="19">
        <f>COUNTIFS(A:A,Table1[[#This Row],[LastName]],B:B,Table1[[#This Row],[FirstName]],F:F,"S",H:H,Table1[[#This Row],[Category]],I:I,Table1[[#This Row],[Weapon]])</f>
        <v>4</v>
      </c>
      <c r="N6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3" s="16">
        <f>IF(Table1[[#This Row],[Rank]]="Cancelled",1,IF(Table1[[#This Row],[Rank]]&gt;64,0,IF(L613=0,VLOOKUP(C613,'Ranking Values'!A:C,2,FALSE),VLOOKUP(C613,'Ranking Values'!A:C,3,FALSE))))</f>
        <v>20</v>
      </c>
      <c r="P613" s="16">
        <f>IF(OR(Table1[[#This Row],[Rank]]="Cancelled",Table1[[#This Row],[Rank]]&gt;64),1,VLOOKUP(Table1[[#This Row],[GenderCount]],'Ranking Values'!E:F,2,FALSE))</f>
        <v>1</v>
      </c>
      <c r="Q613" s="17">
        <f>Table1[[#This Row],[Ranking.Points]]*Table1[[#This Row],[Mulitplier]]*Table1[[#This Row],[NI.Mult]]</f>
        <v>20</v>
      </c>
    </row>
    <row r="614" spans="1:17" x14ac:dyDescent="0.3">
      <c r="A614" s="9" t="s">
        <v>123</v>
      </c>
      <c r="B614" s="9" t="s">
        <v>446</v>
      </c>
      <c r="C614" s="3">
        <v>3</v>
      </c>
      <c r="D614" s="12">
        <f>COUNTIFS(E:E,Table1[[#This Row],[EventDate]],G:G,Table1[[#This Row],[EventName]],H:H,Table1[[#This Row],[Category]],I:I,Table1[[#This Row],[Weapon]],J:J,Table1[[#This Row],[Gender]])</f>
        <v>6</v>
      </c>
      <c r="E614" s="30">
        <v>44696</v>
      </c>
      <c r="F614" s="31" t="s">
        <v>383</v>
      </c>
      <c r="G614" s="10" t="s">
        <v>387</v>
      </c>
      <c r="H614" s="9" t="s">
        <v>305</v>
      </c>
      <c r="I614" s="9" t="s">
        <v>285</v>
      </c>
      <c r="J614" s="14" t="s">
        <v>315</v>
      </c>
      <c r="K614" s="32" t="str">
        <f>VLOOKUP(Table1[[#This Row],[LastName]]&amp;"."&amp;Table1[[#This Row],[FirstName]],Fencers!C:G,4,FALSE)</f>
        <v>CSFC</v>
      </c>
      <c r="L614" s="24">
        <v>1</v>
      </c>
      <c r="M614" s="19">
        <f>COUNTIFS(A:A,Table1[[#This Row],[LastName]],B:B,Table1[[#This Row],[FirstName]],F:F,"S",H:H,Table1[[#This Row],[Category]],I:I,Table1[[#This Row],[Weapon]])</f>
        <v>4</v>
      </c>
      <c r="N6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4" s="16">
        <f>IF(Table1[[#This Row],[Rank]]="Cancelled",1,IF(Table1[[#This Row],[Rank]]&gt;64,0,IF(L614=0,VLOOKUP(C614,'Ranking Values'!A:C,2,FALSE),VLOOKUP(C614,'Ranking Values'!A:C,3,FALSE))))</f>
        <v>20</v>
      </c>
      <c r="P614" s="16">
        <f>IF(OR(Table1[[#This Row],[Rank]]="Cancelled",Table1[[#This Row],[Rank]]&gt;64),1,VLOOKUP(Table1[[#This Row],[GenderCount]],'Ranking Values'!E:F,2,FALSE))</f>
        <v>1</v>
      </c>
      <c r="Q614" s="17">
        <f>Table1[[#This Row],[Ranking.Points]]*Table1[[#This Row],[Mulitplier]]*Table1[[#This Row],[NI.Mult]]</f>
        <v>20</v>
      </c>
    </row>
    <row r="615" spans="1:17" x14ac:dyDescent="0.3">
      <c r="A615" s="9" t="s">
        <v>373</v>
      </c>
      <c r="B615" s="9" t="s">
        <v>374</v>
      </c>
      <c r="C615" s="3">
        <v>5</v>
      </c>
      <c r="D615" s="12">
        <f>COUNTIFS(E:E,Table1[[#This Row],[EventDate]],G:G,Table1[[#This Row],[EventName]],H:H,Table1[[#This Row],[Category]],I:I,Table1[[#This Row],[Weapon]],J:J,Table1[[#This Row],[Gender]])</f>
        <v>6</v>
      </c>
      <c r="E615" s="30">
        <v>44696</v>
      </c>
      <c r="F615" s="31" t="s">
        <v>383</v>
      </c>
      <c r="G615" s="10" t="s">
        <v>387</v>
      </c>
      <c r="H615" s="9" t="s">
        <v>305</v>
      </c>
      <c r="I615" s="9" t="s">
        <v>285</v>
      </c>
      <c r="J615" s="14" t="s">
        <v>315</v>
      </c>
      <c r="K615" s="32" t="str">
        <f>VLOOKUP(Table1[[#This Row],[LastName]]&amp;"."&amp;Table1[[#This Row],[FirstName]],Fencers!C:G,4,FALSE)</f>
        <v>CSFC</v>
      </c>
      <c r="L615" s="24">
        <v>1</v>
      </c>
      <c r="M615" s="19">
        <f>COUNTIFS(A:A,Table1[[#This Row],[LastName]],B:B,Table1[[#This Row],[FirstName]],F:F,"S",H:H,Table1[[#This Row],[Category]],I:I,Table1[[#This Row],[Weapon]])</f>
        <v>5</v>
      </c>
      <c r="N6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5" s="16">
        <f>IF(Table1[[#This Row],[Rank]]="Cancelled",1,IF(Table1[[#This Row],[Rank]]&gt;64,0,IF(L615=0,VLOOKUP(C615,'Ranking Values'!A:C,2,FALSE),VLOOKUP(C615,'Ranking Values'!A:C,3,FALSE))))</f>
        <v>14</v>
      </c>
      <c r="P615" s="16">
        <f>IF(OR(Table1[[#This Row],[Rank]]="Cancelled",Table1[[#This Row],[Rank]]&gt;64),1,VLOOKUP(Table1[[#This Row],[GenderCount]],'Ranking Values'!E:F,2,FALSE))</f>
        <v>1</v>
      </c>
      <c r="Q615" s="17">
        <f>Table1[[#This Row],[Ranking.Points]]*Table1[[#This Row],[Mulitplier]]*Table1[[#This Row],[NI.Mult]]</f>
        <v>14</v>
      </c>
    </row>
    <row r="616" spans="1:17" x14ac:dyDescent="0.3">
      <c r="A616" s="9" t="s">
        <v>479</v>
      </c>
      <c r="B616" s="9" t="s">
        <v>480</v>
      </c>
      <c r="C616" s="3">
        <v>6</v>
      </c>
      <c r="D616" s="12">
        <f>COUNTIFS(E:E,Table1[[#This Row],[EventDate]],G:G,Table1[[#This Row],[EventName]],H:H,Table1[[#This Row],[Category]],I:I,Table1[[#This Row],[Weapon]],J:J,Table1[[#This Row],[Gender]])</f>
        <v>6</v>
      </c>
      <c r="E616" s="30">
        <v>44696</v>
      </c>
      <c r="F616" s="31" t="s">
        <v>383</v>
      </c>
      <c r="G616" s="10" t="s">
        <v>387</v>
      </c>
      <c r="H616" s="9" t="s">
        <v>305</v>
      </c>
      <c r="I616" s="9" t="s">
        <v>285</v>
      </c>
      <c r="J616" s="14" t="s">
        <v>315</v>
      </c>
      <c r="K616" s="32" t="str">
        <f>VLOOKUP(Table1[[#This Row],[LastName]]&amp;"."&amp;Table1[[#This Row],[FirstName]],Fencers!C:G,4,FALSE)</f>
        <v>NSW</v>
      </c>
      <c r="L616" s="24">
        <v>1</v>
      </c>
      <c r="M616" s="19">
        <f>COUNTIFS(A:A,Table1[[#This Row],[LastName]],B:B,Table1[[#This Row],[FirstName]],F:F,"S",H:H,Table1[[#This Row],[Category]],I:I,Table1[[#This Row],[Weapon]])</f>
        <v>1</v>
      </c>
      <c r="N6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6" s="16">
        <f>IF(Table1[[#This Row],[Rank]]="Cancelled",1,IF(Table1[[#This Row],[Rank]]&gt;64,0,IF(L616=0,VLOOKUP(C616,'Ranking Values'!A:C,2,FALSE),VLOOKUP(C616,'Ranking Values'!A:C,3,FALSE))))</f>
        <v>14</v>
      </c>
      <c r="P616" s="16">
        <f>IF(OR(Table1[[#This Row],[Rank]]="Cancelled",Table1[[#This Row],[Rank]]&gt;64),1,VLOOKUP(Table1[[#This Row],[GenderCount]],'Ranking Values'!E:F,2,FALSE))</f>
        <v>1</v>
      </c>
      <c r="Q616" s="17">
        <f>Table1[[#This Row],[Ranking.Points]]*Table1[[#This Row],[Mulitplier]]*Table1[[#This Row],[NI.Mult]]</f>
        <v>14</v>
      </c>
    </row>
    <row r="617" spans="1:17" x14ac:dyDescent="0.3">
      <c r="A617" s="9" t="s">
        <v>361</v>
      </c>
      <c r="B617" s="9" t="s">
        <v>362</v>
      </c>
      <c r="C617" s="3">
        <v>1</v>
      </c>
      <c r="D617" s="12">
        <f>COUNTIFS(E:E,Table1[[#This Row],[EventDate]],G:G,Table1[[#This Row],[EventName]],H:H,Table1[[#This Row],[Category]],I:I,Table1[[#This Row],[Weapon]],J:J,Table1[[#This Row],[Gender]])</f>
        <v>5</v>
      </c>
      <c r="E617" s="30">
        <v>44696</v>
      </c>
      <c r="F617" s="31" t="s">
        <v>383</v>
      </c>
      <c r="G617" s="10" t="s">
        <v>388</v>
      </c>
      <c r="H617" s="9" t="s">
        <v>305</v>
      </c>
      <c r="I617" s="9" t="s">
        <v>285</v>
      </c>
      <c r="J617" s="14" t="s">
        <v>316</v>
      </c>
      <c r="K617" s="32" t="str">
        <f>VLOOKUP(Table1[[#This Row],[LastName]]&amp;"."&amp;Table1[[#This Row],[FirstName]],Fencers!C:G,4,FALSE)</f>
        <v>ASC</v>
      </c>
      <c r="L617" s="24">
        <v>1</v>
      </c>
      <c r="M617" s="19">
        <f>COUNTIFS(A:A,Table1[[#This Row],[LastName]],B:B,Table1[[#This Row],[FirstName]],F:F,"S",H:H,Table1[[#This Row],[Category]],I:I,Table1[[#This Row],[Weapon]])</f>
        <v>2</v>
      </c>
      <c r="N6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7" s="16">
        <f>IF(Table1[[#This Row],[Rank]]="Cancelled",1,IF(Table1[[#This Row],[Rank]]&gt;64,0,IF(L617=0,VLOOKUP(C617,'Ranking Values'!A:C,2,FALSE),VLOOKUP(C617,'Ranking Values'!A:C,3,FALSE))))</f>
        <v>32</v>
      </c>
      <c r="P617" s="16">
        <f>IF(OR(Table1[[#This Row],[Rank]]="Cancelled",Table1[[#This Row],[Rank]]&gt;64),1,VLOOKUP(Table1[[#This Row],[GenderCount]],'Ranking Values'!E:F,2,FALSE))</f>
        <v>1</v>
      </c>
      <c r="Q617" s="17">
        <f>Table1[[#This Row],[Ranking.Points]]*Table1[[#This Row],[Mulitplier]]*Table1[[#This Row],[NI.Mult]]</f>
        <v>32</v>
      </c>
    </row>
    <row r="618" spans="1:17" x14ac:dyDescent="0.3">
      <c r="A618" s="9" t="s">
        <v>70</v>
      </c>
      <c r="B618" s="9" t="s">
        <v>71</v>
      </c>
      <c r="C618" s="3">
        <v>2</v>
      </c>
      <c r="D618" s="12">
        <f>COUNTIFS(E:E,Table1[[#This Row],[EventDate]],G:G,Table1[[#This Row],[EventName]],H:H,Table1[[#This Row],[Category]],I:I,Table1[[#This Row],[Weapon]],J:J,Table1[[#This Row],[Gender]])</f>
        <v>5</v>
      </c>
      <c r="E618" s="30">
        <v>44696</v>
      </c>
      <c r="F618" s="31" t="s">
        <v>383</v>
      </c>
      <c r="G618" s="10" t="s">
        <v>388</v>
      </c>
      <c r="H618" s="9" t="s">
        <v>305</v>
      </c>
      <c r="I618" s="9" t="s">
        <v>285</v>
      </c>
      <c r="J618" s="14" t="s">
        <v>316</v>
      </c>
      <c r="K618" s="32" t="str">
        <f>VLOOKUP(Table1[[#This Row],[LastName]]&amp;"."&amp;Table1[[#This Row],[FirstName]],Fencers!C:G,4,FALSE)</f>
        <v>AHFC</v>
      </c>
      <c r="L618" s="24">
        <v>1</v>
      </c>
      <c r="M618" s="19">
        <f>COUNTIFS(A:A,Table1[[#This Row],[LastName]],B:B,Table1[[#This Row],[FirstName]],F:F,"S",H:H,Table1[[#This Row],[Category]],I:I,Table1[[#This Row],[Weapon]])</f>
        <v>4</v>
      </c>
      <c r="N6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8" s="16">
        <f>IF(Table1[[#This Row],[Rank]]="Cancelled",1,IF(Table1[[#This Row],[Rank]]&gt;64,0,IF(L618=0,VLOOKUP(C618,'Ranking Values'!A:C,2,FALSE),VLOOKUP(C618,'Ranking Values'!A:C,3,FALSE))))</f>
        <v>26</v>
      </c>
      <c r="P618" s="16">
        <f>IF(OR(Table1[[#This Row],[Rank]]="Cancelled",Table1[[#This Row],[Rank]]&gt;64),1,VLOOKUP(Table1[[#This Row],[GenderCount]],'Ranking Values'!E:F,2,FALSE))</f>
        <v>1</v>
      </c>
      <c r="Q618" s="17">
        <f>Table1[[#This Row],[Ranking.Points]]*Table1[[#This Row],[Mulitplier]]*Table1[[#This Row],[NI.Mult]]</f>
        <v>26</v>
      </c>
    </row>
    <row r="619" spans="1:17" x14ac:dyDescent="0.3">
      <c r="A619" s="9" t="s">
        <v>107</v>
      </c>
      <c r="B619" s="9" t="s">
        <v>142</v>
      </c>
      <c r="C619" s="3">
        <v>3</v>
      </c>
      <c r="D619" s="12">
        <f>COUNTIFS(E:E,Table1[[#This Row],[EventDate]],G:G,Table1[[#This Row],[EventName]],H:H,Table1[[#This Row],[Category]],I:I,Table1[[#This Row],[Weapon]],J:J,Table1[[#This Row],[Gender]])</f>
        <v>5</v>
      </c>
      <c r="E619" s="30">
        <v>44696</v>
      </c>
      <c r="F619" s="31" t="s">
        <v>383</v>
      </c>
      <c r="G619" s="10" t="s">
        <v>388</v>
      </c>
      <c r="H619" s="9" t="s">
        <v>305</v>
      </c>
      <c r="I619" s="9" t="s">
        <v>285</v>
      </c>
      <c r="J619" s="14" t="s">
        <v>316</v>
      </c>
      <c r="K619" s="32" t="str">
        <f>VLOOKUP(Table1[[#This Row],[LastName]]&amp;"."&amp;Table1[[#This Row],[FirstName]],Fencers!C:G,4,FALSE)</f>
        <v>ASC</v>
      </c>
      <c r="L619" s="24">
        <v>1</v>
      </c>
      <c r="M619" s="19">
        <f>COUNTIFS(A:A,Table1[[#This Row],[LastName]],B:B,Table1[[#This Row],[FirstName]],F:F,"S",H:H,Table1[[#This Row],[Category]],I:I,Table1[[#This Row],[Weapon]])</f>
        <v>5</v>
      </c>
      <c r="N6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9" s="16">
        <f>IF(Table1[[#This Row],[Rank]]="Cancelled",1,IF(Table1[[#This Row],[Rank]]&gt;64,0,IF(L619=0,VLOOKUP(C619,'Ranking Values'!A:C,2,FALSE),VLOOKUP(C619,'Ranking Values'!A:C,3,FALSE))))</f>
        <v>20</v>
      </c>
      <c r="P619" s="16">
        <f>IF(OR(Table1[[#This Row],[Rank]]="Cancelled",Table1[[#This Row],[Rank]]&gt;64),1,VLOOKUP(Table1[[#This Row],[GenderCount]],'Ranking Values'!E:F,2,FALSE))</f>
        <v>1</v>
      </c>
      <c r="Q619" s="17">
        <f>Table1[[#This Row],[Ranking.Points]]*Table1[[#This Row],[Mulitplier]]*Table1[[#This Row],[NI.Mult]]</f>
        <v>20</v>
      </c>
    </row>
    <row r="620" spans="1:17" x14ac:dyDescent="0.3">
      <c r="A620" s="9" t="s">
        <v>477</v>
      </c>
      <c r="B620" s="9" t="s">
        <v>192</v>
      </c>
      <c r="C620" s="3">
        <v>3</v>
      </c>
      <c r="D620" s="12">
        <f>COUNTIFS(E:E,Table1[[#This Row],[EventDate]],G:G,Table1[[#This Row],[EventName]],H:H,Table1[[#This Row],[Category]],I:I,Table1[[#This Row],[Weapon]],J:J,Table1[[#This Row],[Gender]])</f>
        <v>5</v>
      </c>
      <c r="E620" s="30">
        <v>44696</v>
      </c>
      <c r="F620" s="31" t="s">
        <v>383</v>
      </c>
      <c r="G620" s="10" t="s">
        <v>388</v>
      </c>
      <c r="H620" s="9" t="s">
        <v>305</v>
      </c>
      <c r="I620" s="9" t="s">
        <v>285</v>
      </c>
      <c r="J620" s="14" t="s">
        <v>316</v>
      </c>
      <c r="K620" s="32" t="str">
        <f>VLOOKUP(Table1[[#This Row],[LastName]]&amp;"."&amp;Table1[[#This Row],[FirstName]],Fencers!C:G,4,FALSE)</f>
        <v>VIC</v>
      </c>
      <c r="L620" s="24">
        <v>1</v>
      </c>
      <c r="M620" s="19">
        <f>COUNTIFS(A:A,Table1[[#This Row],[LastName]],B:B,Table1[[#This Row],[FirstName]],F:F,"S",H:H,Table1[[#This Row],[Category]],I:I,Table1[[#This Row],[Weapon]])</f>
        <v>1</v>
      </c>
      <c r="N6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0" s="16">
        <f>IF(Table1[[#This Row],[Rank]]="Cancelled",1,IF(Table1[[#This Row],[Rank]]&gt;64,0,IF(L620=0,VLOOKUP(C620,'Ranking Values'!A:C,2,FALSE),VLOOKUP(C620,'Ranking Values'!A:C,3,FALSE))))</f>
        <v>20</v>
      </c>
      <c r="P620" s="16">
        <f>IF(OR(Table1[[#This Row],[Rank]]="Cancelled",Table1[[#This Row],[Rank]]&gt;64),1,VLOOKUP(Table1[[#This Row],[GenderCount]],'Ranking Values'!E:F,2,FALSE))</f>
        <v>1</v>
      </c>
      <c r="Q620" s="17">
        <f>Table1[[#This Row],[Ranking.Points]]*Table1[[#This Row],[Mulitplier]]*Table1[[#This Row],[NI.Mult]]</f>
        <v>20</v>
      </c>
    </row>
    <row r="621" spans="1:17" x14ac:dyDescent="0.3">
      <c r="A621" s="9" t="s">
        <v>375</v>
      </c>
      <c r="B621" s="9" t="s">
        <v>376</v>
      </c>
      <c r="C621" s="3">
        <v>5</v>
      </c>
      <c r="D621" s="12">
        <f>COUNTIFS(E:E,Table1[[#This Row],[EventDate]],G:G,Table1[[#This Row],[EventName]],H:H,Table1[[#This Row],[Category]],I:I,Table1[[#This Row],[Weapon]],J:J,Table1[[#This Row],[Gender]])</f>
        <v>5</v>
      </c>
      <c r="E621" s="30">
        <v>44696</v>
      </c>
      <c r="F621" s="31" t="s">
        <v>383</v>
      </c>
      <c r="G621" s="10" t="s">
        <v>388</v>
      </c>
      <c r="H621" s="9" t="s">
        <v>305</v>
      </c>
      <c r="I621" s="9" t="s">
        <v>285</v>
      </c>
      <c r="J621" s="14" t="s">
        <v>316</v>
      </c>
      <c r="K621" s="32" t="str">
        <f>VLOOKUP(Table1[[#This Row],[LastName]]&amp;"."&amp;Table1[[#This Row],[FirstName]],Fencers!C:G,4,FALSE)</f>
        <v>ASC</v>
      </c>
      <c r="L621" s="24">
        <v>1</v>
      </c>
      <c r="M621" s="19">
        <f>COUNTIFS(A:A,Table1[[#This Row],[LastName]],B:B,Table1[[#This Row],[FirstName]],F:F,"S",H:H,Table1[[#This Row],[Category]],I:I,Table1[[#This Row],[Weapon]])</f>
        <v>2</v>
      </c>
      <c r="N6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1" s="16">
        <f>IF(Table1[[#This Row],[Rank]]="Cancelled",1,IF(Table1[[#This Row],[Rank]]&gt;64,0,IF(L621=0,VLOOKUP(C621,'Ranking Values'!A:C,2,FALSE),VLOOKUP(C621,'Ranking Values'!A:C,3,FALSE))))</f>
        <v>14</v>
      </c>
      <c r="P621" s="16">
        <f>IF(OR(Table1[[#This Row],[Rank]]="Cancelled",Table1[[#This Row],[Rank]]&gt;64),1,VLOOKUP(Table1[[#This Row],[GenderCount]],'Ranking Values'!E:F,2,FALSE))</f>
        <v>1</v>
      </c>
      <c r="Q621" s="17">
        <f>Table1[[#This Row],[Ranking.Points]]*Table1[[#This Row],[Mulitplier]]*Table1[[#This Row],[NI.Mult]]</f>
        <v>14</v>
      </c>
    </row>
    <row r="622" spans="1:17" x14ac:dyDescent="0.3">
      <c r="A622" s="9" t="s">
        <v>61</v>
      </c>
      <c r="B622" s="9" t="s">
        <v>63</v>
      </c>
      <c r="C622" s="3">
        <v>1</v>
      </c>
      <c r="D622" s="12">
        <f>COUNTIFS(E:E,Table1[[#This Row],[EventDate]],G:G,Table1[[#This Row],[EventName]],H:H,Table1[[#This Row],[Category]],I:I,Table1[[#This Row],[Weapon]],J:J,Table1[[#This Row],[Gender]])</f>
        <v>3</v>
      </c>
      <c r="E622" s="30">
        <v>44696</v>
      </c>
      <c r="F622" s="31" t="s">
        <v>383</v>
      </c>
      <c r="G622" s="10" t="s">
        <v>283</v>
      </c>
      <c r="H622" s="9" t="s">
        <v>314</v>
      </c>
      <c r="I622" s="9" t="s">
        <v>287</v>
      </c>
      <c r="J622" s="14" t="s">
        <v>316</v>
      </c>
      <c r="K622" s="32" t="str">
        <f>VLOOKUP(Table1[[#This Row],[LastName]]&amp;"."&amp;Table1[[#This Row],[FirstName]],Fencers!C:G,4,FALSE)</f>
        <v>CSFC</v>
      </c>
      <c r="L622" s="24">
        <v>0</v>
      </c>
      <c r="M622" s="19">
        <f>COUNTIFS(A:A,Table1[[#This Row],[LastName]],B:B,Table1[[#This Row],[FirstName]],F:F,"S",H:H,Table1[[#This Row],[Category]],I:I,Table1[[#This Row],[Weapon]])</f>
        <v>6</v>
      </c>
      <c r="N6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2" s="16">
        <f>IF(Table1[[#This Row],[Rank]]="Cancelled",1,IF(Table1[[#This Row],[Rank]]&gt;64,0,IF(L622=0,VLOOKUP(C622,'Ranking Values'!A:C,2,FALSE),VLOOKUP(C622,'Ranking Values'!A:C,3,FALSE))))</f>
        <v>28</v>
      </c>
      <c r="P622" s="16">
        <f>IF(OR(Table1[[#This Row],[Rank]]="Cancelled",Table1[[#This Row],[Rank]]&gt;64),1,VLOOKUP(Table1[[#This Row],[GenderCount]],'Ranking Values'!E:F,2,FALSE))</f>
        <v>0.6</v>
      </c>
      <c r="Q622" s="17">
        <f>Table1[[#This Row],[Ranking.Points]]*Table1[[#This Row],[Mulitplier]]*Table1[[#This Row],[NI.Mult]]</f>
        <v>16.8</v>
      </c>
    </row>
    <row r="623" spans="1:17" x14ac:dyDescent="0.3">
      <c r="A623" s="9" t="s">
        <v>30</v>
      </c>
      <c r="B623" s="9" t="s">
        <v>45</v>
      </c>
      <c r="C623" s="3">
        <v>2</v>
      </c>
      <c r="D623" s="12">
        <f>COUNTIFS(E:E,Table1[[#This Row],[EventDate]],G:G,Table1[[#This Row],[EventName]],H:H,Table1[[#This Row],[Category]],I:I,Table1[[#This Row],[Weapon]],J:J,Table1[[#This Row],[Gender]])</f>
        <v>3</v>
      </c>
      <c r="E623" s="30">
        <v>44696</v>
      </c>
      <c r="F623" s="31" t="s">
        <v>383</v>
      </c>
      <c r="G623" s="10" t="s">
        <v>283</v>
      </c>
      <c r="H623" s="9" t="s">
        <v>314</v>
      </c>
      <c r="I623" s="9" t="s">
        <v>287</v>
      </c>
      <c r="J623" s="14" t="s">
        <v>316</v>
      </c>
      <c r="K623" s="32" t="str">
        <f>VLOOKUP(Table1[[#This Row],[LastName]]&amp;"."&amp;Table1[[#This Row],[FirstName]],Fencers!C:G,4,FALSE)</f>
        <v>AHFC</v>
      </c>
      <c r="L623" s="24">
        <v>0</v>
      </c>
      <c r="M623" s="19">
        <f>COUNTIFS(A:A,Table1[[#This Row],[LastName]],B:B,Table1[[#This Row],[FirstName]],F:F,"S",H:H,Table1[[#This Row],[Category]],I:I,Table1[[#This Row],[Weapon]])</f>
        <v>6</v>
      </c>
      <c r="N6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3" s="16">
        <f>IF(Table1[[#This Row],[Rank]]="Cancelled",1,IF(Table1[[#This Row],[Rank]]&gt;64,0,IF(L623=0,VLOOKUP(C623,'Ranking Values'!A:C,2,FALSE),VLOOKUP(C623,'Ranking Values'!A:C,3,FALSE))))</f>
        <v>23</v>
      </c>
      <c r="P623" s="16">
        <f>IF(OR(Table1[[#This Row],[Rank]]="Cancelled",Table1[[#This Row],[Rank]]&gt;64),1,VLOOKUP(Table1[[#This Row],[GenderCount]],'Ranking Values'!E:F,2,FALSE))</f>
        <v>0.6</v>
      </c>
      <c r="Q623" s="17">
        <f>Table1[[#This Row],[Ranking.Points]]*Table1[[#This Row],[Mulitplier]]*Table1[[#This Row],[NI.Mult]]</f>
        <v>13.799999999999999</v>
      </c>
    </row>
    <row r="624" spans="1:17" x14ac:dyDescent="0.3">
      <c r="A624" s="9" t="s">
        <v>107</v>
      </c>
      <c r="B624" s="9" t="s">
        <v>114</v>
      </c>
      <c r="C624" s="3">
        <v>3</v>
      </c>
      <c r="D624" s="12">
        <f>COUNTIFS(E:E,Table1[[#This Row],[EventDate]],G:G,Table1[[#This Row],[EventName]],H:H,Table1[[#This Row],[Category]],I:I,Table1[[#This Row],[Weapon]],J:J,Table1[[#This Row],[Gender]])</f>
        <v>3</v>
      </c>
      <c r="E624" s="30">
        <v>44696</v>
      </c>
      <c r="F624" s="31" t="s">
        <v>383</v>
      </c>
      <c r="G624" s="10" t="s">
        <v>283</v>
      </c>
      <c r="H624" s="9" t="s">
        <v>314</v>
      </c>
      <c r="I624" s="9" t="s">
        <v>287</v>
      </c>
      <c r="J624" s="14" t="s">
        <v>316</v>
      </c>
      <c r="K624" s="32" t="str">
        <f>VLOOKUP(Table1[[#This Row],[LastName]]&amp;"."&amp;Table1[[#This Row],[FirstName]],Fencers!C:G,4,FALSE)</f>
        <v>ASC</v>
      </c>
      <c r="L624" s="24">
        <v>0</v>
      </c>
      <c r="M624" s="19">
        <f>COUNTIFS(A:A,Table1[[#This Row],[LastName]],B:B,Table1[[#This Row],[FirstName]],F:F,"S",H:H,Table1[[#This Row],[Category]],I:I,Table1[[#This Row],[Weapon]])</f>
        <v>4</v>
      </c>
      <c r="N6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4" s="16">
        <f>IF(Table1[[#This Row],[Rank]]="Cancelled",1,IF(Table1[[#This Row],[Rank]]&gt;64,0,IF(L624=0,VLOOKUP(C624,'Ranking Values'!A:C,2,FALSE),VLOOKUP(C624,'Ranking Values'!A:C,3,FALSE))))</f>
        <v>18</v>
      </c>
      <c r="P624" s="16">
        <f>IF(OR(Table1[[#This Row],[Rank]]="Cancelled",Table1[[#This Row],[Rank]]&gt;64),1,VLOOKUP(Table1[[#This Row],[GenderCount]],'Ranking Values'!E:F,2,FALSE))</f>
        <v>0.6</v>
      </c>
      <c r="Q624" s="17">
        <f>Table1[[#This Row],[Ranking.Points]]*Table1[[#This Row],[Mulitplier]]*Table1[[#This Row],[NI.Mult]]</f>
        <v>10.799999999999999</v>
      </c>
    </row>
    <row r="625" spans="1:17" x14ac:dyDescent="0.3">
      <c r="A625" s="9" t="s">
        <v>61</v>
      </c>
      <c r="B625" s="9" t="s">
        <v>64</v>
      </c>
      <c r="C625" s="3">
        <v>1</v>
      </c>
      <c r="D625" s="12">
        <f>COUNTIFS(E:E,Table1[[#This Row],[EventDate]],G:G,Table1[[#This Row],[EventName]],H:H,Table1[[#This Row],[Category]],I:I,Table1[[#This Row],[Weapon]],J:J,Table1[[#This Row],[Gender]])</f>
        <v>5</v>
      </c>
      <c r="E625" s="30">
        <v>44696</v>
      </c>
      <c r="F625" s="31" t="s">
        <v>383</v>
      </c>
      <c r="G625" s="10" t="s">
        <v>283</v>
      </c>
      <c r="H625" s="9" t="s">
        <v>314</v>
      </c>
      <c r="I625" s="9" t="s">
        <v>287</v>
      </c>
      <c r="J625" s="14" t="s">
        <v>315</v>
      </c>
      <c r="K625" s="32" t="str">
        <f>VLOOKUP(Table1[[#This Row],[LastName]]&amp;"."&amp;Table1[[#This Row],[FirstName]],Fencers!C:G,4,FALSE)</f>
        <v>CSFC</v>
      </c>
      <c r="L625" s="24">
        <v>0</v>
      </c>
      <c r="M625" s="19">
        <f>COUNTIFS(A:A,Table1[[#This Row],[LastName]],B:B,Table1[[#This Row],[FirstName]],F:F,"S",H:H,Table1[[#This Row],[Category]],I:I,Table1[[#This Row],[Weapon]])</f>
        <v>5</v>
      </c>
      <c r="N6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5" s="16">
        <f>IF(Table1[[#This Row],[Rank]]="Cancelled",1,IF(Table1[[#This Row],[Rank]]&gt;64,0,IF(L625=0,VLOOKUP(C625,'Ranking Values'!A:C,2,FALSE),VLOOKUP(C625,'Ranking Values'!A:C,3,FALSE))))</f>
        <v>28</v>
      </c>
      <c r="P625" s="16">
        <f>IF(OR(Table1[[#This Row],[Rank]]="Cancelled",Table1[[#This Row],[Rank]]&gt;64),1,VLOOKUP(Table1[[#This Row],[GenderCount]],'Ranking Values'!E:F,2,FALSE))</f>
        <v>1</v>
      </c>
      <c r="Q625" s="17">
        <f>Table1[[#This Row],[Ranking.Points]]*Table1[[#This Row],[Mulitplier]]*Table1[[#This Row],[NI.Mult]]</f>
        <v>28</v>
      </c>
    </row>
    <row r="626" spans="1:17" x14ac:dyDescent="0.3">
      <c r="A626" s="9" t="s">
        <v>25</v>
      </c>
      <c r="B626" s="9" t="s">
        <v>40</v>
      </c>
      <c r="C626" s="3">
        <v>2</v>
      </c>
      <c r="D626" s="12">
        <f>COUNTIFS(E:E,Table1[[#This Row],[EventDate]],G:G,Table1[[#This Row],[EventName]],H:H,Table1[[#This Row],[Category]],I:I,Table1[[#This Row],[Weapon]],J:J,Table1[[#This Row],[Gender]])</f>
        <v>5</v>
      </c>
      <c r="E626" s="30">
        <v>44696</v>
      </c>
      <c r="F626" s="31" t="s">
        <v>383</v>
      </c>
      <c r="G626" s="10" t="s">
        <v>283</v>
      </c>
      <c r="H626" s="9" t="s">
        <v>314</v>
      </c>
      <c r="I626" s="9" t="s">
        <v>287</v>
      </c>
      <c r="J626" s="14" t="s">
        <v>315</v>
      </c>
      <c r="K626" s="32" t="str">
        <f>VLOOKUP(Table1[[#This Row],[LastName]]&amp;"."&amp;Table1[[#This Row],[FirstName]],Fencers!C:G,4,FALSE)</f>
        <v>ASC</v>
      </c>
      <c r="L626" s="24">
        <v>0</v>
      </c>
      <c r="M626" s="19">
        <f>COUNTIFS(A:A,Table1[[#This Row],[LastName]],B:B,Table1[[#This Row],[FirstName]],F:F,"S",H:H,Table1[[#This Row],[Category]],I:I,Table1[[#This Row],[Weapon]])</f>
        <v>5</v>
      </c>
      <c r="N6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6" s="16">
        <f>IF(Table1[[#This Row],[Rank]]="Cancelled",1,IF(Table1[[#This Row],[Rank]]&gt;64,0,IF(L626=0,VLOOKUP(C626,'Ranking Values'!A:C,2,FALSE),VLOOKUP(C626,'Ranking Values'!A:C,3,FALSE))))</f>
        <v>23</v>
      </c>
      <c r="P626" s="16">
        <f>IF(OR(Table1[[#This Row],[Rank]]="Cancelled",Table1[[#This Row],[Rank]]&gt;64),1,VLOOKUP(Table1[[#This Row],[GenderCount]],'Ranking Values'!E:F,2,FALSE))</f>
        <v>1</v>
      </c>
      <c r="Q626" s="17">
        <f>Table1[[#This Row],[Ranking.Points]]*Table1[[#This Row],[Mulitplier]]*Table1[[#This Row],[NI.Mult]]</f>
        <v>23</v>
      </c>
    </row>
    <row r="627" spans="1:17" x14ac:dyDescent="0.3">
      <c r="A627" s="9" t="s">
        <v>394</v>
      </c>
      <c r="B627" s="9" t="s">
        <v>304</v>
      </c>
      <c r="C627" s="3">
        <v>3</v>
      </c>
      <c r="D627" s="12">
        <f>COUNTIFS(E:E,Table1[[#This Row],[EventDate]],G:G,Table1[[#This Row],[EventName]],H:H,Table1[[#This Row],[Category]],I:I,Table1[[#This Row],[Weapon]],J:J,Table1[[#This Row],[Gender]])</f>
        <v>5</v>
      </c>
      <c r="E627" s="30">
        <v>44696</v>
      </c>
      <c r="F627" s="31" t="s">
        <v>383</v>
      </c>
      <c r="G627" s="10" t="s">
        <v>283</v>
      </c>
      <c r="H627" s="9" t="s">
        <v>314</v>
      </c>
      <c r="I627" s="9" t="s">
        <v>287</v>
      </c>
      <c r="J627" s="14" t="s">
        <v>315</v>
      </c>
      <c r="K627" s="32" t="str">
        <f>VLOOKUP(Table1[[#This Row],[LastName]]&amp;"."&amp;Table1[[#This Row],[FirstName]],Fencers!C:G,4,FALSE)</f>
        <v>ASC</v>
      </c>
      <c r="L627" s="24">
        <v>0</v>
      </c>
      <c r="M627" s="19">
        <f>COUNTIFS(A:A,Table1[[#This Row],[LastName]],B:B,Table1[[#This Row],[FirstName]],F:F,"S",H:H,Table1[[#This Row],[Category]],I:I,Table1[[#This Row],[Weapon]])</f>
        <v>1</v>
      </c>
      <c r="N6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7" s="16">
        <f>IF(Table1[[#This Row],[Rank]]="Cancelled",1,IF(Table1[[#This Row],[Rank]]&gt;64,0,IF(L627=0,VLOOKUP(C627,'Ranking Values'!A:C,2,FALSE),VLOOKUP(C627,'Ranking Values'!A:C,3,FALSE))))</f>
        <v>18</v>
      </c>
      <c r="P627" s="16">
        <f>IF(OR(Table1[[#This Row],[Rank]]="Cancelled",Table1[[#This Row],[Rank]]&gt;64),1,VLOOKUP(Table1[[#This Row],[GenderCount]],'Ranking Values'!E:F,2,FALSE))</f>
        <v>1</v>
      </c>
      <c r="Q627" s="17">
        <f>Table1[[#This Row],[Ranking.Points]]*Table1[[#This Row],[Mulitplier]]*Table1[[#This Row],[NI.Mult]]</f>
        <v>18</v>
      </c>
    </row>
    <row r="628" spans="1:17" x14ac:dyDescent="0.3">
      <c r="A628" s="9" t="s">
        <v>479</v>
      </c>
      <c r="B628" s="9" t="s">
        <v>480</v>
      </c>
      <c r="C628" s="3">
        <v>3</v>
      </c>
      <c r="D628" s="12">
        <f>COUNTIFS(E:E,Table1[[#This Row],[EventDate]],G:G,Table1[[#This Row],[EventName]],H:H,Table1[[#This Row],[Category]],I:I,Table1[[#This Row],[Weapon]],J:J,Table1[[#This Row],[Gender]])</f>
        <v>5</v>
      </c>
      <c r="E628" s="30">
        <v>44696</v>
      </c>
      <c r="F628" s="31" t="s">
        <v>383</v>
      </c>
      <c r="G628" s="10" t="s">
        <v>283</v>
      </c>
      <c r="H628" s="9" t="s">
        <v>314</v>
      </c>
      <c r="I628" s="9" t="s">
        <v>287</v>
      </c>
      <c r="J628" s="14" t="s">
        <v>315</v>
      </c>
      <c r="K628" s="32" t="str">
        <f>VLOOKUP(Table1[[#This Row],[LastName]]&amp;"."&amp;Table1[[#This Row],[FirstName]],Fencers!C:G,4,FALSE)</f>
        <v>NSW</v>
      </c>
      <c r="L628" s="24">
        <v>0</v>
      </c>
      <c r="M628" s="19">
        <f>COUNTIFS(A:A,Table1[[#This Row],[LastName]],B:B,Table1[[#This Row],[FirstName]],F:F,"S",H:H,Table1[[#This Row],[Category]],I:I,Table1[[#This Row],[Weapon]])</f>
        <v>1</v>
      </c>
      <c r="N6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8" s="16">
        <f>IF(Table1[[#This Row],[Rank]]="Cancelled",1,IF(Table1[[#This Row],[Rank]]&gt;64,0,IF(L628=0,VLOOKUP(C628,'Ranking Values'!A:C,2,FALSE),VLOOKUP(C628,'Ranking Values'!A:C,3,FALSE))))</f>
        <v>18</v>
      </c>
      <c r="P628" s="16">
        <f>IF(OR(Table1[[#This Row],[Rank]]="Cancelled",Table1[[#This Row],[Rank]]&gt;64),1,VLOOKUP(Table1[[#This Row],[GenderCount]],'Ranking Values'!E:F,2,FALSE))</f>
        <v>1</v>
      </c>
      <c r="Q628" s="17">
        <f>Table1[[#This Row],[Ranking.Points]]*Table1[[#This Row],[Mulitplier]]*Table1[[#This Row],[NI.Mult]]</f>
        <v>18</v>
      </c>
    </row>
    <row r="629" spans="1:17" x14ac:dyDescent="0.3">
      <c r="A629" s="9" t="s">
        <v>55</v>
      </c>
      <c r="B629" s="9" t="s">
        <v>450</v>
      </c>
      <c r="C629" s="3">
        <v>5</v>
      </c>
      <c r="D629" s="12">
        <f>COUNTIFS(E:E,Table1[[#This Row],[EventDate]],G:G,Table1[[#This Row],[EventName]],H:H,Table1[[#This Row],[Category]],I:I,Table1[[#This Row],[Weapon]],J:J,Table1[[#This Row],[Gender]])</f>
        <v>5</v>
      </c>
      <c r="E629" s="30">
        <v>44696</v>
      </c>
      <c r="F629" s="31" t="s">
        <v>383</v>
      </c>
      <c r="G629" s="10" t="s">
        <v>283</v>
      </c>
      <c r="H629" s="9" t="s">
        <v>314</v>
      </c>
      <c r="I629" s="9" t="s">
        <v>287</v>
      </c>
      <c r="J629" s="14" t="s">
        <v>315</v>
      </c>
      <c r="K629" s="32" t="str">
        <f>VLOOKUP(Table1[[#This Row],[LastName]]&amp;"."&amp;Table1[[#This Row],[FirstName]],Fencers!C:G,4,FALSE)</f>
        <v>ASC</v>
      </c>
      <c r="L629" s="24">
        <v>0</v>
      </c>
      <c r="M629" s="19">
        <f>COUNTIFS(A:A,Table1[[#This Row],[LastName]],B:B,Table1[[#This Row],[FirstName]],F:F,"S",H:H,Table1[[#This Row],[Category]],I:I,Table1[[#This Row],[Weapon]])</f>
        <v>2</v>
      </c>
      <c r="N6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9" s="16">
        <f>IF(Table1[[#This Row],[Rank]]="Cancelled",1,IF(Table1[[#This Row],[Rank]]&gt;64,0,IF(L629=0,VLOOKUP(C629,'Ranking Values'!A:C,2,FALSE),VLOOKUP(C629,'Ranking Values'!A:C,3,FALSE))))</f>
        <v>12</v>
      </c>
      <c r="P629" s="16">
        <f>IF(OR(Table1[[#This Row],[Rank]]="Cancelled",Table1[[#This Row],[Rank]]&gt;64),1,VLOOKUP(Table1[[#This Row],[GenderCount]],'Ranking Values'!E:F,2,FALSE))</f>
        <v>1</v>
      </c>
      <c r="Q629" s="17">
        <f>Table1[[#This Row],[Ranking.Points]]*Table1[[#This Row],[Mulitplier]]*Table1[[#This Row],[NI.Mult]]</f>
        <v>12</v>
      </c>
    </row>
    <row r="630" spans="1:17" x14ac:dyDescent="0.3">
      <c r="A630" s="9" t="s">
        <v>482</v>
      </c>
      <c r="B630" s="9" t="s">
        <v>483</v>
      </c>
      <c r="C630" s="3">
        <v>1</v>
      </c>
      <c r="D630" s="12">
        <f>COUNTIFS(E:E,Table1[[#This Row],[EventDate]],G:G,Table1[[#This Row],[EventName]],H:H,Table1[[#This Row],[Category]],I:I,Table1[[#This Row],[Weapon]],J:J,Table1[[#This Row],[Gender]])</f>
        <v>3</v>
      </c>
      <c r="E630" s="30">
        <v>44731</v>
      </c>
      <c r="F630" s="31" t="s">
        <v>383</v>
      </c>
      <c r="G630" s="10" t="s">
        <v>283</v>
      </c>
      <c r="H630" s="9" t="s">
        <v>485</v>
      </c>
      <c r="I630" s="9" t="s">
        <v>285</v>
      </c>
      <c r="J630" s="14" t="s">
        <v>316</v>
      </c>
      <c r="K630" s="32" t="str">
        <f>VLOOKUP(Table1[[#This Row],[LastName]]&amp;"."&amp;Table1[[#This Row],[FirstName]],Fencers!C:G,4,FALSE)</f>
        <v>ASC</v>
      </c>
      <c r="L630" s="24">
        <v>0</v>
      </c>
      <c r="M630" s="19">
        <f>COUNTIFS(A:A,Table1[[#This Row],[LastName]],B:B,Table1[[#This Row],[FirstName]],F:F,"S",H:H,Table1[[#This Row],[Category]],I:I,Table1[[#This Row],[Weapon]])</f>
        <v>1</v>
      </c>
      <c r="N6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0" s="16">
        <f>IF(Table1[[#This Row],[Rank]]="Cancelled",1,IF(Table1[[#This Row],[Rank]]&gt;64,0,IF(L630=0,VLOOKUP(C630,'Ranking Values'!A:C,2,FALSE),VLOOKUP(C630,'Ranking Values'!A:C,3,FALSE))))</f>
        <v>28</v>
      </c>
      <c r="P630" s="16">
        <f>IF(OR(Table1[[#This Row],[Rank]]="Cancelled",Table1[[#This Row],[Rank]]&gt;64),1,VLOOKUP(Table1[[#This Row],[GenderCount]],'Ranking Values'!E:F,2,FALSE))</f>
        <v>0.6</v>
      </c>
      <c r="Q630" s="17">
        <f>Table1[[#This Row],[Ranking.Points]]*Table1[[#This Row],[Mulitplier]]*Table1[[#This Row],[NI.Mult]]</f>
        <v>16.8</v>
      </c>
    </row>
    <row r="631" spans="1:17" x14ac:dyDescent="0.3">
      <c r="A631" s="9" t="s">
        <v>461</v>
      </c>
      <c r="B631" s="9" t="s">
        <v>484</v>
      </c>
      <c r="C631" s="3">
        <v>2</v>
      </c>
      <c r="D631" s="12">
        <f>COUNTIFS(E:E,Table1[[#This Row],[EventDate]],G:G,Table1[[#This Row],[EventName]],H:H,Table1[[#This Row],[Category]],I:I,Table1[[#This Row],[Weapon]],J:J,Table1[[#This Row],[Gender]])</f>
        <v>3</v>
      </c>
      <c r="E631" s="30">
        <v>44731</v>
      </c>
      <c r="F631" s="31" t="s">
        <v>383</v>
      </c>
      <c r="G631" s="10" t="s">
        <v>283</v>
      </c>
      <c r="H631" s="9" t="s">
        <v>485</v>
      </c>
      <c r="I631" s="9" t="s">
        <v>285</v>
      </c>
      <c r="J631" s="14" t="s">
        <v>316</v>
      </c>
      <c r="K631" s="32" t="str">
        <f>VLOOKUP(Table1[[#This Row],[LastName]]&amp;"."&amp;Table1[[#This Row],[FirstName]],Fencers!C:G,4,FALSE)</f>
        <v>ASC</v>
      </c>
      <c r="L631" s="24">
        <v>0</v>
      </c>
      <c r="M631" s="19">
        <f>COUNTIFS(A:A,Table1[[#This Row],[LastName]],B:B,Table1[[#This Row],[FirstName]],F:F,"S",H:H,Table1[[#This Row],[Category]],I:I,Table1[[#This Row],[Weapon]])</f>
        <v>1</v>
      </c>
      <c r="N6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1" s="16">
        <f>IF(Table1[[#This Row],[Rank]]="Cancelled",1,IF(Table1[[#This Row],[Rank]]&gt;64,0,IF(L631=0,VLOOKUP(C631,'Ranking Values'!A:C,2,FALSE),VLOOKUP(C631,'Ranking Values'!A:C,3,FALSE))))</f>
        <v>23</v>
      </c>
      <c r="P631" s="16">
        <f>IF(OR(Table1[[#This Row],[Rank]]="Cancelled",Table1[[#This Row],[Rank]]&gt;64),1,VLOOKUP(Table1[[#This Row],[GenderCount]],'Ranking Values'!E:F,2,FALSE))</f>
        <v>0.6</v>
      </c>
      <c r="Q631" s="17">
        <f>Table1[[#This Row],[Ranking.Points]]*Table1[[#This Row],[Mulitplier]]*Table1[[#This Row],[NI.Mult]]</f>
        <v>13.799999999999999</v>
      </c>
    </row>
    <row r="632" spans="1:17" x14ac:dyDescent="0.3">
      <c r="A632" s="9" t="s">
        <v>459</v>
      </c>
      <c r="B632" s="9" t="s">
        <v>460</v>
      </c>
      <c r="C632" s="3">
        <v>3</v>
      </c>
      <c r="D632" s="12">
        <f>COUNTIFS(E:E,Table1[[#This Row],[EventDate]],G:G,Table1[[#This Row],[EventName]],H:H,Table1[[#This Row],[Category]],I:I,Table1[[#This Row],[Weapon]],J:J,Table1[[#This Row],[Gender]])</f>
        <v>1</v>
      </c>
      <c r="E632" s="30">
        <v>44731</v>
      </c>
      <c r="F632" s="31" t="s">
        <v>383</v>
      </c>
      <c r="G632" s="10" t="s">
        <v>283</v>
      </c>
      <c r="H632" s="9" t="s">
        <v>485</v>
      </c>
      <c r="I632" s="9" t="s">
        <v>285</v>
      </c>
      <c r="J632" s="14" t="s">
        <v>315</v>
      </c>
      <c r="K632" s="32" t="str">
        <f>VLOOKUP(Table1[[#This Row],[LastName]]&amp;"."&amp;Table1[[#This Row],[FirstName]],Fencers!C:G,4,FALSE)</f>
        <v>ASC</v>
      </c>
      <c r="L632" s="24">
        <v>0</v>
      </c>
      <c r="M632" s="19">
        <f>COUNTIFS(A:A,Table1[[#This Row],[LastName]],B:B,Table1[[#This Row],[FirstName]],F:F,"S",H:H,Table1[[#This Row],[Category]],I:I,Table1[[#This Row],[Weapon]])</f>
        <v>1</v>
      </c>
      <c r="N6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2" s="16">
        <f>IF(Table1[[#This Row],[Rank]]="Cancelled",1,IF(Table1[[#This Row],[Rank]]&gt;64,0,IF(L632=0,VLOOKUP(C632,'Ranking Values'!A:C,2,FALSE),VLOOKUP(C632,'Ranking Values'!A:C,3,FALSE))))</f>
        <v>18</v>
      </c>
      <c r="P632" s="16">
        <f>IF(OR(Table1[[#This Row],[Rank]]="Cancelled",Table1[[#This Row],[Rank]]&gt;64),1,VLOOKUP(Table1[[#This Row],[GenderCount]],'Ranking Values'!E:F,2,FALSE))</f>
        <v>0.2</v>
      </c>
      <c r="Q632" s="17">
        <f>Table1[[#This Row],[Ranking.Points]]*Table1[[#This Row],[Mulitplier]]*Table1[[#This Row],[NI.Mult]]</f>
        <v>3.6</v>
      </c>
    </row>
    <row r="633" spans="1:17" x14ac:dyDescent="0.3">
      <c r="A633" s="9" t="s">
        <v>457</v>
      </c>
      <c r="B633" s="9" t="s">
        <v>458</v>
      </c>
      <c r="C633" s="3">
        <v>4</v>
      </c>
      <c r="D633" s="12">
        <f>COUNTIFS(E:E,Table1[[#This Row],[EventDate]],G:G,Table1[[#This Row],[EventName]],H:H,Table1[[#This Row],[Category]],I:I,Table1[[#This Row],[Weapon]],J:J,Table1[[#This Row],[Gender]])</f>
        <v>3</v>
      </c>
      <c r="E633" s="30">
        <v>44731</v>
      </c>
      <c r="F633" s="31" t="s">
        <v>383</v>
      </c>
      <c r="G633" s="10" t="s">
        <v>283</v>
      </c>
      <c r="H633" s="9" t="s">
        <v>485</v>
      </c>
      <c r="I633" s="9" t="s">
        <v>285</v>
      </c>
      <c r="J633" s="14" t="s">
        <v>316</v>
      </c>
      <c r="K633" s="32" t="str">
        <f>VLOOKUP(Table1[[#This Row],[LastName]]&amp;"."&amp;Table1[[#This Row],[FirstName]],Fencers!C:G,4,FALSE)</f>
        <v>ASC</v>
      </c>
      <c r="L633" s="24">
        <v>0</v>
      </c>
      <c r="M633" s="19">
        <f>COUNTIFS(A:A,Table1[[#This Row],[LastName]],B:B,Table1[[#This Row],[FirstName]],F:F,"S",H:H,Table1[[#This Row],[Category]],I:I,Table1[[#This Row],[Weapon]])</f>
        <v>1</v>
      </c>
      <c r="N6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3" s="16">
        <f>IF(Table1[[#This Row],[Rank]]="Cancelled",1,IF(Table1[[#This Row],[Rank]]&gt;64,0,IF(L633=0,VLOOKUP(C633,'Ranking Values'!A:C,2,FALSE),VLOOKUP(C633,'Ranking Values'!A:C,3,FALSE))))</f>
        <v>18</v>
      </c>
      <c r="P633" s="16">
        <f>IF(OR(Table1[[#This Row],[Rank]]="Cancelled",Table1[[#This Row],[Rank]]&gt;64),1,VLOOKUP(Table1[[#This Row],[GenderCount]],'Ranking Values'!E:F,2,FALSE))</f>
        <v>0.6</v>
      </c>
      <c r="Q633" s="17">
        <f>Table1[[#This Row],[Ranking.Points]]*Table1[[#This Row],[Mulitplier]]*Table1[[#This Row],[NI.Mult]]</f>
        <v>10.799999999999999</v>
      </c>
    </row>
    <row r="634" spans="1:17" x14ac:dyDescent="0.3">
      <c r="A634" s="9" t="s">
        <v>274</v>
      </c>
      <c r="B634" s="9" t="s">
        <v>275</v>
      </c>
      <c r="C634" s="3">
        <v>1</v>
      </c>
      <c r="D634" s="12">
        <f>COUNTIFS(E:E,Table1[[#This Row],[EventDate]],G:G,Table1[[#This Row],[EventName]],H:H,Table1[[#This Row],[Category]],I:I,Table1[[#This Row],[Weapon]],J:J,Table1[[#This Row],[Gender]])</f>
        <v>6</v>
      </c>
      <c r="E634" s="30">
        <v>44731</v>
      </c>
      <c r="F634" s="31" t="s">
        <v>383</v>
      </c>
      <c r="G634" s="10" t="s">
        <v>283</v>
      </c>
      <c r="H634" s="9" t="s">
        <v>290</v>
      </c>
      <c r="I634" s="9" t="s">
        <v>285</v>
      </c>
      <c r="J634" s="14" t="s">
        <v>316</v>
      </c>
      <c r="K634" s="32" t="str">
        <f>VLOOKUP(Table1[[#This Row],[LastName]]&amp;"."&amp;Table1[[#This Row],[FirstName]],Fencers!C:G,4,FALSE)</f>
        <v>AHFC</v>
      </c>
      <c r="L634" s="24">
        <v>0</v>
      </c>
      <c r="M634" s="19">
        <f>COUNTIFS(A:A,Table1[[#This Row],[LastName]],B:B,Table1[[#This Row],[FirstName]],F:F,"S",H:H,Table1[[#This Row],[Category]],I:I,Table1[[#This Row],[Weapon]])</f>
        <v>3</v>
      </c>
      <c r="N6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4" s="16">
        <f>IF(Table1[[#This Row],[Rank]]="Cancelled",1,IF(Table1[[#This Row],[Rank]]&gt;64,0,IF(L634=0,VLOOKUP(C634,'Ranking Values'!A:C,2,FALSE),VLOOKUP(C634,'Ranking Values'!A:C,3,FALSE))))</f>
        <v>28</v>
      </c>
      <c r="P634" s="16">
        <f>IF(OR(Table1[[#This Row],[Rank]]="Cancelled",Table1[[#This Row],[Rank]]&gt;64),1,VLOOKUP(Table1[[#This Row],[GenderCount]],'Ranking Values'!E:F,2,FALSE))</f>
        <v>1</v>
      </c>
      <c r="Q634" s="17">
        <f>Table1[[#This Row],[Ranking.Points]]*Table1[[#This Row],[Mulitplier]]*Table1[[#This Row],[NI.Mult]]</f>
        <v>28</v>
      </c>
    </row>
    <row r="635" spans="1:17" x14ac:dyDescent="0.3">
      <c r="A635" s="9" t="s">
        <v>486</v>
      </c>
      <c r="B635" s="9" t="s">
        <v>65</v>
      </c>
      <c r="C635" s="3">
        <v>2</v>
      </c>
      <c r="D635" s="12">
        <f>COUNTIFS(E:E,Table1[[#This Row],[EventDate]],G:G,Table1[[#This Row],[EventName]],H:H,Table1[[#This Row],[Category]],I:I,Table1[[#This Row],[Weapon]],J:J,Table1[[#This Row],[Gender]])</f>
        <v>6</v>
      </c>
      <c r="E635" s="30">
        <v>44731</v>
      </c>
      <c r="F635" s="31" t="s">
        <v>383</v>
      </c>
      <c r="G635" s="10" t="s">
        <v>283</v>
      </c>
      <c r="H635" s="9" t="s">
        <v>290</v>
      </c>
      <c r="I635" s="9" t="s">
        <v>285</v>
      </c>
      <c r="J635" s="14" t="s">
        <v>316</v>
      </c>
      <c r="K635" s="32" t="str">
        <f>VLOOKUP(Table1[[#This Row],[LastName]]&amp;"."&amp;Table1[[#This Row],[FirstName]],Fencers!C:G,4,FALSE)</f>
        <v>ASC</v>
      </c>
      <c r="L635" s="24">
        <v>0</v>
      </c>
      <c r="M635" s="19">
        <f>COUNTIFS(A:A,Table1[[#This Row],[LastName]],B:B,Table1[[#This Row],[FirstName]],F:F,"S",H:H,Table1[[#This Row],[Category]],I:I,Table1[[#This Row],[Weapon]])</f>
        <v>1</v>
      </c>
      <c r="N6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5" s="16">
        <f>IF(Table1[[#This Row],[Rank]]="Cancelled",1,IF(Table1[[#This Row],[Rank]]&gt;64,0,IF(L635=0,VLOOKUP(C635,'Ranking Values'!A:C,2,FALSE),VLOOKUP(C635,'Ranking Values'!A:C,3,FALSE))))</f>
        <v>23</v>
      </c>
      <c r="P635" s="16">
        <f>IF(OR(Table1[[#This Row],[Rank]]="Cancelled",Table1[[#This Row],[Rank]]&gt;64),1,VLOOKUP(Table1[[#This Row],[GenderCount]],'Ranking Values'!E:F,2,FALSE))</f>
        <v>1</v>
      </c>
      <c r="Q635" s="17">
        <f>Table1[[#This Row],[Ranking.Points]]*Table1[[#This Row],[Mulitplier]]*Table1[[#This Row],[NI.Mult]]</f>
        <v>23</v>
      </c>
    </row>
    <row r="636" spans="1:17" x14ac:dyDescent="0.3">
      <c r="A636" s="9" t="s">
        <v>23</v>
      </c>
      <c r="B636" s="9" t="s">
        <v>324</v>
      </c>
      <c r="C636" s="3">
        <v>3</v>
      </c>
      <c r="D636" s="12">
        <f>COUNTIFS(E:E,Table1[[#This Row],[EventDate]],G:G,Table1[[#This Row],[EventName]],H:H,Table1[[#This Row],[Category]],I:I,Table1[[#This Row],[Weapon]],J:J,Table1[[#This Row],[Gender]])</f>
        <v>6</v>
      </c>
      <c r="E636" s="30">
        <v>44731</v>
      </c>
      <c r="F636" s="31" t="s">
        <v>383</v>
      </c>
      <c r="G636" s="10" t="s">
        <v>283</v>
      </c>
      <c r="H636" s="9" t="s">
        <v>290</v>
      </c>
      <c r="I636" s="9" t="s">
        <v>285</v>
      </c>
      <c r="J636" s="14" t="s">
        <v>316</v>
      </c>
      <c r="K636" s="32" t="str">
        <f>VLOOKUP(Table1[[#This Row],[LastName]]&amp;"."&amp;Table1[[#This Row],[FirstName]],Fencers!C:G,4,FALSE)</f>
        <v>CSFC</v>
      </c>
      <c r="L636" s="24">
        <v>0</v>
      </c>
      <c r="M636" s="19">
        <f>COUNTIFS(A:A,Table1[[#This Row],[LastName]],B:B,Table1[[#This Row],[FirstName]],F:F,"S",H:H,Table1[[#This Row],[Category]],I:I,Table1[[#This Row],[Weapon]])</f>
        <v>3</v>
      </c>
      <c r="N6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6" s="16">
        <f>IF(Table1[[#This Row],[Rank]]="Cancelled",1,IF(Table1[[#This Row],[Rank]]&gt;64,0,IF(L636=0,VLOOKUP(C636,'Ranking Values'!A:C,2,FALSE),VLOOKUP(C636,'Ranking Values'!A:C,3,FALSE))))</f>
        <v>18</v>
      </c>
      <c r="P636" s="16">
        <f>IF(OR(Table1[[#This Row],[Rank]]="Cancelled",Table1[[#This Row],[Rank]]&gt;64),1,VLOOKUP(Table1[[#This Row],[GenderCount]],'Ranking Values'!E:F,2,FALSE))</f>
        <v>1</v>
      </c>
      <c r="Q636" s="17">
        <f>Table1[[#This Row],[Ranking.Points]]*Table1[[#This Row],[Mulitplier]]*Table1[[#This Row],[NI.Mult]]</f>
        <v>18</v>
      </c>
    </row>
    <row r="637" spans="1:17" x14ac:dyDescent="0.3">
      <c r="A637" s="9" t="s">
        <v>455</v>
      </c>
      <c r="B637" s="9" t="s">
        <v>456</v>
      </c>
      <c r="C637" s="3">
        <v>3</v>
      </c>
      <c r="D637" s="12">
        <f>COUNTIFS(E:E,Table1[[#This Row],[EventDate]],G:G,Table1[[#This Row],[EventName]],H:H,Table1[[#This Row],[Category]],I:I,Table1[[#This Row],[Weapon]],J:J,Table1[[#This Row],[Gender]])</f>
        <v>6</v>
      </c>
      <c r="E637" s="30">
        <v>44731</v>
      </c>
      <c r="F637" s="31" t="s">
        <v>383</v>
      </c>
      <c r="G637" s="10" t="s">
        <v>283</v>
      </c>
      <c r="H637" s="9" t="s">
        <v>290</v>
      </c>
      <c r="I637" s="9" t="s">
        <v>285</v>
      </c>
      <c r="J637" s="14" t="s">
        <v>316</v>
      </c>
      <c r="K637" s="32" t="str">
        <f>VLOOKUP(Table1[[#This Row],[LastName]]&amp;"."&amp;Table1[[#This Row],[FirstName]],Fencers!C:G,4,FALSE)</f>
        <v>ASC</v>
      </c>
      <c r="L637" s="24">
        <v>0</v>
      </c>
      <c r="M637" s="19">
        <f>COUNTIFS(A:A,Table1[[#This Row],[LastName]],B:B,Table1[[#This Row],[FirstName]],F:F,"S",H:H,Table1[[#This Row],[Category]],I:I,Table1[[#This Row],[Weapon]])</f>
        <v>2</v>
      </c>
      <c r="N6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7" s="16">
        <f>IF(Table1[[#This Row],[Rank]]="Cancelled",1,IF(Table1[[#This Row],[Rank]]&gt;64,0,IF(L637=0,VLOOKUP(C637,'Ranking Values'!A:C,2,FALSE),VLOOKUP(C637,'Ranking Values'!A:C,3,FALSE))))</f>
        <v>18</v>
      </c>
      <c r="P637" s="16">
        <f>IF(OR(Table1[[#This Row],[Rank]]="Cancelled",Table1[[#This Row],[Rank]]&gt;64),1,VLOOKUP(Table1[[#This Row],[GenderCount]],'Ranking Values'!E:F,2,FALSE))</f>
        <v>1</v>
      </c>
      <c r="Q637" s="17">
        <f>Table1[[#This Row],[Ranking.Points]]*Table1[[#This Row],[Mulitplier]]*Table1[[#This Row],[NI.Mult]]</f>
        <v>18</v>
      </c>
    </row>
    <row r="638" spans="1:17" x14ac:dyDescent="0.3">
      <c r="A638" s="9" t="s">
        <v>488</v>
      </c>
      <c r="B638" s="9" t="s">
        <v>250</v>
      </c>
      <c r="C638" s="3">
        <v>5</v>
      </c>
      <c r="D638" s="12">
        <f>COUNTIFS(E:E,Table1[[#This Row],[EventDate]],G:G,Table1[[#This Row],[EventName]],H:H,Table1[[#This Row],[Category]],I:I,Table1[[#This Row],[Weapon]],J:J,Table1[[#This Row],[Gender]])</f>
        <v>6</v>
      </c>
      <c r="E638" s="30">
        <v>44731</v>
      </c>
      <c r="F638" s="31" t="s">
        <v>383</v>
      </c>
      <c r="G638" s="10" t="s">
        <v>283</v>
      </c>
      <c r="H638" s="9" t="s">
        <v>290</v>
      </c>
      <c r="I638" s="9" t="s">
        <v>285</v>
      </c>
      <c r="J638" s="14" t="s">
        <v>316</v>
      </c>
      <c r="K638" s="32" t="str">
        <f>VLOOKUP(Table1[[#This Row],[LastName]]&amp;"."&amp;Table1[[#This Row],[FirstName]],Fencers!C:G,4,FALSE)</f>
        <v>CSFC</v>
      </c>
      <c r="L638" s="24">
        <v>0</v>
      </c>
      <c r="M638" s="19">
        <f>COUNTIFS(A:A,Table1[[#This Row],[LastName]],B:B,Table1[[#This Row],[FirstName]],F:F,"S",H:H,Table1[[#This Row],[Category]],I:I,Table1[[#This Row],[Weapon]])</f>
        <v>1</v>
      </c>
      <c r="N6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8" s="16">
        <f>IF(Table1[[#This Row],[Rank]]="Cancelled",1,IF(Table1[[#This Row],[Rank]]&gt;64,0,IF(L638=0,VLOOKUP(C638,'Ranking Values'!A:C,2,FALSE),VLOOKUP(C638,'Ranking Values'!A:C,3,FALSE))))</f>
        <v>12</v>
      </c>
      <c r="P638" s="16">
        <f>IF(OR(Table1[[#This Row],[Rank]]="Cancelled",Table1[[#This Row],[Rank]]&gt;64),1,VLOOKUP(Table1[[#This Row],[GenderCount]],'Ranking Values'!E:F,2,FALSE))</f>
        <v>1</v>
      </c>
      <c r="Q638" s="17">
        <f>Table1[[#This Row],[Ranking.Points]]*Table1[[#This Row],[Mulitplier]]*Table1[[#This Row],[NI.Mult]]</f>
        <v>12</v>
      </c>
    </row>
    <row r="639" spans="1:17" x14ac:dyDescent="0.3">
      <c r="A639" s="9" t="s">
        <v>487</v>
      </c>
      <c r="B639" s="9" t="s">
        <v>112</v>
      </c>
      <c r="C639" s="3">
        <v>6</v>
      </c>
      <c r="D639" s="12">
        <f>COUNTIFS(E:E,Table1[[#This Row],[EventDate]],G:G,Table1[[#This Row],[EventName]],H:H,Table1[[#This Row],[Category]],I:I,Table1[[#This Row],[Weapon]],J:J,Table1[[#This Row],[Gender]])</f>
        <v>6</v>
      </c>
      <c r="E639" s="30">
        <v>44731</v>
      </c>
      <c r="F639" s="31" t="s">
        <v>383</v>
      </c>
      <c r="G639" s="10" t="s">
        <v>283</v>
      </c>
      <c r="H639" s="9" t="s">
        <v>290</v>
      </c>
      <c r="I639" s="9" t="s">
        <v>285</v>
      </c>
      <c r="J639" s="14" t="s">
        <v>316</v>
      </c>
      <c r="K639" s="32" t="str">
        <f>VLOOKUP(Table1[[#This Row],[LastName]]&amp;"."&amp;Table1[[#This Row],[FirstName]],Fencers!C:G,4,FALSE)</f>
        <v>ASC</v>
      </c>
      <c r="L639" s="24">
        <v>0</v>
      </c>
      <c r="M639" s="19">
        <f>COUNTIFS(A:A,Table1[[#This Row],[LastName]],B:B,Table1[[#This Row],[FirstName]],F:F,"S",H:H,Table1[[#This Row],[Category]],I:I,Table1[[#This Row],[Weapon]])</f>
        <v>1</v>
      </c>
      <c r="N6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9" s="16">
        <f>IF(Table1[[#This Row],[Rank]]="Cancelled",1,IF(Table1[[#This Row],[Rank]]&gt;64,0,IF(L639=0,VLOOKUP(C639,'Ranking Values'!A:C,2,FALSE),VLOOKUP(C639,'Ranking Values'!A:C,3,FALSE))))</f>
        <v>12</v>
      </c>
      <c r="P639" s="16">
        <f>IF(OR(Table1[[#This Row],[Rank]]="Cancelled",Table1[[#This Row],[Rank]]&gt;64),1,VLOOKUP(Table1[[#This Row],[GenderCount]],'Ranking Values'!E:F,2,FALSE))</f>
        <v>1</v>
      </c>
      <c r="Q639" s="17">
        <f>Table1[[#This Row],[Ranking.Points]]*Table1[[#This Row],[Mulitplier]]*Table1[[#This Row],[NI.Mult]]</f>
        <v>12</v>
      </c>
    </row>
    <row r="640" spans="1:17" x14ac:dyDescent="0.3">
      <c r="A640" s="9" t="s">
        <v>173</v>
      </c>
      <c r="B640" s="9" t="s">
        <v>176</v>
      </c>
      <c r="C640" s="3">
        <v>1</v>
      </c>
      <c r="D640" s="12">
        <f>COUNTIFS(E:E,Table1[[#This Row],[EventDate]],G:G,Table1[[#This Row],[EventName]],H:H,Table1[[#This Row],[Category]],I:I,Table1[[#This Row],[Weapon]],J:J,Table1[[#This Row],[Gender]])</f>
        <v>3</v>
      </c>
      <c r="E640" s="30">
        <v>44731</v>
      </c>
      <c r="F640" s="31" t="s">
        <v>383</v>
      </c>
      <c r="G640" s="10" t="s">
        <v>283</v>
      </c>
      <c r="H640" s="9" t="s">
        <v>290</v>
      </c>
      <c r="I640" s="9" t="s">
        <v>285</v>
      </c>
      <c r="J640" s="14" t="s">
        <v>315</v>
      </c>
      <c r="K640" s="32" t="str">
        <f>VLOOKUP(Table1[[#This Row],[LastName]]&amp;"."&amp;Table1[[#This Row],[FirstName]],Fencers!C:G,4,FALSE)</f>
        <v>ASC</v>
      </c>
      <c r="L640" s="24">
        <v>0</v>
      </c>
      <c r="M640" s="19">
        <f>COUNTIFS(A:A,Table1[[#This Row],[LastName]],B:B,Table1[[#This Row],[FirstName]],F:F,"S",H:H,Table1[[#This Row],[Category]],I:I,Table1[[#This Row],[Weapon]])</f>
        <v>3</v>
      </c>
      <c r="N6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0" s="16">
        <f>IF(Table1[[#This Row],[Rank]]="Cancelled",1,IF(Table1[[#This Row],[Rank]]&gt;64,0,IF(L640=0,VLOOKUP(C640,'Ranking Values'!A:C,2,FALSE),VLOOKUP(C640,'Ranking Values'!A:C,3,FALSE))))</f>
        <v>28</v>
      </c>
      <c r="P640" s="16">
        <f>IF(OR(Table1[[#This Row],[Rank]]="Cancelled",Table1[[#This Row],[Rank]]&gt;64),1,VLOOKUP(Table1[[#This Row],[GenderCount]],'Ranking Values'!E:F,2,FALSE))</f>
        <v>0.6</v>
      </c>
      <c r="Q640" s="17">
        <f>Table1[[#This Row],[Ranking.Points]]*Table1[[#This Row],[Mulitplier]]*Table1[[#This Row],[NI.Mult]]</f>
        <v>16.8</v>
      </c>
    </row>
    <row r="641" spans="1:17" x14ac:dyDescent="0.3">
      <c r="A641" s="9" t="s">
        <v>461</v>
      </c>
      <c r="B641" s="9" t="s">
        <v>462</v>
      </c>
      <c r="C641" s="3">
        <v>2</v>
      </c>
      <c r="D641" s="12">
        <f>COUNTIFS(E:E,Table1[[#This Row],[EventDate]],G:G,Table1[[#This Row],[EventName]],H:H,Table1[[#This Row],[Category]],I:I,Table1[[#This Row],[Weapon]],J:J,Table1[[#This Row],[Gender]])</f>
        <v>3</v>
      </c>
      <c r="E641" s="30">
        <v>44731</v>
      </c>
      <c r="F641" s="31" t="s">
        <v>383</v>
      </c>
      <c r="G641" s="10" t="s">
        <v>283</v>
      </c>
      <c r="H641" s="9" t="s">
        <v>290</v>
      </c>
      <c r="I641" s="9" t="s">
        <v>285</v>
      </c>
      <c r="J641" s="14" t="s">
        <v>315</v>
      </c>
      <c r="K641" s="32" t="str">
        <f>VLOOKUP(Table1[[#This Row],[LastName]]&amp;"."&amp;Table1[[#This Row],[FirstName]],Fencers!C:G,4,FALSE)</f>
        <v>ASC</v>
      </c>
      <c r="L641" s="24">
        <v>0</v>
      </c>
      <c r="M641" s="19">
        <f>COUNTIFS(A:A,Table1[[#This Row],[LastName]],B:B,Table1[[#This Row],[FirstName]],F:F,"S",H:H,Table1[[#This Row],[Category]],I:I,Table1[[#This Row],[Weapon]])</f>
        <v>2</v>
      </c>
      <c r="N6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1" s="16">
        <f>IF(Table1[[#This Row],[Rank]]="Cancelled",1,IF(Table1[[#This Row],[Rank]]&gt;64,0,IF(L641=0,VLOOKUP(C641,'Ranking Values'!A:C,2,FALSE),VLOOKUP(C641,'Ranking Values'!A:C,3,FALSE))))</f>
        <v>23</v>
      </c>
      <c r="P641" s="16">
        <f>IF(OR(Table1[[#This Row],[Rank]]="Cancelled",Table1[[#This Row],[Rank]]&gt;64),1,VLOOKUP(Table1[[#This Row],[GenderCount]],'Ranking Values'!E:F,2,FALSE))</f>
        <v>0.6</v>
      </c>
      <c r="Q641" s="17">
        <f>Table1[[#This Row],[Ranking.Points]]*Table1[[#This Row],[Mulitplier]]*Table1[[#This Row],[NI.Mult]]</f>
        <v>13.799999999999999</v>
      </c>
    </row>
    <row r="642" spans="1:17" x14ac:dyDescent="0.3">
      <c r="A642" s="9" t="s">
        <v>489</v>
      </c>
      <c r="B642" s="9" t="s">
        <v>490</v>
      </c>
      <c r="C642" s="3">
        <v>3</v>
      </c>
      <c r="D642" s="12">
        <f>COUNTIFS(E:E,Table1[[#This Row],[EventDate]],G:G,Table1[[#This Row],[EventName]],H:H,Table1[[#This Row],[Category]],I:I,Table1[[#This Row],[Weapon]],J:J,Table1[[#This Row],[Gender]])</f>
        <v>3</v>
      </c>
      <c r="E642" s="30">
        <v>44731</v>
      </c>
      <c r="F642" s="31" t="s">
        <v>383</v>
      </c>
      <c r="G642" s="10" t="s">
        <v>283</v>
      </c>
      <c r="H642" s="9" t="s">
        <v>290</v>
      </c>
      <c r="I642" s="9" t="s">
        <v>285</v>
      </c>
      <c r="J642" s="14" t="s">
        <v>315</v>
      </c>
      <c r="K642" s="32" t="str">
        <f>VLOOKUP(Table1[[#This Row],[LastName]]&amp;"."&amp;Table1[[#This Row],[FirstName]],Fencers!C:G,4,FALSE)</f>
        <v>CSFC</v>
      </c>
      <c r="L642" s="24">
        <v>0</v>
      </c>
      <c r="M642" s="19">
        <f>COUNTIFS(A:A,Table1[[#This Row],[LastName]],B:B,Table1[[#This Row],[FirstName]],F:F,"S",H:H,Table1[[#This Row],[Category]],I:I,Table1[[#This Row],[Weapon]])</f>
        <v>1</v>
      </c>
      <c r="N6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2" s="16">
        <f>IF(Table1[[#This Row],[Rank]]="Cancelled",1,IF(Table1[[#This Row],[Rank]]&gt;64,0,IF(L642=0,VLOOKUP(C642,'Ranking Values'!A:C,2,FALSE),VLOOKUP(C642,'Ranking Values'!A:C,3,FALSE))))</f>
        <v>18</v>
      </c>
      <c r="P642" s="16">
        <f>IF(OR(Table1[[#This Row],[Rank]]="Cancelled",Table1[[#This Row],[Rank]]&gt;64),1,VLOOKUP(Table1[[#This Row],[GenderCount]],'Ranking Values'!E:F,2,FALSE))</f>
        <v>0.6</v>
      </c>
      <c r="Q642" s="17">
        <f>Table1[[#This Row],[Ranking.Points]]*Table1[[#This Row],[Mulitplier]]*Table1[[#This Row],[NI.Mult]]</f>
        <v>10.799999999999999</v>
      </c>
    </row>
    <row r="643" spans="1:17" x14ac:dyDescent="0.3">
      <c r="A643" s="9" t="s">
        <v>210</v>
      </c>
      <c r="B643" s="9" t="s">
        <v>211</v>
      </c>
      <c r="C643" s="3">
        <v>1</v>
      </c>
      <c r="D643" s="12">
        <f>COUNTIFS(E:E,Table1[[#This Row],[EventDate]],G:G,Table1[[#This Row],[EventName]],H:H,Table1[[#This Row],[Category]],I:I,Table1[[#This Row],[Weapon]],J:J,Table1[[#This Row],[Gender]])</f>
        <v>10</v>
      </c>
      <c r="E643" s="30">
        <v>44731</v>
      </c>
      <c r="F643" s="31" t="s">
        <v>383</v>
      </c>
      <c r="G643" s="10" t="s">
        <v>283</v>
      </c>
      <c r="H643" s="9" t="s">
        <v>286</v>
      </c>
      <c r="I643" s="9" t="s">
        <v>285</v>
      </c>
      <c r="J643" s="14" t="s">
        <v>316</v>
      </c>
      <c r="K643" s="32" t="str">
        <f>VLOOKUP(Table1[[#This Row],[LastName]]&amp;"."&amp;Table1[[#This Row],[FirstName]],Fencers!C:G,4,FALSE)</f>
        <v>AHFC</v>
      </c>
      <c r="L643" s="24">
        <v>0</v>
      </c>
      <c r="M643" s="19">
        <f>COUNTIFS(A:A,Table1[[#This Row],[LastName]],B:B,Table1[[#This Row],[FirstName]],F:F,"S",H:H,Table1[[#This Row],[Category]],I:I,Table1[[#This Row],[Weapon]])</f>
        <v>2</v>
      </c>
      <c r="N6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3" s="16">
        <f>IF(Table1[[#This Row],[Rank]]="Cancelled",1,IF(Table1[[#This Row],[Rank]]&gt;64,0,IF(L643=0,VLOOKUP(C643,'Ranking Values'!A:C,2,FALSE),VLOOKUP(C643,'Ranking Values'!A:C,3,FALSE))))</f>
        <v>28</v>
      </c>
      <c r="P643" s="16">
        <f>IF(OR(Table1[[#This Row],[Rank]]="Cancelled",Table1[[#This Row],[Rank]]&gt;64),1,VLOOKUP(Table1[[#This Row],[GenderCount]],'Ranking Values'!E:F,2,FALSE))</f>
        <v>1</v>
      </c>
      <c r="Q643" s="17">
        <f>Table1[[#This Row],[Ranking.Points]]*Table1[[#This Row],[Mulitplier]]*Table1[[#This Row],[NI.Mult]]</f>
        <v>28</v>
      </c>
    </row>
    <row r="644" spans="1:17" x14ac:dyDescent="0.3">
      <c r="A644" s="9" t="s">
        <v>274</v>
      </c>
      <c r="B644" s="9" t="s">
        <v>275</v>
      </c>
      <c r="C644" s="3">
        <v>2</v>
      </c>
      <c r="D644" s="12">
        <f>COUNTIFS(E:E,Table1[[#This Row],[EventDate]],G:G,Table1[[#This Row],[EventName]],H:H,Table1[[#This Row],[Category]],I:I,Table1[[#This Row],[Weapon]],J:J,Table1[[#This Row],[Gender]])</f>
        <v>10</v>
      </c>
      <c r="E644" s="30">
        <v>44731</v>
      </c>
      <c r="F644" s="31" t="s">
        <v>383</v>
      </c>
      <c r="G644" s="10" t="s">
        <v>283</v>
      </c>
      <c r="H644" s="9" t="s">
        <v>286</v>
      </c>
      <c r="I644" s="9" t="s">
        <v>285</v>
      </c>
      <c r="J644" s="14" t="s">
        <v>316</v>
      </c>
      <c r="K644" s="32" t="str">
        <f>VLOOKUP(Table1[[#This Row],[LastName]]&amp;"."&amp;Table1[[#This Row],[FirstName]],Fencers!C:G,4,FALSE)</f>
        <v>AHFC</v>
      </c>
      <c r="L644" s="24">
        <v>0</v>
      </c>
      <c r="M644" s="19">
        <f>COUNTIFS(A:A,Table1[[#This Row],[LastName]],B:B,Table1[[#This Row],[FirstName]],F:F,"S",H:H,Table1[[#This Row],[Category]],I:I,Table1[[#This Row],[Weapon]])</f>
        <v>1</v>
      </c>
      <c r="N6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4" s="16">
        <f>IF(Table1[[#This Row],[Rank]]="Cancelled",1,IF(Table1[[#This Row],[Rank]]&gt;64,0,IF(L644=0,VLOOKUP(C644,'Ranking Values'!A:C,2,FALSE),VLOOKUP(C644,'Ranking Values'!A:C,3,FALSE))))</f>
        <v>23</v>
      </c>
      <c r="P644" s="16">
        <f>IF(OR(Table1[[#This Row],[Rank]]="Cancelled",Table1[[#This Row],[Rank]]&gt;64),1,VLOOKUP(Table1[[#This Row],[GenderCount]],'Ranking Values'!E:F,2,FALSE))</f>
        <v>1</v>
      </c>
      <c r="Q644" s="17">
        <f>Table1[[#This Row],[Ranking.Points]]*Table1[[#This Row],[Mulitplier]]*Table1[[#This Row],[NI.Mult]]</f>
        <v>23</v>
      </c>
    </row>
    <row r="645" spans="1:17" x14ac:dyDescent="0.3">
      <c r="A645" s="9" t="s">
        <v>107</v>
      </c>
      <c r="B645" s="9" t="s">
        <v>143</v>
      </c>
      <c r="C645" s="3">
        <v>3</v>
      </c>
      <c r="D645" s="12">
        <f>COUNTIFS(E:E,Table1[[#This Row],[EventDate]],G:G,Table1[[#This Row],[EventName]],H:H,Table1[[#This Row],[Category]],I:I,Table1[[#This Row],[Weapon]],J:J,Table1[[#This Row],[Gender]])</f>
        <v>10</v>
      </c>
      <c r="E645" s="30">
        <v>44731</v>
      </c>
      <c r="F645" s="31" t="s">
        <v>383</v>
      </c>
      <c r="G645" s="10" t="s">
        <v>283</v>
      </c>
      <c r="H645" s="9" t="s">
        <v>286</v>
      </c>
      <c r="I645" s="9" t="s">
        <v>285</v>
      </c>
      <c r="J645" s="14" t="s">
        <v>316</v>
      </c>
      <c r="K645" s="32" t="str">
        <f>VLOOKUP(Table1[[#This Row],[LastName]]&amp;"."&amp;Table1[[#This Row],[FirstName]],Fencers!C:G,4,FALSE)</f>
        <v>ASC</v>
      </c>
      <c r="L645" s="24">
        <v>0</v>
      </c>
      <c r="M645" s="19">
        <f>COUNTIFS(A:A,Table1[[#This Row],[LastName]],B:B,Table1[[#This Row],[FirstName]],F:F,"S",H:H,Table1[[#This Row],[Category]],I:I,Table1[[#This Row],[Weapon]])</f>
        <v>4</v>
      </c>
      <c r="N6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5" s="16">
        <f>IF(Table1[[#This Row],[Rank]]="Cancelled",1,IF(Table1[[#This Row],[Rank]]&gt;64,0,IF(L645=0,VLOOKUP(C645,'Ranking Values'!A:C,2,FALSE),VLOOKUP(C645,'Ranking Values'!A:C,3,FALSE))))</f>
        <v>18</v>
      </c>
      <c r="P645" s="16">
        <f>IF(OR(Table1[[#This Row],[Rank]]="Cancelled",Table1[[#This Row],[Rank]]&gt;64),1,VLOOKUP(Table1[[#This Row],[GenderCount]],'Ranking Values'!E:F,2,FALSE))</f>
        <v>1</v>
      </c>
      <c r="Q645" s="17">
        <f>Table1[[#This Row],[Ranking.Points]]*Table1[[#This Row],[Mulitplier]]*Table1[[#This Row],[NI.Mult]]</f>
        <v>18</v>
      </c>
    </row>
    <row r="646" spans="1:17" x14ac:dyDescent="0.3">
      <c r="A646" s="9" t="s">
        <v>279</v>
      </c>
      <c r="B646" s="9" t="s">
        <v>280</v>
      </c>
      <c r="C646" s="3">
        <v>3</v>
      </c>
      <c r="D646" s="12">
        <f>COUNTIFS(E:E,Table1[[#This Row],[EventDate]],G:G,Table1[[#This Row],[EventName]],H:H,Table1[[#This Row],[Category]],I:I,Table1[[#This Row],[Weapon]],J:J,Table1[[#This Row],[Gender]])</f>
        <v>10</v>
      </c>
      <c r="E646" s="30">
        <v>44731</v>
      </c>
      <c r="F646" s="31" t="s">
        <v>383</v>
      </c>
      <c r="G646" s="10" t="s">
        <v>283</v>
      </c>
      <c r="H646" s="9" t="s">
        <v>286</v>
      </c>
      <c r="I646" s="9" t="s">
        <v>285</v>
      </c>
      <c r="J646" s="14" t="s">
        <v>316</v>
      </c>
      <c r="K646" s="32" t="str">
        <f>VLOOKUP(Table1[[#This Row],[LastName]]&amp;"."&amp;Table1[[#This Row],[FirstName]],Fencers!C:G,4,FALSE)</f>
        <v>ASC</v>
      </c>
      <c r="L646" s="24">
        <v>0</v>
      </c>
      <c r="M646" s="19">
        <f>COUNTIFS(A:A,Table1[[#This Row],[LastName]],B:B,Table1[[#This Row],[FirstName]],F:F,"S",H:H,Table1[[#This Row],[Category]],I:I,Table1[[#This Row],[Weapon]])</f>
        <v>3</v>
      </c>
      <c r="N6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6" s="16">
        <f>IF(Table1[[#This Row],[Rank]]="Cancelled",1,IF(Table1[[#This Row],[Rank]]&gt;64,0,IF(L646=0,VLOOKUP(C646,'Ranking Values'!A:C,2,FALSE),VLOOKUP(C646,'Ranking Values'!A:C,3,FALSE))))</f>
        <v>18</v>
      </c>
      <c r="P646" s="16">
        <f>IF(OR(Table1[[#This Row],[Rank]]="Cancelled",Table1[[#This Row],[Rank]]&gt;64),1,VLOOKUP(Table1[[#This Row],[GenderCount]],'Ranking Values'!E:F,2,FALSE))</f>
        <v>1</v>
      </c>
      <c r="Q646" s="17">
        <f>Table1[[#This Row],[Ranking.Points]]*Table1[[#This Row],[Mulitplier]]*Table1[[#This Row],[NI.Mult]]</f>
        <v>18</v>
      </c>
    </row>
    <row r="647" spans="1:17" x14ac:dyDescent="0.3">
      <c r="A647" s="9" t="s">
        <v>241</v>
      </c>
      <c r="B647" s="9" t="s">
        <v>242</v>
      </c>
      <c r="C647" s="3">
        <v>5</v>
      </c>
      <c r="D647" s="12">
        <f>COUNTIFS(E:E,Table1[[#This Row],[EventDate]],G:G,Table1[[#This Row],[EventName]],H:H,Table1[[#This Row],[Category]],I:I,Table1[[#This Row],[Weapon]],J:J,Table1[[#This Row],[Gender]])</f>
        <v>10</v>
      </c>
      <c r="E647" s="30">
        <v>44731</v>
      </c>
      <c r="F647" s="31" t="s">
        <v>383</v>
      </c>
      <c r="G647" s="10" t="s">
        <v>283</v>
      </c>
      <c r="H647" s="9" t="s">
        <v>286</v>
      </c>
      <c r="I647" s="9" t="s">
        <v>285</v>
      </c>
      <c r="J647" s="14" t="s">
        <v>316</v>
      </c>
      <c r="K647" s="32" t="str">
        <f>VLOOKUP(Table1[[#This Row],[LastName]]&amp;"."&amp;Table1[[#This Row],[FirstName]],Fencers!C:G,4,FALSE)</f>
        <v>AHFC</v>
      </c>
      <c r="L647" s="24">
        <v>0</v>
      </c>
      <c r="M647" s="19">
        <f>COUNTIFS(A:A,Table1[[#This Row],[LastName]],B:B,Table1[[#This Row],[FirstName]],F:F,"S",H:H,Table1[[#This Row],[Category]],I:I,Table1[[#This Row],[Weapon]])</f>
        <v>2</v>
      </c>
      <c r="N6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7" s="16">
        <f>IF(Table1[[#This Row],[Rank]]="Cancelled",1,IF(Table1[[#This Row],[Rank]]&gt;64,0,IF(L647=0,VLOOKUP(C647,'Ranking Values'!A:C,2,FALSE),VLOOKUP(C647,'Ranking Values'!A:C,3,FALSE))))</f>
        <v>12</v>
      </c>
      <c r="P647" s="16">
        <f>IF(OR(Table1[[#This Row],[Rank]]="Cancelled",Table1[[#This Row],[Rank]]&gt;64),1,VLOOKUP(Table1[[#This Row],[GenderCount]],'Ranking Values'!E:F,2,FALSE))</f>
        <v>1</v>
      </c>
      <c r="Q647" s="17">
        <f>Table1[[#This Row],[Ranking.Points]]*Table1[[#This Row],[Mulitplier]]*Table1[[#This Row],[NI.Mult]]</f>
        <v>12</v>
      </c>
    </row>
    <row r="648" spans="1:17" x14ac:dyDescent="0.3">
      <c r="A648" s="9" t="s">
        <v>357</v>
      </c>
      <c r="B648" s="9" t="s">
        <v>358</v>
      </c>
      <c r="C648" s="3">
        <v>6</v>
      </c>
      <c r="D648" s="12">
        <f>COUNTIFS(E:E,Table1[[#This Row],[EventDate]],G:G,Table1[[#This Row],[EventName]],H:H,Table1[[#This Row],[Category]],I:I,Table1[[#This Row],[Weapon]],J:J,Table1[[#This Row],[Gender]])</f>
        <v>10</v>
      </c>
      <c r="E648" s="30">
        <v>44731</v>
      </c>
      <c r="F648" s="31" t="s">
        <v>383</v>
      </c>
      <c r="G648" s="10" t="s">
        <v>283</v>
      </c>
      <c r="H648" s="9" t="s">
        <v>286</v>
      </c>
      <c r="I648" s="9" t="s">
        <v>285</v>
      </c>
      <c r="J648" s="14" t="s">
        <v>316</v>
      </c>
      <c r="K648" s="32" t="str">
        <f>VLOOKUP(Table1[[#This Row],[LastName]]&amp;"."&amp;Table1[[#This Row],[FirstName]],Fencers!C:G,4,FALSE)</f>
        <v>ASC</v>
      </c>
      <c r="L648" s="24">
        <v>0</v>
      </c>
      <c r="M648" s="19">
        <f>COUNTIFS(A:A,Table1[[#This Row],[LastName]],B:B,Table1[[#This Row],[FirstName]],F:F,"S",H:H,Table1[[#This Row],[Category]],I:I,Table1[[#This Row],[Weapon]])</f>
        <v>3</v>
      </c>
      <c r="N6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8" s="16">
        <f>IF(Table1[[#This Row],[Rank]]="Cancelled",1,IF(Table1[[#This Row],[Rank]]&gt;64,0,IF(L648=0,VLOOKUP(C648,'Ranking Values'!A:C,2,FALSE),VLOOKUP(C648,'Ranking Values'!A:C,3,FALSE))))</f>
        <v>12</v>
      </c>
      <c r="P648" s="16">
        <f>IF(OR(Table1[[#This Row],[Rank]]="Cancelled",Table1[[#This Row],[Rank]]&gt;64),1,VLOOKUP(Table1[[#This Row],[GenderCount]],'Ranking Values'!E:F,2,FALSE))</f>
        <v>1</v>
      </c>
      <c r="Q648" s="17">
        <f>Table1[[#This Row],[Ranking.Points]]*Table1[[#This Row],[Mulitplier]]*Table1[[#This Row],[NI.Mult]]</f>
        <v>12</v>
      </c>
    </row>
    <row r="649" spans="1:17" x14ac:dyDescent="0.3">
      <c r="A649" s="9" t="s">
        <v>367</v>
      </c>
      <c r="B649" s="9" t="s">
        <v>368</v>
      </c>
      <c r="C649" s="3">
        <v>7</v>
      </c>
      <c r="D649" s="12">
        <f>COUNTIFS(E:E,Table1[[#This Row],[EventDate]],G:G,Table1[[#This Row],[EventName]],H:H,Table1[[#This Row],[Category]],I:I,Table1[[#This Row],[Weapon]],J:J,Table1[[#This Row],[Gender]])</f>
        <v>10</v>
      </c>
      <c r="E649" s="30">
        <v>44731</v>
      </c>
      <c r="F649" s="31" t="s">
        <v>383</v>
      </c>
      <c r="G649" s="10" t="s">
        <v>283</v>
      </c>
      <c r="H649" s="9" t="s">
        <v>286</v>
      </c>
      <c r="I649" s="9" t="s">
        <v>285</v>
      </c>
      <c r="J649" s="14" t="s">
        <v>316</v>
      </c>
      <c r="K649" s="32" t="str">
        <f>VLOOKUP(Table1[[#This Row],[LastName]]&amp;"."&amp;Table1[[#This Row],[FirstName]],Fencers!C:G,4,FALSE)</f>
        <v>CSFC</v>
      </c>
      <c r="L649" s="24">
        <v>0</v>
      </c>
      <c r="M649" s="19">
        <f>COUNTIFS(A:A,Table1[[#This Row],[LastName]],B:B,Table1[[#This Row],[FirstName]],F:F,"S",H:H,Table1[[#This Row],[Category]],I:I,Table1[[#This Row],[Weapon]])</f>
        <v>2</v>
      </c>
      <c r="N6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9" s="16">
        <f>IF(Table1[[#This Row],[Rank]]="Cancelled",1,IF(Table1[[#This Row],[Rank]]&gt;64,0,IF(L649=0,VLOOKUP(C649,'Ranking Values'!A:C,2,FALSE),VLOOKUP(C649,'Ranking Values'!A:C,3,FALSE))))</f>
        <v>12</v>
      </c>
      <c r="P649" s="16">
        <f>IF(OR(Table1[[#This Row],[Rank]]="Cancelled",Table1[[#This Row],[Rank]]&gt;64),1,VLOOKUP(Table1[[#This Row],[GenderCount]],'Ranking Values'!E:F,2,FALSE))</f>
        <v>1</v>
      </c>
      <c r="Q649" s="17">
        <f>Table1[[#This Row],[Ranking.Points]]*Table1[[#This Row],[Mulitplier]]*Table1[[#This Row],[NI.Mult]]</f>
        <v>12</v>
      </c>
    </row>
    <row r="650" spans="1:17" x14ac:dyDescent="0.3">
      <c r="A650" s="9" t="s">
        <v>336</v>
      </c>
      <c r="B650" s="9" t="s">
        <v>337</v>
      </c>
      <c r="C650" s="3">
        <v>8</v>
      </c>
      <c r="D650" s="12">
        <f>COUNTIFS(E:E,Table1[[#This Row],[EventDate]],G:G,Table1[[#This Row],[EventName]],H:H,Table1[[#This Row],[Category]],I:I,Table1[[#This Row],[Weapon]],J:J,Table1[[#This Row],[Gender]])</f>
        <v>10</v>
      </c>
      <c r="E650" s="30">
        <v>44731</v>
      </c>
      <c r="F650" s="31" t="s">
        <v>383</v>
      </c>
      <c r="G650" s="10" t="s">
        <v>283</v>
      </c>
      <c r="H650" s="9" t="s">
        <v>286</v>
      </c>
      <c r="I650" s="9" t="s">
        <v>285</v>
      </c>
      <c r="J650" s="14" t="s">
        <v>316</v>
      </c>
      <c r="K650" s="32" t="str">
        <f>VLOOKUP(Table1[[#This Row],[LastName]]&amp;"."&amp;Table1[[#This Row],[FirstName]],Fencers!C:G,4,FALSE)</f>
        <v>ASC</v>
      </c>
      <c r="L650" s="24">
        <v>0</v>
      </c>
      <c r="M650" s="19">
        <f>COUNTIFS(A:A,Table1[[#This Row],[LastName]],B:B,Table1[[#This Row],[FirstName]],F:F,"S",H:H,Table1[[#This Row],[Category]],I:I,Table1[[#This Row],[Weapon]])</f>
        <v>2</v>
      </c>
      <c r="N6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0" s="16">
        <f>IF(Table1[[#This Row],[Rank]]="Cancelled",1,IF(Table1[[#This Row],[Rank]]&gt;64,0,IF(L650=0,VLOOKUP(C650,'Ranking Values'!A:C,2,FALSE),VLOOKUP(C650,'Ranking Values'!A:C,3,FALSE))))</f>
        <v>12</v>
      </c>
      <c r="P650" s="16">
        <f>IF(OR(Table1[[#This Row],[Rank]]="Cancelled",Table1[[#This Row],[Rank]]&gt;64),1,VLOOKUP(Table1[[#This Row],[GenderCount]],'Ranking Values'!E:F,2,FALSE))</f>
        <v>1</v>
      </c>
      <c r="Q650" s="17">
        <f>Table1[[#This Row],[Ranking.Points]]*Table1[[#This Row],[Mulitplier]]*Table1[[#This Row],[NI.Mult]]</f>
        <v>12</v>
      </c>
    </row>
    <row r="651" spans="1:17" x14ac:dyDescent="0.3">
      <c r="A651" s="9" t="s">
        <v>336</v>
      </c>
      <c r="B651" s="9" t="s">
        <v>139</v>
      </c>
      <c r="C651" s="3">
        <v>9</v>
      </c>
      <c r="D651" s="12">
        <f>COUNTIFS(E:E,Table1[[#This Row],[EventDate]],G:G,Table1[[#This Row],[EventName]],H:H,Table1[[#This Row],[Category]],I:I,Table1[[#This Row],[Weapon]],J:J,Table1[[#This Row],[Gender]])</f>
        <v>10</v>
      </c>
      <c r="E651" s="30">
        <v>44731</v>
      </c>
      <c r="F651" s="31" t="s">
        <v>383</v>
      </c>
      <c r="G651" s="10" t="s">
        <v>283</v>
      </c>
      <c r="H651" s="9" t="s">
        <v>286</v>
      </c>
      <c r="I651" s="9" t="s">
        <v>285</v>
      </c>
      <c r="J651" s="14" t="s">
        <v>316</v>
      </c>
      <c r="K651" s="32" t="str">
        <f>VLOOKUP(Table1[[#This Row],[LastName]]&amp;"."&amp;Table1[[#This Row],[FirstName]],Fencers!C:G,4,FALSE)</f>
        <v>ASC</v>
      </c>
      <c r="L651" s="24">
        <v>0</v>
      </c>
      <c r="M651" s="19">
        <f>COUNTIFS(A:A,Table1[[#This Row],[LastName]],B:B,Table1[[#This Row],[FirstName]],F:F,"S",H:H,Table1[[#This Row],[Category]],I:I,Table1[[#This Row],[Weapon]])</f>
        <v>2</v>
      </c>
      <c r="N6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1" s="16">
        <f>IF(Table1[[#This Row],[Rank]]="Cancelled",1,IF(Table1[[#This Row],[Rank]]&gt;64,0,IF(L651=0,VLOOKUP(C651,'Ranking Values'!A:C,2,FALSE),VLOOKUP(C651,'Ranking Values'!A:C,3,FALSE))))</f>
        <v>7</v>
      </c>
      <c r="P651" s="16">
        <f>IF(OR(Table1[[#This Row],[Rank]]="Cancelled",Table1[[#This Row],[Rank]]&gt;64),1,VLOOKUP(Table1[[#This Row],[GenderCount]],'Ranking Values'!E:F,2,FALSE))</f>
        <v>1</v>
      </c>
      <c r="Q651" s="17">
        <f>Table1[[#This Row],[Ranking.Points]]*Table1[[#This Row],[Mulitplier]]*Table1[[#This Row],[NI.Mult]]</f>
        <v>7</v>
      </c>
    </row>
    <row r="652" spans="1:17" x14ac:dyDescent="0.3">
      <c r="A652" s="9" t="s">
        <v>491</v>
      </c>
      <c r="B652" s="9" t="s">
        <v>492</v>
      </c>
      <c r="C652" s="3">
        <v>10</v>
      </c>
      <c r="D652" s="12">
        <f>COUNTIFS(E:E,Table1[[#This Row],[EventDate]],G:G,Table1[[#This Row],[EventName]],H:H,Table1[[#This Row],[Category]],I:I,Table1[[#This Row],[Weapon]],J:J,Table1[[#This Row],[Gender]])</f>
        <v>10</v>
      </c>
      <c r="E652" s="30">
        <v>44731</v>
      </c>
      <c r="F652" s="31" t="s">
        <v>383</v>
      </c>
      <c r="G652" s="10" t="s">
        <v>283</v>
      </c>
      <c r="H652" s="9" t="s">
        <v>286</v>
      </c>
      <c r="I652" s="9" t="s">
        <v>285</v>
      </c>
      <c r="J652" s="14" t="s">
        <v>316</v>
      </c>
      <c r="K652" s="32" t="str">
        <f>VLOOKUP(Table1[[#This Row],[LastName]]&amp;"."&amp;Table1[[#This Row],[FirstName]],Fencers!C:G,4,FALSE)</f>
        <v>TPFC</v>
      </c>
      <c r="L652" s="24">
        <v>0</v>
      </c>
      <c r="M652" s="19">
        <f>COUNTIFS(A:A,Table1[[#This Row],[LastName]],B:B,Table1[[#This Row],[FirstName]],F:F,"S",H:H,Table1[[#This Row],[Category]],I:I,Table1[[#This Row],[Weapon]])</f>
        <v>1</v>
      </c>
      <c r="N6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2" s="16">
        <f>IF(Table1[[#This Row],[Rank]]="Cancelled",1,IF(Table1[[#This Row],[Rank]]&gt;64,0,IF(L652=0,VLOOKUP(C652,'Ranking Values'!A:C,2,FALSE),VLOOKUP(C652,'Ranking Values'!A:C,3,FALSE))))</f>
        <v>7</v>
      </c>
      <c r="P652" s="16">
        <f>IF(OR(Table1[[#This Row],[Rank]]="Cancelled",Table1[[#This Row],[Rank]]&gt;64),1,VLOOKUP(Table1[[#This Row],[GenderCount]],'Ranking Values'!E:F,2,FALSE))</f>
        <v>1</v>
      </c>
      <c r="Q652" s="17">
        <f>Table1[[#This Row],[Ranking.Points]]*Table1[[#This Row],[Mulitplier]]*Table1[[#This Row],[NI.Mult]]</f>
        <v>7</v>
      </c>
    </row>
    <row r="653" spans="1:17" x14ac:dyDescent="0.3">
      <c r="A653" s="9" t="s">
        <v>125</v>
      </c>
      <c r="B653" s="9" t="s">
        <v>137</v>
      </c>
      <c r="C653" s="3">
        <v>1</v>
      </c>
      <c r="D653" s="12">
        <f>COUNTIFS(E:E,Table1[[#This Row],[EventDate]],G:G,Table1[[#This Row],[EventName]],H:H,Table1[[#This Row],[Category]],I:I,Table1[[#This Row],[Weapon]],J:J,Table1[[#This Row],[Gender]])</f>
        <v>3</v>
      </c>
      <c r="E653" s="30">
        <v>44731</v>
      </c>
      <c r="F653" s="31" t="s">
        <v>383</v>
      </c>
      <c r="G653" s="10" t="s">
        <v>283</v>
      </c>
      <c r="H653" s="9" t="s">
        <v>286</v>
      </c>
      <c r="I653" s="9" t="s">
        <v>285</v>
      </c>
      <c r="J653" s="14" t="s">
        <v>315</v>
      </c>
      <c r="K653" s="32" t="str">
        <f>VLOOKUP(Table1[[#This Row],[LastName]]&amp;"."&amp;Table1[[#This Row],[FirstName]],Fencers!C:G,4,FALSE)</f>
        <v>ASC</v>
      </c>
      <c r="L653" s="24">
        <v>0</v>
      </c>
      <c r="M653" s="19">
        <f>COUNTIFS(A:A,Table1[[#This Row],[LastName]],B:B,Table1[[#This Row],[FirstName]],F:F,"S",H:H,Table1[[#This Row],[Category]],I:I,Table1[[#This Row],[Weapon]])</f>
        <v>4</v>
      </c>
      <c r="N6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3" s="16">
        <f>IF(Table1[[#This Row],[Rank]]="Cancelled",1,IF(Table1[[#This Row],[Rank]]&gt;64,0,IF(L653=0,VLOOKUP(C653,'Ranking Values'!A:C,2,FALSE),VLOOKUP(C653,'Ranking Values'!A:C,3,FALSE))))</f>
        <v>28</v>
      </c>
      <c r="P653" s="16">
        <f>IF(OR(Table1[[#This Row],[Rank]]="Cancelled",Table1[[#This Row],[Rank]]&gt;64),1,VLOOKUP(Table1[[#This Row],[GenderCount]],'Ranking Values'!E:F,2,FALSE))</f>
        <v>0.6</v>
      </c>
      <c r="Q653" s="17">
        <f>Table1[[#This Row],[Ranking.Points]]*Table1[[#This Row],[Mulitplier]]*Table1[[#This Row],[NI.Mult]]</f>
        <v>16.8</v>
      </c>
    </row>
    <row r="654" spans="1:17" x14ac:dyDescent="0.3">
      <c r="A654" s="9" t="s">
        <v>461</v>
      </c>
      <c r="B654" s="9" t="s">
        <v>462</v>
      </c>
      <c r="C654" s="3">
        <v>2</v>
      </c>
      <c r="D654" s="12">
        <f>COUNTIFS(E:E,Table1[[#This Row],[EventDate]],G:G,Table1[[#This Row],[EventName]],H:H,Table1[[#This Row],[Category]],I:I,Table1[[#This Row],[Weapon]],J:J,Table1[[#This Row],[Gender]])</f>
        <v>3</v>
      </c>
      <c r="E654" s="30">
        <v>44731</v>
      </c>
      <c r="F654" s="31" t="s">
        <v>383</v>
      </c>
      <c r="G654" s="10" t="s">
        <v>283</v>
      </c>
      <c r="H654" s="9" t="s">
        <v>286</v>
      </c>
      <c r="I654" s="9" t="s">
        <v>285</v>
      </c>
      <c r="J654" s="14" t="s">
        <v>315</v>
      </c>
      <c r="K654" s="32" t="str">
        <f>VLOOKUP(Table1[[#This Row],[LastName]]&amp;"."&amp;Table1[[#This Row],[FirstName]],Fencers!C:G,4,FALSE)</f>
        <v>ASC</v>
      </c>
      <c r="L654" s="24">
        <v>0</v>
      </c>
      <c r="M654" s="19">
        <f>COUNTIFS(A:A,Table1[[#This Row],[LastName]],B:B,Table1[[#This Row],[FirstName]],F:F,"S",H:H,Table1[[#This Row],[Category]],I:I,Table1[[#This Row],[Weapon]])</f>
        <v>1</v>
      </c>
      <c r="N6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4" s="16">
        <f>IF(Table1[[#This Row],[Rank]]="Cancelled",1,IF(Table1[[#This Row],[Rank]]&gt;64,0,IF(L654=0,VLOOKUP(C654,'Ranking Values'!A:C,2,FALSE),VLOOKUP(C654,'Ranking Values'!A:C,3,FALSE))))</f>
        <v>23</v>
      </c>
      <c r="P654" s="16">
        <f>IF(OR(Table1[[#This Row],[Rank]]="Cancelled",Table1[[#This Row],[Rank]]&gt;64),1,VLOOKUP(Table1[[#This Row],[GenderCount]],'Ranking Values'!E:F,2,FALSE))</f>
        <v>0.6</v>
      </c>
      <c r="Q654" s="17">
        <f>Table1[[#This Row],[Ranking.Points]]*Table1[[#This Row],[Mulitplier]]*Table1[[#This Row],[NI.Mult]]</f>
        <v>13.799999999999999</v>
      </c>
    </row>
    <row r="655" spans="1:17" x14ac:dyDescent="0.3">
      <c r="A655" s="9" t="s">
        <v>464</v>
      </c>
      <c r="B655" s="9" t="s">
        <v>465</v>
      </c>
      <c r="C655" s="3">
        <v>3</v>
      </c>
      <c r="D655" s="12">
        <f>COUNTIFS(E:E,Table1[[#This Row],[EventDate]],G:G,Table1[[#This Row],[EventName]],H:H,Table1[[#This Row],[Category]],I:I,Table1[[#This Row],[Weapon]],J:J,Table1[[#This Row],[Gender]])</f>
        <v>3</v>
      </c>
      <c r="E655" s="30">
        <v>44731</v>
      </c>
      <c r="F655" s="31" t="s">
        <v>383</v>
      </c>
      <c r="G655" s="10" t="s">
        <v>283</v>
      </c>
      <c r="H655" s="9" t="s">
        <v>286</v>
      </c>
      <c r="I655" s="9" t="s">
        <v>285</v>
      </c>
      <c r="J655" s="14" t="s">
        <v>315</v>
      </c>
      <c r="K655" s="32" t="str">
        <f>VLOOKUP(Table1[[#This Row],[LastName]]&amp;"."&amp;Table1[[#This Row],[FirstName]],Fencers!C:G,4,FALSE)</f>
        <v>CSFC</v>
      </c>
      <c r="L655" s="24">
        <v>0</v>
      </c>
      <c r="M655" s="19">
        <f>COUNTIFS(A:A,Table1[[#This Row],[LastName]],B:B,Table1[[#This Row],[FirstName]],F:F,"S",H:H,Table1[[#This Row],[Category]],I:I,Table1[[#This Row],[Weapon]])</f>
        <v>2</v>
      </c>
      <c r="N6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5" s="16">
        <f>IF(Table1[[#This Row],[Rank]]="Cancelled",1,IF(Table1[[#This Row],[Rank]]&gt;64,0,IF(L655=0,VLOOKUP(C655,'Ranking Values'!A:C,2,FALSE),VLOOKUP(C655,'Ranking Values'!A:C,3,FALSE))))</f>
        <v>18</v>
      </c>
      <c r="P655" s="16">
        <f>IF(OR(Table1[[#This Row],[Rank]]="Cancelled",Table1[[#This Row],[Rank]]&gt;64),1,VLOOKUP(Table1[[#This Row],[GenderCount]],'Ranking Values'!E:F,2,FALSE))</f>
        <v>0.6</v>
      </c>
      <c r="Q655" s="17">
        <f>Table1[[#This Row],[Ranking.Points]]*Table1[[#This Row],[Mulitplier]]*Table1[[#This Row],[NI.Mult]]</f>
        <v>10.799999999999999</v>
      </c>
    </row>
    <row r="656" spans="1:17" x14ac:dyDescent="0.3">
      <c r="A656" s="9" t="s">
        <v>107</v>
      </c>
      <c r="B656" s="9" t="s">
        <v>143</v>
      </c>
      <c r="C656" s="3">
        <v>1</v>
      </c>
      <c r="D656" s="12">
        <f>COUNTIFS(E:E,Table1[[#This Row],[EventDate]],G:G,Table1[[#This Row],[EventName]],H:H,Table1[[#This Row],[Category]],I:I,Table1[[#This Row],[Weapon]],J:J,Table1[[#This Row],[Gender]])</f>
        <v>4</v>
      </c>
      <c r="E656" s="30">
        <v>44731</v>
      </c>
      <c r="F656" s="31" t="s">
        <v>383</v>
      </c>
      <c r="G656" s="10" t="s">
        <v>283</v>
      </c>
      <c r="H656" s="9" t="s">
        <v>284</v>
      </c>
      <c r="I656" s="9" t="s">
        <v>285</v>
      </c>
      <c r="J656" s="14" t="s">
        <v>316</v>
      </c>
      <c r="K656" s="32" t="str">
        <f>VLOOKUP(Table1[[#This Row],[LastName]]&amp;"."&amp;Table1[[#This Row],[FirstName]],Fencers!C:G,4,FALSE)</f>
        <v>ASC</v>
      </c>
      <c r="L656" s="24">
        <v>0</v>
      </c>
      <c r="M656" s="19">
        <f>COUNTIFS(A:A,Table1[[#This Row],[LastName]],B:B,Table1[[#This Row],[FirstName]],F:F,"S",H:H,Table1[[#This Row],[Category]],I:I,Table1[[#This Row],[Weapon]])</f>
        <v>2</v>
      </c>
      <c r="N6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6" s="16">
        <f>IF(Table1[[#This Row],[Rank]]="Cancelled",1,IF(Table1[[#This Row],[Rank]]&gt;64,0,IF(L656=0,VLOOKUP(C656,'Ranking Values'!A:C,2,FALSE),VLOOKUP(C656,'Ranking Values'!A:C,3,FALSE))))</f>
        <v>28</v>
      </c>
      <c r="P656" s="16">
        <f>IF(OR(Table1[[#This Row],[Rank]]="Cancelled",Table1[[#This Row],[Rank]]&gt;64),1,VLOOKUP(Table1[[#This Row],[GenderCount]],'Ranking Values'!E:F,2,FALSE))</f>
        <v>0.8</v>
      </c>
      <c r="Q656" s="17">
        <f>Table1[[#This Row],[Ranking.Points]]*Table1[[#This Row],[Mulitplier]]*Table1[[#This Row],[NI.Mult]]</f>
        <v>22.400000000000002</v>
      </c>
    </row>
    <row r="657" spans="1:17" x14ac:dyDescent="0.3">
      <c r="A657" s="9" t="s">
        <v>279</v>
      </c>
      <c r="B657" s="9" t="s">
        <v>280</v>
      </c>
      <c r="C657" s="3">
        <v>2</v>
      </c>
      <c r="D657" s="12">
        <f>COUNTIFS(E:E,Table1[[#This Row],[EventDate]],G:G,Table1[[#This Row],[EventName]],H:H,Table1[[#This Row],[Category]],I:I,Table1[[#This Row],[Weapon]],J:J,Table1[[#This Row],[Gender]])</f>
        <v>4</v>
      </c>
      <c r="E657" s="30">
        <v>44731</v>
      </c>
      <c r="F657" s="31" t="s">
        <v>383</v>
      </c>
      <c r="G657" s="10" t="s">
        <v>283</v>
      </c>
      <c r="H657" s="9" t="s">
        <v>284</v>
      </c>
      <c r="I657" s="9" t="s">
        <v>285</v>
      </c>
      <c r="J657" s="14" t="s">
        <v>316</v>
      </c>
      <c r="K657" s="32" t="str">
        <f>VLOOKUP(Table1[[#This Row],[LastName]]&amp;"."&amp;Table1[[#This Row],[FirstName]],Fencers!C:G,4,FALSE)</f>
        <v>ASC</v>
      </c>
      <c r="L657" s="24">
        <v>0</v>
      </c>
      <c r="M657" s="19">
        <f>COUNTIFS(A:A,Table1[[#This Row],[LastName]],B:B,Table1[[#This Row],[FirstName]],F:F,"S",H:H,Table1[[#This Row],[Category]],I:I,Table1[[#This Row],[Weapon]])</f>
        <v>1</v>
      </c>
      <c r="N6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7" s="16">
        <f>IF(Table1[[#This Row],[Rank]]="Cancelled",1,IF(Table1[[#This Row],[Rank]]&gt;64,0,IF(L657=0,VLOOKUP(C657,'Ranking Values'!A:C,2,FALSE),VLOOKUP(C657,'Ranking Values'!A:C,3,FALSE))))</f>
        <v>23</v>
      </c>
      <c r="P657" s="16">
        <f>IF(OR(Table1[[#This Row],[Rank]]="Cancelled",Table1[[#This Row],[Rank]]&gt;64),1,VLOOKUP(Table1[[#This Row],[GenderCount]],'Ranking Values'!E:F,2,FALSE))</f>
        <v>0.8</v>
      </c>
      <c r="Q657" s="17">
        <f>Table1[[#This Row],[Ranking.Points]]*Table1[[#This Row],[Mulitplier]]*Table1[[#This Row],[NI.Mult]]</f>
        <v>18.400000000000002</v>
      </c>
    </row>
    <row r="658" spans="1:17" x14ac:dyDescent="0.3">
      <c r="A658" s="9" t="s">
        <v>357</v>
      </c>
      <c r="B658" s="9" t="s">
        <v>358</v>
      </c>
      <c r="C658" s="3">
        <v>3</v>
      </c>
      <c r="D658" s="12">
        <f>COUNTIFS(E:E,Table1[[#This Row],[EventDate]],G:G,Table1[[#This Row],[EventName]],H:H,Table1[[#This Row],[Category]],I:I,Table1[[#This Row],[Weapon]],J:J,Table1[[#This Row],[Gender]])</f>
        <v>4</v>
      </c>
      <c r="E658" s="30">
        <v>44731</v>
      </c>
      <c r="F658" s="31" t="s">
        <v>383</v>
      </c>
      <c r="G658" s="10" t="s">
        <v>283</v>
      </c>
      <c r="H658" s="9" t="s">
        <v>284</v>
      </c>
      <c r="I658" s="9" t="s">
        <v>285</v>
      </c>
      <c r="J658" s="14" t="s">
        <v>316</v>
      </c>
      <c r="K658" s="32" t="str">
        <f>VLOOKUP(Table1[[#This Row],[LastName]]&amp;"."&amp;Table1[[#This Row],[FirstName]],Fencers!C:G,4,FALSE)</f>
        <v>ASC</v>
      </c>
      <c r="L658" s="24">
        <v>0</v>
      </c>
      <c r="M658" s="19">
        <f>COUNTIFS(A:A,Table1[[#This Row],[LastName]],B:B,Table1[[#This Row],[FirstName]],F:F,"S",H:H,Table1[[#This Row],[Category]],I:I,Table1[[#This Row],[Weapon]])</f>
        <v>2</v>
      </c>
      <c r="N6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8" s="16">
        <f>IF(Table1[[#This Row],[Rank]]="Cancelled",1,IF(Table1[[#This Row],[Rank]]&gt;64,0,IF(L658=0,VLOOKUP(C658,'Ranking Values'!A:C,2,FALSE),VLOOKUP(C658,'Ranking Values'!A:C,3,FALSE))))</f>
        <v>18</v>
      </c>
      <c r="P658" s="16">
        <f>IF(OR(Table1[[#This Row],[Rank]]="Cancelled",Table1[[#This Row],[Rank]]&gt;64),1,VLOOKUP(Table1[[#This Row],[GenderCount]],'Ranking Values'!E:F,2,FALSE))</f>
        <v>0.8</v>
      </c>
      <c r="Q658" s="17">
        <f>Table1[[#This Row],[Ranking.Points]]*Table1[[#This Row],[Mulitplier]]*Table1[[#This Row],[NI.Mult]]</f>
        <v>14.4</v>
      </c>
    </row>
    <row r="659" spans="1:17" x14ac:dyDescent="0.3">
      <c r="A659" s="9" t="s">
        <v>372</v>
      </c>
      <c r="B659" s="9" t="s">
        <v>138</v>
      </c>
      <c r="C659" s="3">
        <v>3</v>
      </c>
      <c r="D659" s="12">
        <f>COUNTIFS(E:E,Table1[[#This Row],[EventDate]],G:G,Table1[[#This Row],[EventName]],H:H,Table1[[#This Row],[Category]],I:I,Table1[[#This Row],[Weapon]],J:J,Table1[[#This Row],[Gender]])</f>
        <v>4</v>
      </c>
      <c r="E659" s="30">
        <v>44731</v>
      </c>
      <c r="F659" s="31" t="s">
        <v>383</v>
      </c>
      <c r="G659" s="10" t="s">
        <v>283</v>
      </c>
      <c r="H659" s="9" t="s">
        <v>284</v>
      </c>
      <c r="I659" s="9" t="s">
        <v>285</v>
      </c>
      <c r="J659" s="14" t="s">
        <v>316</v>
      </c>
      <c r="K659" s="32" t="str">
        <f>VLOOKUP(Table1[[#This Row],[LastName]]&amp;"."&amp;Table1[[#This Row],[FirstName]],Fencers!C:G,4,FALSE)</f>
        <v>CSFC</v>
      </c>
      <c r="L659" s="24">
        <v>0</v>
      </c>
      <c r="M659" s="19">
        <f>COUNTIFS(A:A,Table1[[#This Row],[LastName]],B:B,Table1[[#This Row],[FirstName]],F:F,"S",H:H,Table1[[#This Row],[Category]],I:I,Table1[[#This Row],[Weapon]])</f>
        <v>4</v>
      </c>
      <c r="N6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9" s="16">
        <f>IF(Table1[[#This Row],[Rank]]="Cancelled",1,IF(Table1[[#This Row],[Rank]]&gt;64,0,IF(L659=0,VLOOKUP(C659,'Ranking Values'!A:C,2,FALSE),VLOOKUP(C659,'Ranking Values'!A:C,3,FALSE))))</f>
        <v>18</v>
      </c>
      <c r="P659" s="16">
        <f>IF(OR(Table1[[#This Row],[Rank]]="Cancelled",Table1[[#This Row],[Rank]]&gt;64),1,VLOOKUP(Table1[[#This Row],[GenderCount]],'Ranking Values'!E:F,2,FALSE))</f>
        <v>0.8</v>
      </c>
      <c r="Q659" s="17">
        <f>Table1[[#This Row],[Ranking.Points]]*Table1[[#This Row],[Mulitplier]]*Table1[[#This Row],[NI.Mult]]</f>
        <v>14.4</v>
      </c>
    </row>
    <row r="660" spans="1:17" x14ac:dyDescent="0.3">
      <c r="A660" s="9" t="s">
        <v>421</v>
      </c>
      <c r="B660" s="9" t="s">
        <v>422</v>
      </c>
      <c r="C660" s="3">
        <v>1</v>
      </c>
      <c r="D660" s="12">
        <f>COUNTIFS(E:E,Table1[[#This Row],[EventDate]],G:G,Table1[[#This Row],[EventName]],H:H,Table1[[#This Row],[Category]],I:I,Table1[[#This Row],[Weapon]],J:J,Table1[[#This Row],[Gender]])</f>
        <v>2</v>
      </c>
      <c r="E660" s="30">
        <v>44731</v>
      </c>
      <c r="F660" s="31" t="s">
        <v>383</v>
      </c>
      <c r="G660" s="10" t="s">
        <v>283</v>
      </c>
      <c r="H660" s="9" t="s">
        <v>284</v>
      </c>
      <c r="I660" s="9" t="s">
        <v>285</v>
      </c>
      <c r="J660" s="14" t="s">
        <v>315</v>
      </c>
      <c r="K660" s="32" t="str">
        <f>VLOOKUP(Table1[[#This Row],[LastName]]&amp;"."&amp;Table1[[#This Row],[FirstName]],Fencers!C:G,4,FALSE)</f>
        <v>AHFC</v>
      </c>
      <c r="L660" s="24">
        <v>0</v>
      </c>
      <c r="M660" s="19">
        <f>COUNTIFS(A:A,Table1[[#This Row],[LastName]],B:B,Table1[[#This Row],[FirstName]],F:F,"S",H:H,Table1[[#This Row],[Category]],I:I,Table1[[#This Row],[Weapon]])</f>
        <v>2</v>
      </c>
      <c r="N6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0" s="16">
        <f>IF(Table1[[#This Row],[Rank]]="Cancelled",1,IF(Table1[[#This Row],[Rank]]&gt;64,0,IF(L660=0,VLOOKUP(C660,'Ranking Values'!A:C,2,FALSE),VLOOKUP(C660,'Ranking Values'!A:C,3,FALSE))))</f>
        <v>28</v>
      </c>
      <c r="P660" s="16">
        <f>IF(OR(Table1[[#This Row],[Rank]]="Cancelled",Table1[[#This Row],[Rank]]&gt;64),1,VLOOKUP(Table1[[#This Row],[GenderCount]],'Ranking Values'!E:F,2,FALSE))</f>
        <v>0.4</v>
      </c>
      <c r="Q660" s="17">
        <f>Table1[[#This Row],[Ranking.Points]]*Table1[[#This Row],[Mulitplier]]*Table1[[#This Row],[NI.Mult]]</f>
        <v>11.200000000000001</v>
      </c>
    </row>
    <row r="661" spans="1:17" x14ac:dyDescent="0.3">
      <c r="A661" s="9" t="s">
        <v>125</v>
      </c>
      <c r="B661" s="9" t="s">
        <v>137</v>
      </c>
      <c r="C661" s="3">
        <v>2</v>
      </c>
      <c r="D661" s="12">
        <f>COUNTIFS(E:E,Table1[[#This Row],[EventDate]],G:G,Table1[[#This Row],[EventName]],H:H,Table1[[#This Row],[Category]],I:I,Table1[[#This Row],[Weapon]],J:J,Table1[[#This Row],[Gender]])</f>
        <v>2</v>
      </c>
      <c r="E661" s="30">
        <v>44731</v>
      </c>
      <c r="F661" s="31" t="s">
        <v>383</v>
      </c>
      <c r="G661" s="10" t="s">
        <v>283</v>
      </c>
      <c r="H661" s="9" t="s">
        <v>284</v>
      </c>
      <c r="I661" s="9" t="s">
        <v>285</v>
      </c>
      <c r="J661" s="14" t="s">
        <v>315</v>
      </c>
      <c r="K661" s="32" t="str">
        <f>VLOOKUP(Table1[[#This Row],[LastName]]&amp;"."&amp;Table1[[#This Row],[FirstName]],Fencers!C:G,4,FALSE)</f>
        <v>ASC</v>
      </c>
      <c r="L661" s="24">
        <v>0</v>
      </c>
      <c r="M661" s="19">
        <f>COUNTIFS(A:A,Table1[[#This Row],[LastName]],B:B,Table1[[#This Row],[FirstName]],F:F,"S",H:H,Table1[[#This Row],[Category]],I:I,Table1[[#This Row],[Weapon]])</f>
        <v>3</v>
      </c>
      <c r="N6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1" s="16">
        <f>IF(Table1[[#This Row],[Rank]]="Cancelled",1,IF(Table1[[#This Row],[Rank]]&gt;64,0,IF(L661=0,VLOOKUP(C661,'Ranking Values'!A:C,2,FALSE),VLOOKUP(C661,'Ranking Values'!A:C,3,FALSE))))</f>
        <v>23</v>
      </c>
      <c r="P661" s="16">
        <f>IF(OR(Table1[[#This Row],[Rank]]="Cancelled",Table1[[#This Row],[Rank]]&gt;64),1,VLOOKUP(Table1[[#This Row],[GenderCount]],'Ranking Values'!E:F,2,FALSE))</f>
        <v>0.4</v>
      </c>
      <c r="Q661" s="17">
        <f>Table1[[#This Row],[Ranking.Points]]*Table1[[#This Row],[Mulitplier]]*Table1[[#This Row],[NI.Mult]]</f>
        <v>9.2000000000000011</v>
      </c>
    </row>
    <row r="662" spans="1:17" x14ac:dyDescent="0.3">
      <c r="A662" s="9" t="s">
        <v>440</v>
      </c>
      <c r="B662" s="9" t="s">
        <v>439</v>
      </c>
      <c r="C662" s="9" t="s">
        <v>17</v>
      </c>
      <c r="D662" s="12">
        <f>COUNTIFS(E:E,Table1[[#This Row],[EventDate]],G:G,Table1[[#This Row],[EventName]],H:H,Table1[[#This Row],[Category]],I:I,Table1[[#This Row],[Weapon]],J:J,Table1[[#This Row],[Gender]])</f>
        <v>1</v>
      </c>
      <c r="E662" s="30">
        <v>44731</v>
      </c>
      <c r="F662" s="31" t="s">
        <v>383</v>
      </c>
      <c r="G662" s="10" t="s">
        <v>283</v>
      </c>
      <c r="H662" s="9" t="s">
        <v>290</v>
      </c>
      <c r="I662" s="9" t="s">
        <v>287</v>
      </c>
      <c r="J662" s="14" t="s">
        <v>316</v>
      </c>
      <c r="K662" s="32" t="str">
        <f>VLOOKUP(Table1[[#This Row],[LastName]]&amp;"."&amp;Table1[[#This Row],[FirstName]],Fencers!C:G,4,FALSE)</f>
        <v>AHFC</v>
      </c>
      <c r="L662" s="24">
        <v>0</v>
      </c>
      <c r="M662" s="19">
        <f>COUNTIFS(A:A,Table1[[#This Row],[LastName]],B:B,Table1[[#This Row],[FirstName]],F:F,"S",H:H,Table1[[#This Row],[Category]],I:I,Table1[[#This Row],[Weapon]])</f>
        <v>2</v>
      </c>
      <c r="N6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2" s="16">
        <f>IF(Table1[[#This Row],[Rank]]="Cancelled",1,IF(Table1[[#This Row],[Rank]]&gt;64,0,IF(L662=0,VLOOKUP(C662,'Ranking Values'!A:C,2,FALSE),VLOOKUP(C662,'Ranking Values'!A:C,3,FALSE))))</f>
        <v>1</v>
      </c>
      <c r="P662" s="16">
        <f>IF(OR(Table1[[#This Row],[Rank]]="Cancelled",Table1[[#This Row],[Rank]]&gt;64),1,VLOOKUP(Table1[[#This Row],[GenderCount]],'Ranking Values'!E:F,2,FALSE))</f>
        <v>1</v>
      </c>
      <c r="Q662" s="17">
        <f>Table1[[#This Row],[Ranking.Points]]*Table1[[#This Row],[Mulitplier]]*Table1[[#This Row],[NI.Mult]]</f>
        <v>1</v>
      </c>
    </row>
    <row r="663" spans="1:17" x14ac:dyDescent="0.3">
      <c r="A663" s="9" t="s">
        <v>415</v>
      </c>
      <c r="B663" s="9" t="s">
        <v>112</v>
      </c>
      <c r="C663" s="9" t="s">
        <v>17</v>
      </c>
      <c r="D663" s="12">
        <f>COUNTIFS(E:E,Table1[[#This Row],[EventDate]],G:G,Table1[[#This Row],[EventName]],H:H,Table1[[#This Row],[Category]],I:I,Table1[[#This Row],[Weapon]],J:J,Table1[[#This Row],[Gender]])</f>
        <v>1</v>
      </c>
      <c r="E663" s="30">
        <v>44731</v>
      </c>
      <c r="F663" s="31" t="s">
        <v>383</v>
      </c>
      <c r="G663" s="10" t="s">
        <v>283</v>
      </c>
      <c r="H663" s="9" t="s">
        <v>286</v>
      </c>
      <c r="I663" s="9" t="s">
        <v>287</v>
      </c>
      <c r="J663" s="14" t="s">
        <v>316</v>
      </c>
      <c r="K663" s="32" t="str">
        <f>VLOOKUP(Table1[[#This Row],[LastName]]&amp;"."&amp;Table1[[#This Row],[FirstName]],Fencers!C:G,4,FALSE)</f>
        <v>AHFC</v>
      </c>
      <c r="L663" s="24">
        <v>0</v>
      </c>
      <c r="M663" s="19">
        <f>COUNTIFS(A:A,Table1[[#This Row],[LastName]],B:B,Table1[[#This Row],[FirstName]],F:F,"S",H:H,Table1[[#This Row],[Category]],I:I,Table1[[#This Row],[Weapon]])</f>
        <v>3</v>
      </c>
      <c r="N6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3" s="16">
        <f>IF(Table1[[#This Row],[Rank]]="Cancelled",1,IF(Table1[[#This Row],[Rank]]&gt;64,0,IF(L663=0,VLOOKUP(C663,'Ranking Values'!A:C,2,FALSE),VLOOKUP(C663,'Ranking Values'!A:C,3,FALSE))))</f>
        <v>1</v>
      </c>
      <c r="P663" s="16">
        <f>IF(OR(Table1[[#This Row],[Rank]]="Cancelled",Table1[[#This Row],[Rank]]&gt;64),1,VLOOKUP(Table1[[#This Row],[GenderCount]],'Ranking Values'!E:F,2,FALSE))</f>
        <v>1</v>
      </c>
      <c r="Q663" s="17">
        <f>Table1[[#This Row],[Ranking.Points]]*Table1[[#This Row],[Mulitplier]]*Table1[[#This Row],[NI.Mult]]</f>
        <v>1</v>
      </c>
    </row>
    <row r="664" spans="1:17" x14ac:dyDescent="0.3">
      <c r="A664" s="9" t="s">
        <v>453</v>
      </c>
      <c r="B664" s="9" t="s">
        <v>454</v>
      </c>
      <c r="C664" s="9" t="s">
        <v>17</v>
      </c>
      <c r="D664" s="12">
        <f>COUNTIFS(E:E,Table1[[#This Row],[EventDate]],G:G,Table1[[#This Row],[EventName]],H:H,Table1[[#This Row],[Category]],I:I,Table1[[#This Row],[Weapon]],J:J,Table1[[#This Row],[Gender]])</f>
        <v>1</v>
      </c>
      <c r="E664" s="30">
        <v>44731</v>
      </c>
      <c r="F664" s="31" t="s">
        <v>383</v>
      </c>
      <c r="G664" s="10" t="s">
        <v>283</v>
      </c>
      <c r="H664" s="9" t="s">
        <v>286</v>
      </c>
      <c r="I664" s="9" t="s">
        <v>287</v>
      </c>
      <c r="J664" s="14" t="s">
        <v>315</v>
      </c>
      <c r="K664" s="32" t="str">
        <f>VLOOKUP(Table1[[#This Row],[LastName]]&amp;"."&amp;Table1[[#This Row],[FirstName]],Fencers!C:G,4,FALSE)</f>
        <v>TPFC</v>
      </c>
      <c r="L664" s="24">
        <v>0</v>
      </c>
      <c r="M664" s="19">
        <f>COUNTIFS(A:A,Table1[[#This Row],[LastName]],B:B,Table1[[#This Row],[FirstName]],F:F,"S",H:H,Table1[[#This Row],[Category]],I:I,Table1[[#This Row],[Weapon]])</f>
        <v>2</v>
      </c>
      <c r="N6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4" s="16">
        <f>IF(Table1[[#This Row],[Rank]]="Cancelled",1,IF(Table1[[#This Row],[Rank]]&gt;64,0,IF(L664=0,VLOOKUP(C664,'Ranking Values'!A:C,2,FALSE),VLOOKUP(C664,'Ranking Values'!A:C,3,FALSE))))</f>
        <v>1</v>
      </c>
      <c r="P664" s="16">
        <f>IF(OR(Table1[[#This Row],[Rank]]="Cancelled",Table1[[#This Row],[Rank]]&gt;64),1,VLOOKUP(Table1[[#This Row],[GenderCount]],'Ranking Values'!E:F,2,FALSE))</f>
        <v>1</v>
      </c>
      <c r="Q664" s="17">
        <f>Table1[[#This Row],[Ranking.Points]]*Table1[[#This Row],[Mulitplier]]*Table1[[#This Row],[NI.Mult]]</f>
        <v>1</v>
      </c>
    </row>
    <row r="665" spans="1:17" x14ac:dyDescent="0.3">
      <c r="A665" s="9" t="s">
        <v>129</v>
      </c>
      <c r="B665" s="9" t="s">
        <v>82</v>
      </c>
      <c r="C665" s="9" t="s">
        <v>17</v>
      </c>
      <c r="D665" s="12">
        <f>COUNTIFS(E:E,Table1[[#This Row],[EventDate]],G:G,Table1[[#This Row],[EventName]],H:H,Table1[[#This Row],[Category]],I:I,Table1[[#This Row],[Weapon]],J:J,Table1[[#This Row],[Gender]])</f>
        <v>3</v>
      </c>
      <c r="E665" s="30">
        <v>44731</v>
      </c>
      <c r="F665" s="31" t="s">
        <v>383</v>
      </c>
      <c r="G665" s="10" t="s">
        <v>283</v>
      </c>
      <c r="H665" s="9" t="s">
        <v>284</v>
      </c>
      <c r="I665" s="9" t="s">
        <v>287</v>
      </c>
      <c r="J665" s="14" t="s">
        <v>316</v>
      </c>
      <c r="K665" s="32" t="str">
        <f>VLOOKUP(Table1[[#This Row],[LastName]]&amp;"."&amp;Table1[[#This Row],[FirstName]],Fencers!C:G,4,FALSE)</f>
        <v>ASC</v>
      </c>
      <c r="L665" s="24">
        <v>0</v>
      </c>
      <c r="M665" s="19">
        <f>COUNTIFS(A:A,Table1[[#This Row],[LastName]],B:B,Table1[[#This Row],[FirstName]],F:F,"S",H:H,Table1[[#This Row],[Category]],I:I,Table1[[#This Row],[Weapon]])</f>
        <v>3</v>
      </c>
      <c r="N6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5" s="16">
        <f>IF(Table1[[#This Row],[Rank]]="Cancelled",1,IF(Table1[[#This Row],[Rank]]&gt;64,0,IF(L665=0,VLOOKUP(C665,'Ranking Values'!A:C,2,FALSE),VLOOKUP(C665,'Ranking Values'!A:C,3,FALSE))))</f>
        <v>1</v>
      </c>
      <c r="P665" s="16">
        <f>IF(OR(Table1[[#This Row],[Rank]]="Cancelled",Table1[[#This Row],[Rank]]&gt;64),1,VLOOKUP(Table1[[#This Row],[GenderCount]],'Ranking Values'!E:F,2,FALSE))</f>
        <v>1</v>
      </c>
      <c r="Q665" s="17">
        <f>Table1[[#This Row],[Ranking.Points]]*Table1[[#This Row],[Mulitplier]]*Table1[[#This Row],[NI.Mult]]</f>
        <v>1</v>
      </c>
    </row>
    <row r="666" spans="1:17" x14ac:dyDescent="0.3">
      <c r="A666" s="9" t="s">
        <v>126</v>
      </c>
      <c r="B666" s="9" t="s">
        <v>138</v>
      </c>
      <c r="C666" s="9" t="s">
        <v>17</v>
      </c>
      <c r="D666" s="12">
        <f>COUNTIFS(E:E,Table1[[#This Row],[EventDate]],G:G,Table1[[#This Row],[EventName]],H:H,Table1[[#This Row],[Category]],I:I,Table1[[#This Row],[Weapon]],J:J,Table1[[#This Row],[Gender]])</f>
        <v>3</v>
      </c>
      <c r="E666" s="30">
        <v>44731</v>
      </c>
      <c r="F666" s="31" t="s">
        <v>383</v>
      </c>
      <c r="G666" s="10" t="s">
        <v>283</v>
      </c>
      <c r="H666" s="9" t="s">
        <v>284</v>
      </c>
      <c r="I666" s="9" t="s">
        <v>287</v>
      </c>
      <c r="J666" s="14" t="s">
        <v>316</v>
      </c>
      <c r="K666" s="32" t="str">
        <f>VLOOKUP(Table1[[#This Row],[LastName]]&amp;"."&amp;Table1[[#This Row],[FirstName]],Fencers!C:G,4,FALSE)</f>
        <v>ASC</v>
      </c>
      <c r="L666" s="24">
        <v>0</v>
      </c>
      <c r="M666" s="19">
        <f>COUNTIFS(A:A,Table1[[#This Row],[LastName]],B:B,Table1[[#This Row],[FirstName]],F:F,"S",H:H,Table1[[#This Row],[Category]],I:I,Table1[[#This Row],[Weapon]])</f>
        <v>3</v>
      </c>
      <c r="N6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6" s="16">
        <f>IF(Table1[[#This Row],[Rank]]="Cancelled",1,IF(Table1[[#This Row],[Rank]]&gt;64,0,IF(L666=0,VLOOKUP(C666,'Ranking Values'!A:C,2,FALSE),VLOOKUP(C666,'Ranking Values'!A:C,3,FALSE))))</f>
        <v>1</v>
      </c>
      <c r="P666" s="16">
        <f>IF(OR(Table1[[#This Row],[Rank]]="Cancelled",Table1[[#This Row],[Rank]]&gt;64),1,VLOOKUP(Table1[[#This Row],[GenderCount]],'Ranking Values'!E:F,2,FALSE))</f>
        <v>1</v>
      </c>
      <c r="Q666" s="17">
        <f>Table1[[#This Row],[Ranking.Points]]*Table1[[#This Row],[Mulitplier]]*Table1[[#This Row],[NI.Mult]]</f>
        <v>1</v>
      </c>
    </row>
    <row r="667" spans="1:17" x14ac:dyDescent="0.3">
      <c r="A667" s="9" t="s">
        <v>30</v>
      </c>
      <c r="B667" s="9" t="s">
        <v>89</v>
      </c>
      <c r="C667" s="9" t="s">
        <v>17</v>
      </c>
      <c r="D667" s="12">
        <f>COUNTIFS(E:E,Table1[[#This Row],[EventDate]],G:G,Table1[[#This Row],[EventName]],H:H,Table1[[#This Row],[Category]],I:I,Table1[[#This Row],[Weapon]],J:J,Table1[[#This Row],[Gender]])</f>
        <v>3</v>
      </c>
      <c r="E667" s="30">
        <v>44731</v>
      </c>
      <c r="F667" s="31" t="s">
        <v>383</v>
      </c>
      <c r="G667" s="10" t="s">
        <v>283</v>
      </c>
      <c r="H667" s="9" t="s">
        <v>284</v>
      </c>
      <c r="I667" s="9" t="s">
        <v>287</v>
      </c>
      <c r="J667" s="14" t="s">
        <v>316</v>
      </c>
      <c r="K667" s="32" t="str">
        <f>VLOOKUP(Table1[[#This Row],[LastName]]&amp;"."&amp;Table1[[#This Row],[FirstName]],Fencers!C:G,4,FALSE)</f>
        <v>AHFC</v>
      </c>
      <c r="L667" s="24">
        <v>0</v>
      </c>
      <c r="M667" s="19">
        <f>COUNTIFS(A:A,Table1[[#This Row],[LastName]],B:B,Table1[[#This Row],[FirstName]],F:F,"S",H:H,Table1[[#This Row],[Category]],I:I,Table1[[#This Row],[Weapon]])</f>
        <v>4</v>
      </c>
      <c r="N6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7" s="16">
        <f>IF(Table1[[#This Row],[Rank]]="Cancelled",1,IF(Table1[[#This Row],[Rank]]&gt;64,0,IF(L667=0,VLOOKUP(C667,'Ranking Values'!A:C,2,FALSE),VLOOKUP(C667,'Ranking Values'!A:C,3,FALSE))))</f>
        <v>1</v>
      </c>
      <c r="P667" s="16">
        <f>IF(OR(Table1[[#This Row],[Rank]]="Cancelled",Table1[[#This Row],[Rank]]&gt;64),1,VLOOKUP(Table1[[#This Row],[GenderCount]],'Ranking Values'!E:F,2,FALSE))</f>
        <v>1</v>
      </c>
      <c r="Q667" s="17">
        <f>Table1[[#This Row],[Ranking.Points]]*Table1[[#This Row],[Mulitplier]]*Table1[[#This Row],[NI.Mult]]</f>
        <v>1</v>
      </c>
    </row>
    <row r="668" spans="1:17" x14ac:dyDescent="0.3">
      <c r="D668" s="12">
        <f>COUNTIFS(E:E,Table1[[#This Row],[EventDate]],G:G,Table1[[#This Row],[EventName]],H:H,Table1[[#This Row],[Category]],I:I,Table1[[#This Row],[Weapon]],J:J,Table1[[#This Row],[Gender]])</f>
        <v>0</v>
      </c>
      <c r="E668" s="30"/>
      <c r="F668" s="31"/>
      <c r="G668" s="10"/>
      <c r="J668" s="13"/>
      <c r="K668" s="32">
        <f>VLOOKUP(Table1[[#This Row],[LastName]]&amp;"."&amp;Table1[[#This Row],[FirstName]],Fencers!C:G,4,FALSE)</f>
        <v>0</v>
      </c>
      <c r="L668" s="24"/>
      <c r="M668" s="19">
        <f>COUNTIFS(A:A,Table1[[#This Row],[LastName]],B:B,Table1[[#This Row],[FirstName]],F:F,"S",H:H,Table1[[#This Row],[Category]],I:I,Table1[[#This Row],[Weapon]])</f>
        <v>0</v>
      </c>
      <c r="N6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8" s="16" t="e">
        <f>IF(Table1[[#This Row],[Rank]]="Cancelled",1,IF(Table1[[#This Row],[Rank]]&gt;64,0,IF(L668=0,VLOOKUP(C668,'Ranking Values'!A:C,2,FALSE),VLOOKUP(C668,'Ranking Values'!A:C,3,FALSE))))</f>
        <v>#N/A</v>
      </c>
      <c r="P668" s="16" t="e">
        <f>IF(OR(Table1[[#This Row],[Rank]]="Cancelled",Table1[[#This Row],[Rank]]&gt;64),1,VLOOKUP(Table1[[#This Row],[GenderCount]],'Ranking Values'!E:F,2,FALSE))</f>
        <v>#N/A</v>
      </c>
      <c r="Q668" s="17" t="e">
        <f>Table1[[#This Row],[Ranking.Points]]*Table1[[#This Row],[Mulitplier]]*Table1[[#This Row],[NI.Mult]]</f>
        <v>#N/A</v>
      </c>
    </row>
    <row r="669" spans="1:17" x14ac:dyDescent="0.3">
      <c r="D669" s="12">
        <f>COUNTIFS(E:E,Table1[[#This Row],[EventDate]],G:G,Table1[[#This Row],[EventName]],H:H,Table1[[#This Row],[Category]],I:I,Table1[[#This Row],[Weapon]],J:J,Table1[[#This Row],[Gender]])</f>
        <v>0</v>
      </c>
      <c r="E669" s="30"/>
      <c r="F669" s="31"/>
      <c r="G669" s="10"/>
      <c r="J669" s="13"/>
      <c r="K669" s="32">
        <f>VLOOKUP(Table1[[#This Row],[LastName]]&amp;"."&amp;Table1[[#This Row],[FirstName]],Fencers!C:G,4,FALSE)</f>
        <v>0</v>
      </c>
      <c r="L669" s="24"/>
      <c r="M669" s="19">
        <f>COUNTIFS(A:A,Table1[[#This Row],[LastName]],B:B,Table1[[#This Row],[FirstName]],F:F,"S",H:H,Table1[[#This Row],[Category]],I:I,Table1[[#This Row],[Weapon]])</f>
        <v>0</v>
      </c>
      <c r="N6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9" s="16" t="e">
        <f>IF(Table1[[#This Row],[Rank]]="Cancelled",1,IF(Table1[[#This Row],[Rank]]&gt;64,0,IF(L669=0,VLOOKUP(C669,'Ranking Values'!A:C,2,FALSE),VLOOKUP(C669,'Ranking Values'!A:C,3,FALSE))))</f>
        <v>#N/A</v>
      </c>
      <c r="P669" s="16" t="e">
        <f>IF(OR(Table1[[#This Row],[Rank]]="Cancelled",Table1[[#This Row],[Rank]]&gt;64),1,VLOOKUP(Table1[[#This Row],[GenderCount]],'Ranking Values'!E:F,2,FALSE))</f>
        <v>#N/A</v>
      </c>
      <c r="Q669" s="17" t="e">
        <f>Table1[[#This Row],[Ranking.Points]]*Table1[[#This Row],[Mulitplier]]*Table1[[#This Row],[NI.Mult]]</f>
        <v>#N/A</v>
      </c>
    </row>
    <row r="670" spans="1:17" x14ac:dyDescent="0.3">
      <c r="D670" s="12">
        <f>COUNTIFS(E:E,Table1[[#This Row],[EventDate]],G:G,Table1[[#This Row],[EventName]],H:H,Table1[[#This Row],[Category]],I:I,Table1[[#This Row],[Weapon]],J:J,Table1[[#This Row],[Gender]])</f>
        <v>0</v>
      </c>
      <c r="E670" s="30"/>
      <c r="F670" s="31"/>
      <c r="G670" s="10"/>
      <c r="J670" s="13"/>
      <c r="K670" s="32">
        <f>VLOOKUP(Table1[[#This Row],[LastName]]&amp;"."&amp;Table1[[#This Row],[FirstName]],Fencers!C:G,4,FALSE)</f>
        <v>0</v>
      </c>
      <c r="L670" s="24"/>
      <c r="M670" s="19">
        <f>COUNTIFS(A:A,Table1[[#This Row],[LastName]],B:B,Table1[[#This Row],[FirstName]],F:F,"S",H:H,Table1[[#This Row],[Category]],I:I,Table1[[#This Row],[Weapon]])</f>
        <v>0</v>
      </c>
      <c r="N6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0" s="16" t="e">
        <f>IF(Table1[[#This Row],[Rank]]="Cancelled",1,IF(Table1[[#This Row],[Rank]]&gt;64,0,IF(L670=0,VLOOKUP(C670,'Ranking Values'!A:C,2,FALSE),VLOOKUP(C670,'Ranking Values'!A:C,3,FALSE))))</f>
        <v>#N/A</v>
      </c>
      <c r="P670" s="16" t="e">
        <f>IF(OR(Table1[[#This Row],[Rank]]="Cancelled",Table1[[#This Row],[Rank]]&gt;64),1,VLOOKUP(Table1[[#This Row],[GenderCount]],'Ranking Values'!E:F,2,FALSE))</f>
        <v>#N/A</v>
      </c>
      <c r="Q670" s="17" t="e">
        <f>Table1[[#This Row],[Ranking.Points]]*Table1[[#This Row],[Mulitplier]]*Table1[[#This Row],[NI.Mult]]</f>
        <v>#N/A</v>
      </c>
    </row>
    <row r="671" spans="1:17" x14ac:dyDescent="0.3">
      <c r="D671" s="12">
        <f>COUNTIFS(E:E,Table1[[#This Row],[EventDate]],G:G,Table1[[#This Row],[EventName]],H:H,Table1[[#This Row],[Category]],I:I,Table1[[#This Row],[Weapon]],J:J,Table1[[#This Row],[Gender]])</f>
        <v>0</v>
      </c>
      <c r="E671" s="30"/>
      <c r="F671" s="31"/>
      <c r="G671" s="10"/>
      <c r="J671" s="13"/>
      <c r="K671" s="32">
        <f>VLOOKUP(Table1[[#This Row],[LastName]]&amp;"."&amp;Table1[[#This Row],[FirstName]],Fencers!C:G,4,FALSE)</f>
        <v>0</v>
      </c>
      <c r="L671" s="24"/>
      <c r="M671" s="19">
        <f>COUNTIFS(A:A,Table1[[#This Row],[LastName]],B:B,Table1[[#This Row],[FirstName]],F:F,"S",H:H,Table1[[#This Row],[Category]],I:I,Table1[[#This Row],[Weapon]])</f>
        <v>0</v>
      </c>
      <c r="N6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1" s="16" t="e">
        <f>IF(Table1[[#This Row],[Rank]]="Cancelled",1,IF(Table1[[#This Row],[Rank]]&gt;64,0,IF(L671=0,VLOOKUP(C671,'Ranking Values'!A:C,2,FALSE),VLOOKUP(C671,'Ranking Values'!A:C,3,FALSE))))</f>
        <v>#N/A</v>
      </c>
      <c r="P671" s="16" t="e">
        <f>IF(OR(Table1[[#This Row],[Rank]]="Cancelled",Table1[[#This Row],[Rank]]&gt;64),1,VLOOKUP(Table1[[#This Row],[GenderCount]],'Ranking Values'!E:F,2,FALSE))</f>
        <v>#N/A</v>
      </c>
      <c r="Q671" s="17" t="e">
        <f>Table1[[#This Row],[Ranking.Points]]*Table1[[#This Row],[Mulitplier]]*Table1[[#This Row],[NI.Mult]]</f>
        <v>#N/A</v>
      </c>
    </row>
    <row r="672" spans="1:17" x14ac:dyDescent="0.3">
      <c r="D672" s="12">
        <f>COUNTIFS(E:E,Table1[[#This Row],[EventDate]],G:G,Table1[[#This Row],[EventName]],H:H,Table1[[#This Row],[Category]],I:I,Table1[[#This Row],[Weapon]],J:J,Table1[[#This Row],[Gender]])</f>
        <v>0</v>
      </c>
      <c r="E672" s="30"/>
      <c r="F672" s="31"/>
      <c r="G672" s="10"/>
      <c r="J672" s="13"/>
      <c r="K672" s="32">
        <f>VLOOKUP(Table1[[#This Row],[LastName]]&amp;"."&amp;Table1[[#This Row],[FirstName]],Fencers!C:G,4,FALSE)</f>
        <v>0</v>
      </c>
      <c r="L672" s="24"/>
      <c r="M672" s="19">
        <f>COUNTIFS(A:A,Table1[[#This Row],[LastName]],B:B,Table1[[#This Row],[FirstName]],F:F,"S",H:H,Table1[[#This Row],[Category]],I:I,Table1[[#This Row],[Weapon]])</f>
        <v>0</v>
      </c>
      <c r="N6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2" s="16" t="e">
        <f>IF(Table1[[#This Row],[Rank]]="Cancelled",1,IF(Table1[[#This Row],[Rank]]&gt;64,0,IF(L672=0,VLOOKUP(C672,'Ranking Values'!A:C,2,FALSE),VLOOKUP(C672,'Ranking Values'!A:C,3,FALSE))))</f>
        <v>#N/A</v>
      </c>
      <c r="P672" s="16" t="e">
        <f>IF(OR(Table1[[#This Row],[Rank]]="Cancelled",Table1[[#This Row],[Rank]]&gt;64),1,VLOOKUP(Table1[[#This Row],[GenderCount]],'Ranking Values'!E:F,2,FALSE))</f>
        <v>#N/A</v>
      </c>
      <c r="Q672" s="17" t="e">
        <f>Table1[[#This Row],[Ranking.Points]]*Table1[[#This Row],[Mulitplier]]*Table1[[#This Row],[NI.Mult]]</f>
        <v>#N/A</v>
      </c>
    </row>
    <row r="673" spans="4:17" x14ac:dyDescent="0.3">
      <c r="D673" s="12">
        <f>COUNTIFS(E:E,Table1[[#This Row],[EventDate]],G:G,Table1[[#This Row],[EventName]],H:H,Table1[[#This Row],[Category]],I:I,Table1[[#This Row],[Weapon]],J:J,Table1[[#This Row],[Gender]])</f>
        <v>0</v>
      </c>
      <c r="E673" s="30"/>
      <c r="F673" s="31"/>
      <c r="G673" s="10"/>
      <c r="J673" s="13"/>
      <c r="K673" s="32">
        <f>VLOOKUP(Table1[[#This Row],[LastName]]&amp;"."&amp;Table1[[#This Row],[FirstName]],Fencers!C:G,4,FALSE)</f>
        <v>0</v>
      </c>
      <c r="L673" s="24"/>
      <c r="M673" s="19">
        <f>COUNTIFS(A:A,Table1[[#This Row],[LastName]],B:B,Table1[[#This Row],[FirstName]],F:F,"S",H:H,Table1[[#This Row],[Category]],I:I,Table1[[#This Row],[Weapon]])</f>
        <v>0</v>
      </c>
      <c r="N6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3" s="16" t="e">
        <f>IF(Table1[[#This Row],[Rank]]="Cancelled",1,IF(Table1[[#This Row],[Rank]]&gt;64,0,IF(L673=0,VLOOKUP(C673,'Ranking Values'!A:C,2,FALSE),VLOOKUP(C673,'Ranking Values'!A:C,3,FALSE))))</f>
        <v>#N/A</v>
      </c>
      <c r="P673" s="16" t="e">
        <f>IF(OR(Table1[[#This Row],[Rank]]="Cancelled",Table1[[#This Row],[Rank]]&gt;64),1,VLOOKUP(Table1[[#This Row],[GenderCount]],'Ranking Values'!E:F,2,FALSE))</f>
        <v>#N/A</v>
      </c>
      <c r="Q673" s="17" t="e">
        <f>Table1[[#This Row],[Ranking.Points]]*Table1[[#This Row],[Mulitplier]]*Table1[[#This Row],[NI.Mult]]</f>
        <v>#N/A</v>
      </c>
    </row>
    <row r="674" spans="4:17" x14ac:dyDescent="0.3">
      <c r="D674" s="12">
        <f>COUNTIFS(E:E,Table1[[#This Row],[EventDate]],G:G,Table1[[#This Row],[EventName]],H:H,Table1[[#This Row],[Category]],I:I,Table1[[#This Row],[Weapon]],J:J,Table1[[#This Row],[Gender]])</f>
        <v>0</v>
      </c>
      <c r="E674" s="30"/>
      <c r="F674" s="31"/>
      <c r="G674" s="10"/>
      <c r="J674" s="13"/>
      <c r="K674" s="32">
        <f>VLOOKUP(Table1[[#This Row],[LastName]]&amp;"."&amp;Table1[[#This Row],[FirstName]],Fencers!C:G,4,FALSE)</f>
        <v>0</v>
      </c>
      <c r="L674" s="24"/>
      <c r="M674" s="19">
        <f>COUNTIFS(A:A,Table1[[#This Row],[LastName]],B:B,Table1[[#This Row],[FirstName]],F:F,"S",H:H,Table1[[#This Row],[Category]],I:I,Table1[[#This Row],[Weapon]])</f>
        <v>0</v>
      </c>
      <c r="N6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4" s="16" t="e">
        <f>IF(Table1[[#This Row],[Rank]]="Cancelled",1,IF(Table1[[#This Row],[Rank]]&gt;64,0,IF(L674=0,VLOOKUP(C674,'Ranking Values'!A:C,2,FALSE),VLOOKUP(C674,'Ranking Values'!A:C,3,FALSE))))</f>
        <v>#N/A</v>
      </c>
      <c r="P674" s="16" t="e">
        <f>IF(OR(Table1[[#This Row],[Rank]]="Cancelled",Table1[[#This Row],[Rank]]&gt;64),1,VLOOKUP(Table1[[#This Row],[GenderCount]],'Ranking Values'!E:F,2,FALSE))</f>
        <v>#N/A</v>
      </c>
      <c r="Q674" s="17" t="e">
        <f>Table1[[#This Row],[Ranking.Points]]*Table1[[#This Row],[Mulitplier]]*Table1[[#This Row],[NI.Mult]]</f>
        <v>#N/A</v>
      </c>
    </row>
    <row r="675" spans="4:17" x14ac:dyDescent="0.3">
      <c r="D675" s="12">
        <f>COUNTIFS(E:E,Table1[[#This Row],[EventDate]],G:G,Table1[[#This Row],[EventName]],H:H,Table1[[#This Row],[Category]],I:I,Table1[[#This Row],[Weapon]],J:J,Table1[[#This Row],[Gender]])</f>
        <v>0</v>
      </c>
      <c r="E675" s="30"/>
      <c r="F675" s="31"/>
      <c r="G675" s="10"/>
      <c r="J675" s="13"/>
      <c r="K675" s="32">
        <f>VLOOKUP(Table1[[#This Row],[LastName]]&amp;"."&amp;Table1[[#This Row],[FirstName]],Fencers!C:G,4,FALSE)</f>
        <v>0</v>
      </c>
      <c r="L675" s="24"/>
      <c r="M675" s="19">
        <f>COUNTIFS(A:A,Table1[[#This Row],[LastName]],B:B,Table1[[#This Row],[FirstName]],F:F,"S",H:H,Table1[[#This Row],[Category]],I:I,Table1[[#This Row],[Weapon]])</f>
        <v>0</v>
      </c>
      <c r="N6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5" s="16" t="e">
        <f>IF(Table1[[#This Row],[Rank]]="Cancelled",1,IF(Table1[[#This Row],[Rank]]&gt;64,0,IF(L675=0,VLOOKUP(C675,'Ranking Values'!A:C,2,FALSE),VLOOKUP(C675,'Ranking Values'!A:C,3,FALSE))))</f>
        <v>#N/A</v>
      </c>
      <c r="P675" s="16" t="e">
        <f>IF(OR(Table1[[#This Row],[Rank]]="Cancelled",Table1[[#This Row],[Rank]]&gt;64),1,VLOOKUP(Table1[[#This Row],[GenderCount]],'Ranking Values'!E:F,2,FALSE))</f>
        <v>#N/A</v>
      </c>
      <c r="Q675" s="17" t="e">
        <f>Table1[[#This Row],[Ranking.Points]]*Table1[[#This Row],[Mulitplier]]*Table1[[#This Row],[NI.Mult]]</f>
        <v>#N/A</v>
      </c>
    </row>
    <row r="676" spans="4:17" x14ac:dyDescent="0.3">
      <c r="D676" s="12">
        <f>COUNTIFS(E:E,Table1[[#This Row],[EventDate]],G:G,Table1[[#This Row],[EventName]],H:H,Table1[[#This Row],[Category]],I:I,Table1[[#This Row],[Weapon]],J:J,Table1[[#This Row],[Gender]])</f>
        <v>0</v>
      </c>
      <c r="E676" s="30"/>
      <c r="F676" s="31"/>
      <c r="G676" s="10"/>
      <c r="J676" s="13"/>
      <c r="K676" s="32">
        <f>VLOOKUP(Table1[[#This Row],[LastName]]&amp;"."&amp;Table1[[#This Row],[FirstName]],Fencers!C:G,4,FALSE)</f>
        <v>0</v>
      </c>
      <c r="L676" s="24"/>
      <c r="M676" s="19">
        <f>COUNTIFS(A:A,Table1[[#This Row],[LastName]],B:B,Table1[[#This Row],[FirstName]],F:F,"S",H:H,Table1[[#This Row],[Category]],I:I,Table1[[#This Row],[Weapon]])</f>
        <v>0</v>
      </c>
      <c r="N6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6" s="16" t="e">
        <f>IF(Table1[[#This Row],[Rank]]="Cancelled",1,IF(Table1[[#This Row],[Rank]]&gt;64,0,IF(L676=0,VLOOKUP(C676,'Ranking Values'!A:C,2,FALSE),VLOOKUP(C676,'Ranking Values'!A:C,3,FALSE))))</f>
        <v>#N/A</v>
      </c>
      <c r="P676" s="16" t="e">
        <f>IF(OR(Table1[[#This Row],[Rank]]="Cancelled",Table1[[#This Row],[Rank]]&gt;64),1,VLOOKUP(Table1[[#This Row],[GenderCount]],'Ranking Values'!E:F,2,FALSE))</f>
        <v>#N/A</v>
      </c>
      <c r="Q676" s="17" t="e">
        <f>Table1[[#This Row],[Ranking.Points]]*Table1[[#This Row],[Mulitplier]]*Table1[[#This Row],[NI.Mult]]</f>
        <v>#N/A</v>
      </c>
    </row>
    <row r="677" spans="4:17" x14ac:dyDescent="0.3">
      <c r="D677" s="12">
        <f>COUNTIFS(E:E,Table1[[#This Row],[EventDate]],G:G,Table1[[#This Row],[EventName]],H:H,Table1[[#This Row],[Category]],I:I,Table1[[#This Row],[Weapon]],J:J,Table1[[#This Row],[Gender]])</f>
        <v>0</v>
      </c>
      <c r="E677" s="30"/>
      <c r="F677" s="31"/>
      <c r="G677" s="10"/>
      <c r="J677" s="13"/>
      <c r="K677" s="32">
        <f>VLOOKUP(Table1[[#This Row],[LastName]]&amp;"."&amp;Table1[[#This Row],[FirstName]],Fencers!C:G,4,FALSE)</f>
        <v>0</v>
      </c>
      <c r="L677" s="24"/>
      <c r="M677" s="19">
        <f>COUNTIFS(A:A,Table1[[#This Row],[LastName]],B:B,Table1[[#This Row],[FirstName]],F:F,"S",H:H,Table1[[#This Row],[Category]],I:I,Table1[[#This Row],[Weapon]])</f>
        <v>0</v>
      </c>
      <c r="N6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7" s="16" t="e">
        <f>IF(Table1[[#This Row],[Rank]]="Cancelled",1,IF(Table1[[#This Row],[Rank]]&gt;64,0,IF(L677=0,VLOOKUP(C677,'Ranking Values'!A:C,2,FALSE),VLOOKUP(C677,'Ranking Values'!A:C,3,FALSE))))</f>
        <v>#N/A</v>
      </c>
      <c r="P677" s="16" t="e">
        <f>IF(OR(Table1[[#This Row],[Rank]]="Cancelled",Table1[[#This Row],[Rank]]&gt;64),1,VLOOKUP(Table1[[#This Row],[GenderCount]],'Ranking Values'!E:F,2,FALSE))</f>
        <v>#N/A</v>
      </c>
      <c r="Q677" s="17" t="e">
        <f>Table1[[#This Row],[Ranking.Points]]*Table1[[#This Row],[Mulitplier]]*Table1[[#This Row],[NI.Mult]]</f>
        <v>#N/A</v>
      </c>
    </row>
    <row r="678" spans="4:17" x14ac:dyDescent="0.3">
      <c r="D678" s="12">
        <f>COUNTIFS(E:E,Table1[[#This Row],[EventDate]],G:G,Table1[[#This Row],[EventName]],H:H,Table1[[#This Row],[Category]],I:I,Table1[[#This Row],[Weapon]],J:J,Table1[[#This Row],[Gender]])</f>
        <v>0</v>
      </c>
      <c r="E678" s="30"/>
      <c r="F678" s="31"/>
      <c r="G678" s="10"/>
      <c r="J678" s="13"/>
      <c r="K678" s="32">
        <f>VLOOKUP(Table1[[#This Row],[LastName]]&amp;"."&amp;Table1[[#This Row],[FirstName]],Fencers!C:G,4,FALSE)</f>
        <v>0</v>
      </c>
      <c r="L678" s="24"/>
      <c r="M678" s="19">
        <f>COUNTIFS(A:A,Table1[[#This Row],[LastName]],B:B,Table1[[#This Row],[FirstName]],F:F,"S",H:H,Table1[[#This Row],[Category]],I:I,Table1[[#This Row],[Weapon]])</f>
        <v>0</v>
      </c>
      <c r="N6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8" s="16" t="e">
        <f>IF(Table1[[#This Row],[Rank]]="Cancelled",1,IF(Table1[[#This Row],[Rank]]&gt;64,0,IF(L678=0,VLOOKUP(C678,'Ranking Values'!A:C,2,FALSE),VLOOKUP(C678,'Ranking Values'!A:C,3,FALSE))))</f>
        <v>#N/A</v>
      </c>
      <c r="P678" s="16" t="e">
        <f>IF(OR(Table1[[#This Row],[Rank]]="Cancelled",Table1[[#This Row],[Rank]]&gt;64),1,VLOOKUP(Table1[[#This Row],[GenderCount]],'Ranking Values'!E:F,2,FALSE))</f>
        <v>#N/A</v>
      </c>
      <c r="Q678" s="17" t="e">
        <f>Table1[[#This Row],[Ranking.Points]]*Table1[[#This Row],[Mulitplier]]*Table1[[#This Row],[NI.Mult]]</f>
        <v>#N/A</v>
      </c>
    </row>
    <row r="679" spans="4:17" x14ac:dyDescent="0.3">
      <c r="D679" s="12">
        <f>COUNTIFS(E:E,Table1[[#This Row],[EventDate]],G:G,Table1[[#This Row],[EventName]],H:H,Table1[[#This Row],[Category]],I:I,Table1[[#This Row],[Weapon]],J:J,Table1[[#This Row],[Gender]])</f>
        <v>0</v>
      </c>
      <c r="E679" s="30"/>
      <c r="F679" s="31"/>
      <c r="G679" s="10"/>
      <c r="J679" s="13"/>
      <c r="K679" s="32">
        <f>VLOOKUP(Table1[[#This Row],[LastName]]&amp;"."&amp;Table1[[#This Row],[FirstName]],Fencers!C:G,4,FALSE)</f>
        <v>0</v>
      </c>
      <c r="L679" s="24"/>
      <c r="M679" s="19">
        <f>COUNTIFS(A:A,Table1[[#This Row],[LastName]],B:B,Table1[[#This Row],[FirstName]],F:F,"S",H:H,Table1[[#This Row],[Category]],I:I,Table1[[#This Row],[Weapon]])</f>
        <v>0</v>
      </c>
      <c r="N6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9" s="16" t="e">
        <f>IF(Table1[[#This Row],[Rank]]="Cancelled",1,IF(Table1[[#This Row],[Rank]]&gt;64,0,IF(L679=0,VLOOKUP(C679,'Ranking Values'!A:C,2,FALSE),VLOOKUP(C679,'Ranking Values'!A:C,3,FALSE))))</f>
        <v>#N/A</v>
      </c>
      <c r="P679" s="16" t="e">
        <f>IF(OR(Table1[[#This Row],[Rank]]="Cancelled",Table1[[#This Row],[Rank]]&gt;64),1,VLOOKUP(Table1[[#This Row],[GenderCount]],'Ranking Values'!E:F,2,FALSE))</f>
        <v>#N/A</v>
      </c>
      <c r="Q679" s="17" t="e">
        <f>Table1[[#This Row],[Ranking.Points]]*Table1[[#This Row],[Mulitplier]]*Table1[[#This Row],[NI.Mult]]</f>
        <v>#N/A</v>
      </c>
    </row>
    <row r="680" spans="4:17" x14ac:dyDescent="0.3">
      <c r="D680" s="12">
        <f>COUNTIFS(E:E,Table1[[#This Row],[EventDate]],G:G,Table1[[#This Row],[EventName]],H:H,Table1[[#This Row],[Category]],I:I,Table1[[#This Row],[Weapon]],J:J,Table1[[#This Row],[Gender]])</f>
        <v>0</v>
      </c>
      <c r="E680" s="30"/>
      <c r="F680" s="31"/>
      <c r="G680" s="10"/>
      <c r="J680" s="13"/>
      <c r="K680" s="32">
        <f>VLOOKUP(Table1[[#This Row],[LastName]]&amp;"."&amp;Table1[[#This Row],[FirstName]],Fencers!C:G,4,FALSE)</f>
        <v>0</v>
      </c>
      <c r="L680" s="24"/>
      <c r="M680" s="19">
        <f>COUNTIFS(A:A,Table1[[#This Row],[LastName]],B:B,Table1[[#This Row],[FirstName]],F:F,"S",H:H,Table1[[#This Row],[Category]],I:I,Table1[[#This Row],[Weapon]])</f>
        <v>0</v>
      </c>
      <c r="N6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0" s="16" t="e">
        <f>IF(Table1[[#This Row],[Rank]]="Cancelled",1,IF(Table1[[#This Row],[Rank]]&gt;64,0,IF(L680=0,VLOOKUP(C680,'Ranking Values'!A:C,2,FALSE),VLOOKUP(C680,'Ranking Values'!A:C,3,FALSE))))</f>
        <v>#N/A</v>
      </c>
      <c r="P680" s="16" t="e">
        <f>IF(OR(Table1[[#This Row],[Rank]]="Cancelled",Table1[[#This Row],[Rank]]&gt;64),1,VLOOKUP(Table1[[#This Row],[GenderCount]],'Ranking Values'!E:F,2,FALSE))</f>
        <v>#N/A</v>
      </c>
      <c r="Q680" s="17" t="e">
        <f>Table1[[#This Row],[Ranking.Points]]*Table1[[#This Row],[Mulitplier]]*Table1[[#This Row],[NI.Mult]]</f>
        <v>#N/A</v>
      </c>
    </row>
    <row r="681" spans="4:17" x14ac:dyDescent="0.3">
      <c r="D681" s="12">
        <f>COUNTIFS(E:E,Table1[[#This Row],[EventDate]],G:G,Table1[[#This Row],[EventName]],H:H,Table1[[#This Row],[Category]],I:I,Table1[[#This Row],[Weapon]],J:J,Table1[[#This Row],[Gender]])</f>
        <v>0</v>
      </c>
      <c r="E681" s="30"/>
      <c r="F681" s="31"/>
      <c r="G681" s="10"/>
      <c r="J681" s="13"/>
      <c r="K681" s="32">
        <f>VLOOKUP(Table1[[#This Row],[LastName]]&amp;"."&amp;Table1[[#This Row],[FirstName]],Fencers!C:G,4,FALSE)</f>
        <v>0</v>
      </c>
      <c r="L681" s="24"/>
      <c r="M681" s="19">
        <f>COUNTIFS(A:A,Table1[[#This Row],[LastName]],B:B,Table1[[#This Row],[FirstName]],F:F,"S",H:H,Table1[[#This Row],[Category]],I:I,Table1[[#This Row],[Weapon]])</f>
        <v>0</v>
      </c>
      <c r="N6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1" s="16" t="e">
        <f>IF(Table1[[#This Row],[Rank]]="Cancelled",1,IF(Table1[[#This Row],[Rank]]&gt;64,0,IF(L681=0,VLOOKUP(C681,'Ranking Values'!A:C,2,FALSE),VLOOKUP(C681,'Ranking Values'!A:C,3,FALSE))))</f>
        <v>#N/A</v>
      </c>
      <c r="P681" s="16" t="e">
        <f>IF(OR(Table1[[#This Row],[Rank]]="Cancelled",Table1[[#This Row],[Rank]]&gt;64),1,VLOOKUP(Table1[[#This Row],[GenderCount]],'Ranking Values'!E:F,2,FALSE))</f>
        <v>#N/A</v>
      </c>
      <c r="Q681" s="17" t="e">
        <f>Table1[[#This Row],[Ranking.Points]]*Table1[[#This Row],[Mulitplier]]*Table1[[#This Row],[NI.Mult]]</f>
        <v>#N/A</v>
      </c>
    </row>
    <row r="682" spans="4:17" x14ac:dyDescent="0.3">
      <c r="D682" s="12">
        <f>COUNTIFS(E:E,Table1[[#This Row],[EventDate]],G:G,Table1[[#This Row],[EventName]],H:H,Table1[[#This Row],[Category]],I:I,Table1[[#This Row],[Weapon]],J:J,Table1[[#This Row],[Gender]])</f>
        <v>0</v>
      </c>
      <c r="E682" s="30"/>
      <c r="F682" s="31"/>
      <c r="G682" s="10"/>
      <c r="J682" s="13"/>
      <c r="K682" s="32">
        <f>VLOOKUP(Table1[[#This Row],[LastName]]&amp;"."&amp;Table1[[#This Row],[FirstName]],Fencers!C:G,4,FALSE)</f>
        <v>0</v>
      </c>
      <c r="L682" s="24"/>
      <c r="M682" s="19">
        <f>COUNTIFS(A:A,Table1[[#This Row],[LastName]],B:B,Table1[[#This Row],[FirstName]],F:F,"S",H:H,Table1[[#This Row],[Category]],I:I,Table1[[#This Row],[Weapon]])</f>
        <v>0</v>
      </c>
      <c r="N6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2" s="16" t="e">
        <f>IF(Table1[[#This Row],[Rank]]="Cancelled",1,IF(Table1[[#This Row],[Rank]]&gt;64,0,IF(L682=0,VLOOKUP(C682,'Ranking Values'!A:C,2,FALSE),VLOOKUP(C682,'Ranking Values'!A:C,3,FALSE))))</f>
        <v>#N/A</v>
      </c>
      <c r="P682" s="16" t="e">
        <f>IF(OR(Table1[[#This Row],[Rank]]="Cancelled",Table1[[#This Row],[Rank]]&gt;64),1,VLOOKUP(Table1[[#This Row],[GenderCount]],'Ranking Values'!E:F,2,FALSE))</f>
        <v>#N/A</v>
      </c>
      <c r="Q682" s="17" t="e">
        <f>Table1[[#This Row],[Ranking.Points]]*Table1[[#This Row],[Mulitplier]]*Table1[[#This Row],[NI.Mult]]</f>
        <v>#N/A</v>
      </c>
    </row>
    <row r="683" spans="4:17" x14ac:dyDescent="0.3">
      <c r="D683" s="12">
        <f>COUNTIFS(E:E,Table1[[#This Row],[EventDate]],G:G,Table1[[#This Row],[EventName]],H:H,Table1[[#This Row],[Category]],I:I,Table1[[#This Row],[Weapon]],J:J,Table1[[#This Row],[Gender]])</f>
        <v>0</v>
      </c>
      <c r="E683" s="30"/>
      <c r="F683" s="31"/>
      <c r="G683" s="10"/>
      <c r="J683" s="13"/>
      <c r="K683" s="32">
        <f>VLOOKUP(Table1[[#This Row],[LastName]]&amp;"."&amp;Table1[[#This Row],[FirstName]],Fencers!C:G,4,FALSE)</f>
        <v>0</v>
      </c>
      <c r="L683" s="24"/>
      <c r="M683" s="19">
        <f>COUNTIFS(A:A,Table1[[#This Row],[LastName]],B:B,Table1[[#This Row],[FirstName]],F:F,"S",H:H,Table1[[#This Row],[Category]],I:I,Table1[[#This Row],[Weapon]])</f>
        <v>0</v>
      </c>
      <c r="N6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3" s="16" t="e">
        <f>IF(Table1[[#This Row],[Rank]]="Cancelled",1,IF(Table1[[#This Row],[Rank]]&gt;64,0,IF(L683=0,VLOOKUP(C683,'Ranking Values'!A:C,2,FALSE),VLOOKUP(C683,'Ranking Values'!A:C,3,FALSE))))</f>
        <v>#N/A</v>
      </c>
      <c r="P683" s="16" t="e">
        <f>IF(OR(Table1[[#This Row],[Rank]]="Cancelled",Table1[[#This Row],[Rank]]&gt;64),1,VLOOKUP(Table1[[#This Row],[GenderCount]],'Ranking Values'!E:F,2,FALSE))</f>
        <v>#N/A</v>
      </c>
      <c r="Q683" s="17" t="e">
        <f>Table1[[#This Row],[Ranking.Points]]*Table1[[#This Row],[Mulitplier]]*Table1[[#This Row],[NI.Mult]]</f>
        <v>#N/A</v>
      </c>
    </row>
    <row r="684" spans="4:17" x14ac:dyDescent="0.3">
      <c r="D684" s="12">
        <f>COUNTIFS(E:E,Table1[[#This Row],[EventDate]],G:G,Table1[[#This Row],[EventName]],H:H,Table1[[#This Row],[Category]],I:I,Table1[[#This Row],[Weapon]],J:J,Table1[[#This Row],[Gender]])</f>
        <v>0</v>
      </c>
      <c r="E684" s="30"/>
      <c r="F684" s="31"/>
      <c r="G684" s="10"/>
      <c r="J684" s="13"/>
      <c r="K684" s="32">
        <f>VLOOKUP(Table1[[#This Row],[LastName]]&amp;"."&amp;Table1[[#This Row],[FirstName]],Fencers!C:G,4,FALSE)</f>
        <v>0</v>
      </c>
      <c r="L684" s="24"/>
      <c r="M684" s="19">
        <f>COUNTIFS(A:A,Table1[[#This Row],[LastName]],B:B,Table1[[#This Row],[FirstName]],F:F,"S",H:H,Table1[[#This Row],[Category]],I:I,Table1[[#This Row],[Weapon]])</f>
        <v>0</v>
      </c>
      <c r="N6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4" s="16" t="e">
        <f>IF(Table1[[#This Row],[Rank]]="Cancelled",1,IF(Table1[[#This Row],[Rank]]&gt;64,0,IF(L684=0,VLOOKUP(C684,'Ranking Values'!A:C,2,FALSE),VLOOKUP(C684,'Ranking Values'!A:C,3,FALSE))))</f>
        <v>#N/A</v>
      </c>
      <c r="P684" s="16" t="e">
        <f>IF(OR(Table1[[#This Row],[Rank]]="Cancelled",Table1[[#This Row],[Rank]]&gt;64),1,VLOOKUP(Table1[[#This Row],[GenderCount]],'Ranking Values'!E:F,2,FALSE))</f>
        <v>#N/A</v>
      </c>
      <c r="Q684" s="17" t="e">
        <f>Table1[[#This Row],[Ranking.Points]]*Table1[[#This Row],[Mulitplier]]*Table1[[#This Row],[NI.Mult]]</f>
        <v>#N/A</v>
      </c>
    </row>
    <row r="685" spans="4:17" x14ac:dyDescent="0.3">
      <c r="D685" s="12">
        <f>COUNTIFS(E:E,Table1[[#This Row],[EventDate]],G:G,Table1[[#This Row],[EventName]],H:H,Table1[[#This Row],[Category]],I:I,Table1[[#This Row],[Weapon]],J:J,Table1[[#This Row],[Gender]])</f>
        <v>0</v>
      </c>
      <c r="E685" s="30"/>
      <c r="F685" s="31"/>
      <c r="G685" s="10"/>
      <c r="J685" s="13"/>
      <c r="K685" s="32">
        <f>VLOOKUP(Table1[[#This Row],[LastName]]&amp;"."&amp;Table1[[#This Row],[FirstName]],Fencers!C:G,4,FALSE)</f>
        <v>0</v>
      </c>
      <c r="L685" s="24"/>
      <c r="M685" s="19">
        <f>COUNTIFS(A:A,Table1[[#This Row],[LastName]],B:B,Table1[[#This Row],[FirstName]],F:F,"S",H:H,Table1[[#This Row],[Category]],I:I,Table1[[#This Row],[Weapon]])</f>
        <v>0</v>
      </c>
      <c r="N6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5" s="16" t="e">
        <f>IF(Table1[[#This Row],[Rank]]="Cancelled",1,IF(Table1[[#This Row],[Rank]]&gt;64,0,IF(L685=0,VLOOKUP(C685,'Ranking Values'!A:C,2,FALSE),VLOOKUP(C685,'Ranking Values'!A:C,3,FALSE))))</f>
        <v>#N/A</v>
      </c>
      <c r="P685" s="16" t="e">
        <f>IF(OR(Table1[[#This Row],[Rank]]="Cancelled",Table1[[#This Row],[Rank]]&gt;64),1,VLOOKUP(Table1[[#This Row],[GenderCount]],'Ranking Values'!E:F,2,FALSE))</f>
        <v>#N/A</v>
      </c>
      <c r="Q685" s="17" t="e">
        <f>Table1[[#This Row],[Ranking.Points]]*Table1[[#This Row],[Mulitplier]]*Table1[[#This Row],[NI.Mult]]</f>
        <v>#N/A</v>
      </c>
    </row>
    <row r="686" spans="4:17" x14ac:dyDescent="0.3">
      <c r="D686" s="12">
        <f>COUNTIFS(E:E,Table1[[#This Row],[EventDate]],G:G,Table1[[#This Row],[EventName]],H:H,Table1[[#This Row],[Category]],I:I,Table1[[#This Row],[Weapon]],J:J,Table1[[#This Row],[Gender]])</f>
        <v>0</v>
      </c>
      <c r="E686" s="30"/>
      <c r="F686" s="31"/>
      <c r="G686" s="10"/>
      <c r="J686" s="13"/>
      <c r="K686" s="32">
        <f>VLOOKUP(Table1[[#This Row],[LastName]]&amp;"."&amp;Table1[[#This Row],[FirstName]],Fencers!C:G,4,FALSE)</f>
        <v>0</v>
      </c>
      <c r="L686" s="24"/>
      <c r="M686" s="19">
        <f>COUNTIFS(A:A,Table1[[#This Row],[LastName]],B:B,Table1[[#This Row],[FirstName]],F:F,"S",H:H,Table1[[#This Row],[Category]],I:I,Table1[[#This Row],[Weapon]])</f>
        <v>0</v>
      </c>
      <c r="N6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6" s="16" t="e">
        <f>IF(Table1[[#This Row],[Rank]]="Cancelled",1,IF(Table1[[#This Row],[Rank]]&gt;64,0,IF(L686=0,VLOOKUP(C686,'Ranking Values'!A:C,2,FALSE),VLOOKUP(C686,'Ranking Values'!A:C,3,FALSE))))</f>
        <v>#N/A</v>
      </c>
      <c r="P686" s="16" t="e">
        <f>IF(OR(Table1[[#This Row],[Rank]]="Cancelled",Table1[[#This Row],[Rank]]&gt;64),1,VLOOKUP(Table1[[#This Row],[GenderCount]],'Ranking Values'!E:F,2,FALSE))</f>
        <v>#N/A</v>
      </c>
      <c r="Q686" s="17" t="e">
        <f>Table1[[#This Row],[Ranking.Points]]*Table1[[#This Row],[Mulitplier]]*Table1[[#This Row],[NI.Mult]]</f>
        <v>#N/A</v>
      </c>
    </row>
    <row r="687" spans="4:17" x14ac:dyDescent="0.3">
      <c r="D687" s="12">
        <f>COUNTIFS(E:E,Table1[[#This Row],[EventDate]],G:G,Table1[[#This Row],[EventName]],H:H,Table1[[#This Row],[Category]],I:I,Table1[[#This Row],[Weapon]],J:J,Table1[[#This Row],[Gender]])</f>
        <v>0</v>
      </c>
      <c r="E687" s="30"/>
      <c r="F687" s="31"/>
      <c r="G687" s="10"/>
      <c r="J687" s="13"/>
      <c r="K687" s="32">
        <f>VLOOKUP(Table1[[#This Row],[LastName]]&amp;"."&amp;Table1[[#This Row],[FirstName]],Fencers!C:G,4,FALSE)</f>
        <v>0</v>
      </c>
      <c r="L687" s="24"/>
      <c r="M687" s="19">
        <f>COUNTIFS(A:A,Table1[[#This Row],[LastName]],B:B,Table1[[#This Row],[FirstName]],F:F,"S",H:H,Table1[[#This Row],[Category]],I:I,Table1[[#This Row],[Weapon]])</f>
        <v>0</v>
      </c>
      <c r="N6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7" s="16" t="e">
        <f>IF(Table1[[#This Row],[Rank]]="Cancelled",1,IF(Table1[[#This Row],[Rank]]&gt;64,0,IF(L687=0,VLOOKUP(C687,'Ranking Values'!A:C,2,FALSE),VLOOKUP(C687,'Ranking Values'!A:C,3,FALSE))))</f>
        <v>#N/A</v>
      </c>
      <c r="P687" s="16" t="e">
        <f>IF(OR(Table1[[#This Row],[Rank]]="Cancelled",Table1[[#This Row],[Rank]]&gt;64),1,VLOOKUP(Table1[[#This Row],[GenderCount]],'Ranking Values'!E:F,2,FALSE))</f>
        <v>#N/A</v>
      </c>
      <c r="Q687" s="17" t="e">
        <f>Table1[[#This Row],[Ranking.Points]]*Table1[[#This Row],[Mulitplier]]*Table1[[#This Row],[NI.Mult]]</f>
        <v>#N/A</v>
      </c>
    </row>
    <row r="688" spans="4:17" x14ac:dyDescent="0.3">
      <c r="D688" s="12">
        <f>COUNTIFS(E:E,Table1[[#This Row],[EventDate]],G:G,Table1[[#This Row],[EventName]],H:H,Table1[[#This Row],[Category]],I:I,Table1[[#This Row],[Weapon]],J:J,Table1[[#This Row],[Gender]])</f>
        <v>0</v>
      </c>
      <c r="E688" s="30"/>
      <c r="F688" s="31"/>
      <c r="G688" s="10"/>
      <c r="J688" s="13"/>
      <c r="K688" s="32">
        <f>VLOOKUP(Table1[[#This Row],[LastName]]&amp;"."&amp;Table1[[#This Row],[FirstName]],Fencers!C:G,4,FALSE)</f>
        <v>0</v>
      </c>
      <c r="L688" s="24"/>
      <c r="M688" s="19">
        <f>COUNTIFS(A:A,Table1[[#This Row],[LastName]],B:B,Table1[[#This Row],[FirstName]],F:F,"S",H:H,Table1[[#This Row],[Category]],I:I,Table1[[#This Row],[Weapon]])</f>
        <v>0</v>
      </c>
      <c r="N6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8" s="16" t="e">
        <f>IF(Table1[[#This Row],[Rank]]="Cancelled",1,IF(Table1[[#This Row],[Rank]]&gt;64,0,IF(L688=0,VLOOKUP(C688,'Ranking Values'!A:C,2,FALSE),VLOOKUP(C688,'Ranking Values'!A:C,3,FALSE))))</f>
        <v>#N/A</v>
      </c>
      <c r="P688" s="16" t="e">
        <f>IF(OR(Table1[[#This Row],[Rank]]="Cancelled",Table1[[#This Row],[Rank]]&gt;64),1,VLOOKUP(Table1[[#This Row],[GenderCount]],'Ranking Values'!E:F,2,FALSE))</f>
        <v>#N/A</v>
      </c>
      <c r="Q688" s="17" t="e">
        <f>Table1[[#This Row],[Ranking.Points]]*Table1[[#This Row],[Mulitplier]]*Table1[[#This Row],[NI.Mult]]</f>
        <v>#N/A</v>
      </c>
    </row>
    <row r="689" spans="4:17" x14ac:dyDescent="0.3">
      <c r="D689" s="12">
        <f>COUNTIFS(E:E,Table1[[#This Row],[EventDate]],G:G,Table1[[#This Row],[EventName]],H:H,Table1[[#This Row],[Category]],I:I,Table1[[#This Row],[Weapon]],J:J,Table1[[#This Row],[Gender]])</f>
        <v>0</v>
      </c>
      <c r="E689" s="30"/>
      <c r="F689" s="31"/>
      <c r="G689" s="10"/>
      <c r="J689" s="13"/>
      <c r="K689" s="32">
        <f>VLOOKUP(Table1[[#This Row],[LastName]]&amp;"."&amp;Table1[[#This Row],[FirstName]],Fencers!C:G,4,FALSE)</f>
        <v>0</v>
      </c>
      <c r="L689" s="24"/>
      <c r="M689" s="19">
        <f>COUNTIFS(A:A,Table1[[#This Row],[LastName]],B:B,Table1[[#This Row],[FirstName]],F:F,"S",H:H,Table1[[#This Row],[Category]],I:I,Table1[[#This Row],[Weapon]])</f>
        <v>0</v>
      </c>
      <c r="N6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9" s="16" t="e">
        <f>IF(Table1[[#This Row],[Rank]]="Cancelled",1,IF(Table1[[#This Row],[Rank]]&gt;64,0,IF(L689=0,VLOOKUP(C689,'Ranking Values'!A:C,2,FALSE),VLOOKUP(C689,'Ranking Values'!A:C,3,FALSE))))</f>
        <v>#N/A</v>
      </c>
      <c r="P689" s="16" t="e">
        <f>IF(OR(Table1[[#This Row],[Rank]]="Cancelled",Table1[[#This Row],[Rank]]&gt;64),1,VLOOKUP(Table1[[#This Row],[GenderCount]],'Ranking Values'!E:F,2,FALSE))</f>
        <v>#N/A</v>
      </c>
      <c r="Q689" s="17" t="e">
        <f>Table1[[#This Row],[Ranking.Points]]*Table1[[#This Row],[Mulitplier]]*Table1[[#This Row],[NI.Mult]]</f>
        <v>#N/A</v>
      </c>
    </row>
    <row r="690" spans="4:17" x14ac:dyDescent="0.3">
      <c r="D690" s="12">
        <f>COUNTIFS(E:E,Table1[[#This Row],[EventDate]],G:G,Table1[[#This Row],[EventName]],H:H,Table1[[#This Row],[Category]],I:I,Table1[[#This Row],[Weapon]],J:J,Table1[[#This Row],[Gender]])</f>
        <v>0</v>
      </c>
      <c r="E690" s="30"/>
      <c r="F690" s="31"/>
      <c r="G690" s="10"/>
      <c r="J690" s="13"/>
      <c r="K690" s="32">
        <f>VLOOKUP(Table1[[#This Row],[LastName]]&amp;"."&amp;Table1[[#This Row],[FirstName]],Fencers!C:G,4,FALSE)</f>
        <v>0</v>
      </c>
      <c r="L690" s="24"/>
      <c r="M690" s="19">
        <f>COUNTIFS(A:A,Table1[[#This Row],[LastName]],B:B,Table1[[#This Row],[FirstName]],F:F,"S",H:H,Table1[[#This Row],[Category]],I:I,Table1[[#This Row],[Weapon]])</f>
        <v>0</v>
      </c>
      <c r="N6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0" s="16" t="e">
        <f>IF(Table1[[#This Row],[Rank]]="Cancelled",1,IF(Table1[[#This Row],[Rank]]&gt;64,0,IF(L690=0,VLOOKUP(C690,'Ranking Values'!A:C,2,FALSE),VLOOKUP(C690,'Ranking Values'!A:C,3,FALSE))))</f>
        <v>#N/A</v>
      </c>
      <c r="P690" s="16" t="e">
        <f>IF(OR(Table1[[#This Row],[Rank]]="Cancelled",Table1[[#This Row],[Rank]]&gt;64),1,VLOOKUP(Table1[[#This Row],[GenderCount]],'Ranking Values'!E:F,2,FALSE))</f>
        <v>#N/A</v>
      </c>
      <c r="Q690" s="17" t="e">
        <f>Table1[[#This Row],[Ranking.Points]]*Table1[[#This Row],[Mulitplier]]*Table1[[#This Row],[NI.Mult]]</f>
        <v>#N/A</v>
      </c>
    </row>
    <row r="691" spans="4:17" x14ac:dyDescent="0.3">
      <c r="D691" s="12">
        <f>COUNTIFS(E:E,Table1[[#This Row],[EventDate]],G:G,Table1[[#This Row],[EventName]],H:H,Table1[[#This Row],[Category]],I:I,Table1[[#This Row],[Weapon]],J:J,Table1[[#This Row],[Gender]])</f>
        <v>0</v>
      </c>
      <c r="E691" s="30"/>
      <c r="F691" s="31"/>
      <c r="G691" s="10"/>
      <c r="J691" s="13"/>
      <c r="K691" s="32">
        <f>VLOOKUP(Table1[[#This Row],[LastName]]&amp;"."&amp;Table1[[#This Row],[FirstName]],Fencers!C:G,4,FALSE)</f>
        <v>0</v>
      </c>
      <c r="L691" s="24"/>
      <c r="M691" s="19">
        <f>COUNTIFS(A:A,Table1[[#This Row],[LastName]],B:B,Table1[[#This Row],[FirstName]],F:F,"S",H:H,Table1[[#This Row],[Category]],I:I,Table1[[#This Row],[Weapon]])</f>
        <v>0</v>
      </c>
      <c r="N6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1" s="16" t="e">
        <f>IF(Table1[[#This Row],[Rank]]="Cancelled",1,IF(Table1[[#This Row],[Rank]]&gt;64,0,IF(L691=0,VLOOKUP(C691,'Ranking Values'!A:C,2,FALSE),VLOOKUP(C691,'Ranking Values'!A:C,3,FALSE))))</f>
        <v>#N/A</v>
      </c>
      <c r="P691" s="16" t="e">
        <f>IF(OR(Table1[[#This Row],[Rank]]="Cancelled",Table1[[#This Row],[Rank]]&gt;64),1,VLOOKUP(Table1[[#This Row],[GenderCount]],'Ranking Values'!E:F,2,FALSE))</f>
        <v>#N/A</v>
      </c>
      <c r="Q691" s="17" t="e">
        <f>Table1[[#This Row],[Ranking.Points]]*Table1[[#This Row],[Mulitplier]]*Table1[[#This Row],[NI.Mult]]</f>
        <v>#N/A</v>
      </c>
    </row>
    <row r="692" spans="4:17" x14ac:dyDescent="0.3">
      <c r="D692" s="12">
        <f>COUNTIFS(E:E,Table1[[#This Row],[EventDate]],G:G,Table1[[#This Row],[EventName]],H:H,Table1[[#This Row],[Category]],I:I,Table1[[#This Row],[Weapon]],J:J,Table1[[#This Row],[Gender]])</f>
        <v>0</v>
      </c>
      <c r="E692" s="30"/>
      <c r="F692" s="31"/>
      <c r="G692" s="10"/>
      <c r="J692" s="13"/>
      <c r="K692" s="32">
        <f>VLOOKUP(Table1[[#This Row],[LastName]]&amp;"."&amp;Table1[[#This Row],[FirstName]],Fencers!C:G,4,FALSE)</f>
        <v>0</v>
      </c>
      <c r="L692" s="24"/>
      <c r="M692" s="19">
        <f>COUNTIFS(A:A,Table1[[#This Row],[LastName]],B:B,Table1[[#This Row],[FirstName]],F:F,"S",H:H,Table1[[#This Row],[Category]],I:I,Table1[[#This Row],[Weapon]])</f>
        <v>0</v>
      </c>
      <c r="N6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2" s="16" t="e">
        <f>IF(Table1[[#This Row],[Rank]]="Cancelled",1,IF(Table1[[#This Row],[Rank]]&gt;64,0,IF(L692=0,VLOOKUP(C692,'Ranking Values'!A:C,2,FALSE),VLOOKUP(C692,'Ranking Values'!A:C,3,FALSE))))</f>
        <v>#N/A</v>
      </c>
      <c r="P692" s="16" t="e">
        <f>IF(OR(Table1[[#This Row],[Rank]]="Cancelled",Table1[[#This Row],[Rank]]&gt;64),1,VLOOKUP(Table1[[#This Row],[GenderCount]],'Ranking Values'!E:F,2,FALSE))</f>
        <v>#N/A</v>
      </c>
      <c r="Q692" s="17" t="e">
        <f>Table1[[#This Row],[Ranking.Points]]*Table1[[#This Row],[Mulitplier]]*Table1[[#This Row],[NI.Mult]]</f>
        <v>#N/A</v>
      </c>
    </row>
    <row r="693" spans="4:17" x14ac:dyDescent="0.3">
      <c r="D693" s="12">
        <f>COUNTIFS(E:E,Table1[[#This Row],[EventDate]],G:G,Table1[[#This Row],[EventName]],H:H,Table1[[#This Row],[Category]],I:I,Table1[[#This Row],[Weapon]],J:J,Table1[[#This Row],[Gender]])</f>
        <v>0</v>
      </c>
      <c r="E693" s="30"/>
      <c r="F693" s="31"/>
      <c r="G693" s="10"/>
      <c r="J693" s="13"/>
      <c r="K693" s="32">
        <f>VLOOKUP(Table1[[#This Row],[LastName]]&amp;"."&amp;Table1[[#This Row],[FirstName]],Fencers!C:G,4,FALSE)</f>
        <v>0</v>
      </c>
      <c r="L693" s="24"/>
      <c r="M693" s="19">
        <f>COUNTIFS(A:A,Table1[[#This Row],[LastName]],B:B,Table1[[#This Row],[FirstName]],F:F,"S",H:H,Table1[[#This Row],[Category]],I:I,Table1[[#This Row],[Weapon]])</f>
        <v>0</v>
      </c>
      <c r="N6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3" s="16" t="e">
        <f>IF(Table1[[#This Row],[Rank]]="Cancelled",1,IF(Table1[[#This Row],[Rank]]&gt;64,0,IF(L693=0,VLOOKUP(C693,'Ranking Values'!A:C,2,FALSE),VLOOKUP(C693,'Ranking Values'!A:C,3,FALSE))))</f>
        <v>#N/A</v>
      </c>
      <c r="P693" s="16" t="e">
        <f>IF(OR(Table1[[#This Row],[Rank]]="Cancelled",Table1[[#This Row],[Rank]]&gt;64),1,VLOOKUP(Table1[[#This Row],[GenderCount]],'Ranking Values'!E:F,2,FALSE))</f>
        <v>#N/A</v>
      </c>
      <c r="Q693" s="17" t="e">
        <f>Table1[[#This Row],[Ranking.Points]]*Table1[[#This Row],[Mulitplier]]*Table1[[#This Row],[NI.Mult]]</f>
        <v>#N/A</v>
      </c>
    </row>
    <row r="694" spans="4:17" x14ac:dyDescent="0.3">
      <c r="D694" s="12">
        <f>COUNTIFS(E:E,Table1[[#This Row],[EventDate]],G:G,Table1[[#This Row],[EventName]],H:H,Table1[[#This Row],[Category]],I:I,Table1[[#This Row],[Weapon]],J:J,Table1[[#This Row],[Gender]])</f>
        <v>0</v>
      </c>
      <c r="E694" s="30"/>
      <c r="F694" s="31"/>
      <c r="G694" s="10"/>
      <c r="J694" s="13"/>
      <c r="K694" s="32">
        <f>VLOOKUP(Table1[[#This Row],[LastName]]&amp;"."&amp;Table1[[#This Row],[FirstName]],Fencers!C:G,4,FALSE)</f>
        <v>0</v>
      </c>
      <c r="L694" s="24"/>
      <c r="M694" s="19">
        <f>COUNTIFS(A:A,Table1[[#This Row],[LastName]],B:B,Table1[[#This Row],[FirstName]],F:F,"S",H:H,Table1[[#This Row],[Category]],I:I,Table1[[#This Row],[Weapon]])</f>
        <v>0</v>
      </c>
      <c r="N6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4" s="16" t="e">
        <f>IF(Table1[[#This Row],[Rank]]="Cancelled",1,IF(Table1[[#This Row],[Rank]]&gt;64,0,IF(L694=0,VLOOKUP(C694,'Ranking Values'!A:C,2,FALSE),VLOOKUP(C694,'Ranking Values'!A:C,3,FALSE))))</f>
        <v>#N/A</v>
      </c>
      <c r="P694" s="16" t="e">
        <f>IF(OR(Table1[[#This Row],[Rank]]="Cancelled",Table1[[#This Row],[Rank]]&gt;64),1,VLOOKUP(Table1[[#This Row],[GenderCount]],'Ranking Values'!E:F,2,FALSE))</f>
        <v>#N/A</v>
      </c>
      <c r="Q694" s="17" t="e">
        <f>Table1[[#This Row],[Ranking.Points]]*Table1[[#This Row],[Mulitplier]]*Table1[[#This Row],[NI.Mult]]</f>
        <v>#N/A</v>
      </c>
    </row>
    <row r="695" spans="4:17" x14ac:dyDescent="0.3">
      <c r="D695" s="12">
        <f>COUNTIFS(E:E,Table1[[#This Row],[EventDate]],G:G,Table1[[#This Row],[EventName]],H:H,Table1[[#This Row],[Category]],I:I,Table1[[#This Row],[Weapon]],J:J,Table1[[#This Row],[Gender]])</f>
        <v>0</v>
      </c>
      <c r="E695" s="30"/>
      <c r="F695" s="31"/>
      <c r="G695" s="10"/>
      <c r="J695" s="13"/>
      <c r="K695" s="32">
        <f>VLOOKUP(Table1[[#This Row],[LastName]]&amp;"."&amp;Table1[[#This Row],[FirstName]],Fencers!C:G,4,FALSE)</f>
        <v>0</v>
      </c>
      <c r="L695" s="24"/>
      <c r="M695" s="19">
        <f>COUNTIFS(A:A,Table1[[#This Row],[LastName]],B:B,Table1[[#This Row],[FirstName]],F:F,"S",H:H,Table1[[#This Row],[Category]],I:I,Table1[[#This Row],[Weapon]])</f>
        <v>0</v>
      </c>
      <c r="N6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5" s="16" t="e">
        <f>IF(Table1[[#This Row],[Rank]]="Cancelled",1,IF(Table1[[#This Row],[Rank]]&gt;64,0,IF(L695=0,VLOOKUP(C695,'Ranking Values'!A:C,2,FALSE),VLOOKUP(C695,'Ranking Values'!A:C,3,FALSE))))</f>
        <v>#N/A</v>
      </c>
      <c r="P695" s="16" t="e">
        <f>IF(OR(Table1[[#This Row],[Rank]]="Cancelled",Table1[[#This Row],[Rank]]&gt;64),1,VLOOKUP(Table1[[#This Row],[GenderCount]],'Ranking Values'!E:F,2,FALSE))</f>
        <v>#N/A</v>
      </c>
      <c r="Q695" s="17" t="e">
        <f>Table1[[#This Row],[Ranking.Points]]*Table1[[#This Row],[Mulitplier]]*Table1[[#This Row],[NI.Mult]]</f>
        <v>#N/A</v>
      </c>
    </row>
    <row r="696" spans="4:17" x14ac:dyDescent="0.3">
      <c r="D696" s="12">
        <f>COUNTIFS(E:E,Table1[[#This Row],[EventDate]],G:G,Table1[[#This Row],[EventName]],H:H,Table1[[#This Row],[Category]],I:I,Table1[[#This Row],[Weapon]],J:J,Table1[[#This Row],[Gender]])</f>
        <v>0</v>
      </c>
      <c r="E696" s="30"/>
      <c r="F696" s="31"/>
      <c r="G696" s="10"/>
      <c r="J696" s="13"/>
      <c r="K696" s="32">
        <f>VLOOKUP(Table1[[#This Row],[LastName]]&amp;"."&amp;Table1[[#This Row],[FirstName]],Fencers!C:G,4,FALSE)</f>
        <v>0</v>
      </c>
      <c r="L696" s="24"/>
      <c r="M696" s="19">
        <f>COUNTIFS(A:A,Table1[[#This Row],[LastName]],B:B,Table1[[#This Row],[FirstName]],F:F,"S",H:H,Table1[[#This Row],[Category]],I:I,Table1[[#This Row],[Weapon]])</f>
        <v>0</v>
      </c>
      <c r="N6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6" s="16" t="e">
        <f>IF(Table1[[#This Row],[Rank]]="Cancelled",1,IF(Table1[[#This Row],[Rank]]&gt;64,0,IF(L696=0,VLOOKUP(C696,'Ranking Values'!A:C,2,FALSE),VLOOKUP(C696,'Ranking Values'!A:C,3,FALSE))))</f>
        <v>#N/A</v>
      </c>
      <c r="P696" s="16" t="e">
        <f>IF(OR(Table1[[#This Row],[Rank]]="Cancelled",Table1[[#This Row],[Rank]]&gt;64),1,VLOOKUP(Table1[[#This Row],[GenderCount]],'Ranking Values'!E:F,2,FALSE))</f>
        <v>#N/A</v>
      </c>
      <c r="Q696" s="17" t="e">
        <f>Table1[[#This Row],[Ranking.Points]]*Table1[[#This Row],[Mulitplier]]*Table1[[#This Row],[NI.Mult]]</f>
        <v>#N/A</v>
      </c>
    </row>
    <row r="697" spans="4:17" x14ac:dyDescent="0.3">
      <c r="D697" s="12">
        <f>COUNTIFS(E:E,Table1[[#This Row],[EventDate]],G:G,Table1[[#This Row],[EventName]],H:H,Table1[[#This Row],[Category]],I:I,Table1[[#This Row],[Weapon]],J:J,Table1[[#This Row],[Gender]])</f>
        <v>0</v>
      </c>
      <c r="E697" s="30"/>
      <c r="F697" s="31"/>
      <c r="G697" s="10"/>
      <c r="J697" s="13"/>
      <c r="K697" s="32">
        <f>VLOOKUP(Table1[[#This Row],[LastName]]&amp;"."&amp;Table1[[#This Row],[FirstName]],Fencers!C:G,4,FALSE)</f>
        <v>0</v>
      </c>
      <c r="L697" s="24"/>
      <c r="M697" s="19">
        <f>COUNTIFS(A:A,Table1[[#This Row],[LastName]],B:B,Table1[[#This Row],[FirstName]],F:F,"S",H:H,Table1[[#This Row],[Category]],I:I,Table1[[#This Row],[Weapon]])</f>
        <v>0</v>
      </c>
      <c r="N6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7" s="16" t="e">
        <f>IF(Table1[[#This Row],[Rank]]="Cancelled",1,IF(Table1[[#This Row],[Rank]]&gt;64,0,IF(L697=0,VLOOKUP(C697,'Ranking Values'!A:C,2,FALSE),VLOOKUP(C697,'Ranking Values'!A:C,3,FALSE))))</f>
        <v>#N/A</v>
      </c>
      <c r="P697" s="16" t="e">
        <f>IF(OR(Table1[[#This Row],[Rank]]="Cancelled",Table1[[#This Row],[Rank]]&gt;64),1,VLOOKUP(Table1[[#This Row],[GenderCount]],'Ranking Values'!E:F,2,FALSE))</f>
        <v>#N/A</v>
      </c>
      <c r="Q697" s="17" t="e">
        <f>Table1[[#This Row],[Ranking.Points]]*Table1[[#This Row],[Mulitplier]]*Table1[[#This Row],[NI.Mult]]</f>
        <v>#N/A</v>
      </c>
    </row>
    <row r="698" spans="4:17" x14ac:dyDescent="0.3">
      <c r="D698" s="12">
        <f>COUNTIFS(E:E,Table1[[#This Row],[EventDate]],G:G,Table1[[#This Row],[EventName]],H:H,Table1[[#This Row],[Category]],I:I,Table1[[#This Row],[Weapon]],J:J,Table1[[#This Row],[Gender]])</f>
        <v>0</v>
      </c>
      <c r="E698" s="30"/>
      <c r="F698" s="31"/>
      <c r="G698" s="10"/>
      <c r="J698" s="13"/>
      <c r="K698" s="32">
        <f>VLOOKUP(Table1[[#This Row],[LastName]]&amp;"."&amp;Table1[[#This Row],[FirstName]],Fencers!C:G,4,FALSE)</f>
        <v>0</v>
      </c>
      <c r="L698" s="24"/>
      <c r="M698" s="19">
        <f>COUNTIFS(A:A,Table1[[#This Row],[LastName]],B:B,Table1[[#This Row],[FirstName]],F:F,"S",H:H,Table1[[#This Row],[Category]],I:I,Table1[[#This Row],[Weapon]])</f>
        <v>0</v>
      </c>
      <c r="N6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8" s="16" t="e">
        <f>IF(Table1[[#This Row],[Rank]]="Cancelled",1,IF(Table1[[#This Row],[Rank]]&gt;64,0,IF(L698=0,VLOOKUP(C698,'Ranking Values'!A:C,2,FALSE),VLOOKUP(C698,'Ranking Values'!A:C,3,FALSE))))</f>
        <v>#N/A</v>
      </c>
      <c r="P698" s="16" t="e">
        <f>IF(OR(Table1[[#This Row],[Rank]]="Cancelled",Table1[[#This Row],[Rank]]&gt;64),1,VLOOKUP(Table1[[#This Row],[GenderCount]],'Ranking Values'!E:F,2,FALSE))</f>
        <v>#N/A</v>
      </c>
      <c r="Q698" s="17" t="e">
        <f>Table1[[#This Row],[Ranking.Points]]*Table1[[#This Row],[Mulitplier]]*Table1[[#This Row],[NI.Mult]]</f>
        <v>#N/A</v>
      </c>
    </row>
    <row r="699" spans="4:17" x14ac:dyDescent="0.3">
      <c r="D699" s="12">
        <f>COUNTIFS(E:E,Table1[[#This Row],[EventDate]],G:G,Table1[[#This Row],[EventName]],H:H,Table1[[#This Row],[Category]],I:I,Table1[[#This Row],[Weapon]],J:J,Table1[[#This Row],[Gender]])</f>
        <v>0</v>
      </c>
      <c r="E699" s="30"/>
      <c r="F699" s="31"/>
      <c r="G699" s="10"/>
      <c r="J699" s="13"/>
      <c r="K699" s="32">
        <f>VLOOKUP(Table1[[#This Row],[LastName]]&amp;"."&amp;Table1[[#This Row],[FirstName]],Fencers!C:G,4,FALSE)</f>
        <v>0</v>
      </c>
      <c r="L699" s="24"/>
      <c r="M699" s="19">
        <f>COUNTIFS(A:A,Table1[[#This Row],[LastName]],B:B,Table1[[#This Row],[FirstName]],F:F,"S",H:H,Table1[[#This Row],[Category]],I:I,Table1[[#This Row],[Weapon]])</f>
        <v>0</v>
      </c>
      <c r="N6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9" s="16" t="e">
        <f>IF(Table1[[#This Row],[Rank]]="Cancelled",1,IF(Table1[[#This Row],[Rank]]&gt;64,0,IF(L699=0,VLOOKUP(C699,'Ranking Values'!A:C,2,FALSE),VLOOKUP(C699,'Ranking Values'!A:C,3,FALSE))))</f>
        <v>#N/A</v>
      </c>
      <c r="P699" s="16" t="e">
        <f>IF(OR(Table1[[#This Row],[Rank]]="Cancelled",Table1[[#This Row],[Rank]]&gt;64),1,VLOOKUP(Table1[[#This Row],[GenderCount]],'Ranking Values'!E:F,2,FALSE))</f>
        <v>#N/A</v>
      </c>
      <c r="Q699" s="17" t="e">
        <f>Table1[[#This Row],[Ranking.Points]]*Table1[[#This Row],[Mulitplier]]*Table1[[#This Row],[NI.Mult]]</f>
        <v>#N/A</v>
      </c>
    </row>
    <row r="700" spans="4:17" x14ac:dyDescent="0.3">
      <c r="D700" s="12">
        <f>COUNTIFS(E:E,Table1[[#This Row],[EventDate]],G:G,Table1[[#This Row],[EventName]],H:H,Table1[[#This Row],[Category]],I:I,Table1[[#This Row],[Weapon]],J:J,Table1[[#This Row],[Gender]])</f>
        <v>0</v>
      </c>
      <c r="E700" s="30"/>
      <c r="F700" s="31"/>
      <c r="G700" s="10"/>
      <c r="J700" s="13"/>
      <c r="K700" s="32">
        <f>VLOOKUP(Table1[[#This Row],[LastName]]&amp;"."&amp;Table1[[#This Row],[FirstName]],Fencers!C:G,4,FALSE)</f>
        <v>0</v>
      </c>
      <c r="L700" s="24"/>
      <c r="M700" s="19">
        <f>COUNTIFS(A:A,Table1[[#This Row],[LastName]],B:B,Table1[[#This Row],[FirstName]],F:F,"S",H:H,Table1[[#This Row],[Category]],I:I,Table1[[#This Row],[Weapon]])</f>
        <v>0</v>
      </c>
      <c r="N7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0" s="16" t="e">
        <f>IF(Table1[[#This Row],[Rank]]="Cancelled",1,IF(Table1[[#This Row],[Rank]]&gt;64,0,IF(L700=0,VLOOKUP(C700,'Ranking Values'!A:C,2,FALSE),VLOOKUP(C700,'Ranking Values'!A:C,3,FALSE))))</f>
        <v>#N/A</v>
      </c>
      <c r="P700" s="16" t="e">
        <f>IF(OR(Table1[[#This Row],[Rank]]="Cancelled",Table1[[#This Row],[Rank]]&gt;64),1,VLOOKUP(Table1[[#This Row],[GenderCount]],'Ranking Values'!E:F,2,FALSE))</f>
        <v>#N/A</v>
      </c>
      <c r="Q700" s="17" t="e">
        <f>Table1[[#This Row],[Ranking.Points]]*Table1[[#This Row],[Mulitplier]]*Table1[[#This Row],[NI.Mult]]</f>
        <v>#N/A</v>
      </c>
    </row>
    <row r="701" spans="4:17" x14ac:dyDescent="0.3">
      <c r="D701" s="12">
        <f>COUNTIFS(E:E,Table1[[#This Row],[EventDate]],G:G,Table1[[#This Row],[EventName]],H:H,Table1[[#This Row],[Category]],I:I,Table1[[#This Row],[Weapon]],J:J,Table1[[#This Row],[Gender]])</f>
        <v>0</v>
      </c>
      <c r="E701" s="30"/>
      <c r="F701" s="31"/>
      <c r="G701" s="10"/>
      <c r="J701" s="13"/>
      <c r="K701" s="32">
        <f>VLOOKUP(Table1[[#This Row],[LastName]]&amp;"."&amp;Table1[[#This Row],[FirstName]],Fencers!C:G,4,FALSE)</f>
        <v>0</v>
      </c>
      <c r="L701" s="24"/>
      <c r="M701" s="19">
        <f>COUNTIFS(A:A,Table1[[#This Row],[LastName]],B:B,Table1[[#This Row],[FirstName]],F:F,"S",H:H,Table1[[#This Row],[Category]],I:I,Table1[[#This Row],[Weapon]])</f>
        <v>0</v>
      </c>
      <c r="N7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1" s="16" t="e">
        <f>IF(Table1[[#This Row],[Rank]]="Cancelled",1,IF(Table1[[#This Row],[Rank]]&gt;64,0,IF(L701=0,VLOOKUP(C701,'Ranking Values'!A:C,2,FALSE),VLOOKUP(C701,'Ranking Values'!A:C,3,FALSE))))</f>
        <v>#N/A</v>
      </c>
      <c r="P701" s="16" t="e">
        <f>IF(OR(Table1[[#This Row],[Rank]]="Cancelled",Table1[[#This Row],[Rank]]&gt;64),1,VLOOKUP(Table1[[#This Row],[GenderCount]],'Ranking Values'!E:F,2,FALSE))</f>
        <v>#N/A</v>
      </c>
      <c r="Q701" s="17" t="e">
        <f>Table1[[#This Row],[Ranking.Points]]*Table1[[#This Row],[Mulitplier]]*Table1[[#This Row],[NI.Mult]]</f>
        <v>#N/A</v>
      </c>
    </row>
    <row r="702" spans="4:17" x14ac:dyDescent="0.3">
      <c r="D702" s="12">
        <f>COUNTIFS(E:E,Table1[[#This Row],[EventDate]],G:G,Table1[[#This Row],[EventName]],H:H,Table1[[#This Row],[Category]],I:I,Table1[[#This Row],[Weapon]],J:J,Table1[[#This Row],[Gender]])</f>
        <v>0</v>
      </c>
      <c r="E702" s="30"/>
      <c r="F702" s="31"/>
      <c r="G702" s="10"/>
      <c r="J702" s="13"/>
      <c r="K702" s="32">
        <f>VLOOKUP(Table1[[#This Row],[LastName]]&amp;"."&amp;Table1[[#This Row],[FirstName]],Fencers!C:G,4,FALSE)</f>
        <v>0</v>
      </c>
      <c r="L702" s="24"/>
      <c r="M702" s="19">
        <f>COUNTIFS(A:A,Table1[[#This Row],[LastName]],B:B,Table1[[#This Row],[FirstName]],F:F,"S",H:H,Table1[[#This Row],[Category]],I:I,Table1[[#This Row],[Weapon]])</f>
        <v>0</v>
      </c>
      <c r="N7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2" s="16" t="e">
        <f>IF(Table1[[#This Row],[Rank]]="Cancelled",1,IF(Table1[[#This Row],[Rank]]&gt;64,0,IF(L702=0,VLOOKUP(C702,'Ranking Values'!A:C,2,FALSE),VLOOKUP(C702,'Ranking Values'!A:C,3,FALSE))))</f>
        <v>#N/A</v>
      </c>
      <c r="P702" s="16" t="e">
        <f>IF(OR(Table1[[#This Row],[Rank]]="Cancelled",Table1[[#This Row],[Rank]]&gt;64),1,VLOOKUP(Table1[[#This Row],[GenderCount]],'Ranking Values'!E:F,2,FALSE))</f>
        <v>#N/A</v>
      </c>
      <c r="Q702" s="17" t="e">
        <f>Table1[[#This Row],[Ranking.Points]]*Table1[[#This Row],[Mulitplier]]*Table1[[#This Row],[NI.Mult]]</f>
        <v>#N/A</v>
      </c>
    </row>
    <row r="703" spans="4:17" x14ac:dyDescent="0.3">
      <c r="D703" s="12">
        <f>COUNTIFS(E:E,Table1[[#This Row],[EventDate]],G:G,Table1[[#This Row],[EventName]],H:H,Table1[[#This Row],[Category]],I:I,Table1[[#This Row],[Weapon]],J:J,Table1[[#This Row],[Gender]])</f>
        <v>0</v>
      </c>
      <c r="E703" s="30"/>
      <c r="F703" s="31"/>
      <c r="G703" s="10"/>
      <c r="J703" s="13"/>
      <c r="K703" s="32">
        <f>VLOOKUP(Table1[[#This Row],[LastName]]&amp;"."&amp;Table1[[#This Row],[FirstName]],Fencers!C:G,4,FALSE)</f>
        <v>0</v>
      </c>
      <c r="L703" s="24"/>
      <c r="M703" s="19">
        <f>COUNTIFS(A:A,Table1[[#This Row],[LastName]],B:B,Table1[[#This Row],[FirstName]],F:F,"S",H:H,Table1[[#This Row],[Category]],I:I,Table1[[#This Row],[Weapon]])</f>
        <v>0</v>
      </c>
      <c r="N7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3" s="16" t="e">
        <f>IF(Table1[[#This Row],[Rank]]="Cancelled",1,IF(Table1[[#This Row],[Rank]]&gt;64,0,IF(L703=0,VLOOKUP(C703,'Ranking Values'!A:C,2,FALSE),VLOOKUP(C703,'Ranking Values'!A:C,3,FALSE))))</f>
        <v>#N/A</v>
      </c>
      <c r="P703" s="16" t="e">
        <f>IF(OR(Table1[[#This Row],[Rank]]="Cancelled",Table1[[#This Row],[Rank]]&gt;64),1,VLOOKUP(Table1[[#This Row],[GenderCount]],'Ranking Values'!E:F,2,FALSE))</f>
        <v>#N/A</v>
      </c>
      <c r="Q703" s="17" t="e">
        <f>Table1[[#This Row],[Ranking.Points]]*Table1[[#This Row],[Mulitplier]]*Table1[[#This Row],[NI.Mult]]</f>
        <v>#N/A</v>
      </c>
    </row>
    <row r="704" spans="4:17" x14ac:dyDescent="0.3">
      <c r="D704" s="12">
        <f>COUNTIFS(E:E,Table1[[#This Row],[EventDate]],G:G,Table1[[#This Row],[EventName]],H:H,Table1[[#This Row],[Category]],I:I,Table1[[#This Row],[Weapon]],J:J,Table1[[#This Row],[Gender]])</f>
        <v>0</v>
      </c>
      <c r="E704" s="30"/>
      <c r="F704" s="31"/>
      <c r="G704" s="10"/>
      <c r="J704" s="13"/>
      <c r="K704" s="32">
        <f>VLOOKUP(Table1[[#This Row],[LastName]]&amp;"."&amp;Table1[[#This Row],[FirstName]],Fencers!C:G,4,FALSE)</f>
        <v>0</v>
      </c>
      <c r="L704" s="24"/>
      <c r="M704" s="19">
        <f>COUNTIFS(A:A,Table1[[#This Row],[LastName]],B:B,Table1[[#This Row],[FirstName]],F:F,"S",H:H,Table1[[#This Row],[Category]],I:I,Table1[[#This Row],[Weapon]])</f>
        <v>0</v>
      </c>
      <c r="N7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4" s="16" t="e">
        <f>IF(Table1[[#This Row],[Rank]]="Cancelled",1,IF(Table1[[#This Row],[Rank]]&gt;64,0,IF(L704=0,VLOOKUP(C704,'Ranking Values'!A:C,2,FALSE),VLOOKUP(C704,'Ranking Values'!A:C,3,FALSE))))</f>
        <v>#N/A</v>
      </c>
      <c r="P704" s="16" t="e">
        <f>IF(OR(Table1[[#This Row],[Rank]]="Cancelled",Table1[[#This Row],[Rank]]&gt;64),1,VLOOKUP(Table1[[#This Row],[GenderCount]],'Ranking Values'!E:F,2,FALSE))</f>
        <v>#N/A</v>
      </c>
      <c r="Q704" s="17" t="e">
        <f>Table1[[#This Row],[Ranking.Points]]*Table1[[#This Row],[Mulitplier]]*Table1[[#This Row],[NI.Mult]]</f>
        <v>#N/A</v>
      </c>
    </row>
    <row r="705" spans="4:17" x14ac:dyDescent="0.3">
      <c r="D705" s="12">
        <f>COUNTIFS(E:E,Table1[[#This Row],[EventDate]],G:G,Table1[[#This Row],[EventName]],H:H,Table1[[#This Row],[Category]],I:I,Table1[[#This Row],[Weapon]],J:J,Table1[[#This Row],[Gender]])</f>
        <v>0</v>
      </c>
      <c r="E705" s="30"/>
      <c r="F705" s="31"/>
      <c r="G705" s="10"/>
      <c r="J705" s="13"/>
      <c r="K705" s="32">
        <f>VLOOKUP(Table1[[#This Row],[LastName]]&amp;"."&amp;Table1[[#This Row],[FirstName]],Fencers!C:G,4,FALSE)</f>
        <v>0</v>
      </c>
      <c r="L705" s="24"/>
      <c r="M705" s="19">
        <f>COUNTIFS(A:A,Table1[[#This Row],[LastName]],B:B,Table1[[#This Row],[FirstName]],F:F,"S",H:H,Table1[[#This Row],[Category]],I:I,Table1[[#This Row],[Weapon]])</f>
        <v>0</v>
      </c>
      <c r="N7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5" s="16" t="e">
        <f>IF(Table1[[#This Row],[Rank]]="Cancelled",1,IF(Table1[[#This Row],[Rank]]&gt;64,0,IF(L705=0,VLOOKUP(C705,'Ranking Values'!A:C,2,FALSE),VLOOKUP(C705,'Ranking Values'!A:C,3,FALSE))))</f>
        <v>#N/A</v>
      </c>
      <c r="P705" s="16" t="e">
        <f>IF(OR(Table1[[#This Row],[Rank]]="Cancelled",Table1[[#This Row],[Rank]]&gt;64),1,VLOOKUP(Table1[[#This Row],[GenderCount]],'Ranking Values'!E:F,2,FALSE))</f>
        <v>#N/A</v>
      </c>
      <c r="Q705" s="17" t="e">
        <f>Table1[[#This Row],[Ranking.Points]]*Table1[[#This Row],[Mulitplier]]*Table1[[#This Row],[NI.Mult]]</f>
        <v>#N/A</v>
      </c>
    </row>
    <row r="706" spans="4:17" x14ac:dyDescent="0.3">
      <c r="D706" s="12">
        <f>COUNTIFS(E:E,Table1[[#This Row],[EventDate]],G:G,Table1[[#This Row],[EventName]],H:H,Table1[[#This Row],[Category]],I:I,Table1[[#This Row],[Weapon]],J:J,Table1[[#This Row],[Gender]])</f>
        <v>0</v>
      </c>
      <c r="E706" s="30"/>
      <c r="F706" s="31"/>
      <c r="G706" s="10"/>
      <c r="J706" s="13"/>
      <c r="K706" s="32">
        <f>VLOOKUP(Table1[[#This Row],[LastName]]&amp;"."&amp;Table1[[#This Row],[FirstName]],Fencers!C:G,4,FALSE)</f>
        <v>0</v>
      </c>
      <c r="L706" s="24"/>
      <c r="M706" s="19">
        <f>COUNTIFS(A:A,Table1[[#This Row],[LastName]],B:B,Table1[[#This Row],[FirstName]],F:F,"S",H:H,Table1[[#This Row],[Category]],I:I,Table1[[#This Row],[Weapon]])</f>
        <v>0</v>
      </c>
      <c r="N7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6" s="16" t="e">
        <f>IF(Table1[[#This Row],[Rank]]="Cancelled",1,IF(Table1[[#This Row],[Rank]]&gt;64,0,IF(L706=0,VLOOKUP(C706,'Ranking Values'!A:C,2,FALSE),VLOOKUP(C706,'Ranking Values'!A:C,3,FALSE))))</f>
        <v>#N/A</v>
      </c>
      <c r="P706" s="16" t="e">
        <f>IF(OR(Table1[[#This Row],[Rank]]="Cancelled",Table1[[#This Row],[Rank]]&gt;64),1,VLOOKUP(Table1[[#This Row],[GenderCount]],'Ranking Values'!E:F,2,FALSE))</f>
        <v>#N/A</v>
      </c>
      <c r="Q706" s="17" t="e">
        <f>Table1[[#This Row],[Ranking.Points]]*Table1[[#This Row],[Mulitplier]]*Table1[[#This Row],[NI.Mult]]</f>
        <v>#N/A</v>
      </c>
    </row>
    <row r="707" spans="4:17" x14ac:dyDescent="0.3">
      <c r="D707" s="12">
        <f>COUNTIFS(E:E,Table1[[#This Row],[EventDate]],G:G,Table1[[#This Row],[EventName]],H:H,Table1[[#This Row],[Category]],I:I,Table1[[#This Row],[Weapon]],J:J,Table1[[#This Row],[Gender]])</f>
        <v>0</v>
      </c>
      <c r="E707" s="30"/>
      <c r="F707" s="31"/>
      <c r="G707" s="10"/>
      <c r="J707" s="13"/>
      <c r="K707" s="32">
        <f>VLOOKUP(Table1[[#This Row],[LastName]]&amp;"."&amp;Table1[[#This Row],[FirstName]],Fencers!C:G,4,FALSE)</f>
        <v>0</v>
      </c>
      <c r="L707" s="24"/>
      <c r="M707" s="19">
        <f>COUNTIFS(A:A,Table1[[#This Row],[LastName]],B:B,Table1[[#This Row],[FirstName]],F:F,"S",H:H,Table1[[#This Row],[Category]],I:I,Table1[[#This Row],[Weapon]])</f>
        <v>0</v>
      </c>
      <c r="N7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7" s="16" t="e">
        <f>IF(Table1[[#This Row],[Rank]]="Cancelled",1,IF(Table1[[#This Row],[Rank]]&gt;64,0,IF(L707=0,VLOOKUP(C707,'Ranking Values'!A:C,2,FALSE),VLOOKUP(C707,'Ranking Values'!A:C,3,FALSE))))</f>
        <v>#N/A</v>
      </c>
      <c r="P707" s="16" t="e">
        <f>IF(OR(Table1[[#This Row],[Rank]]="Cancelled",Table1[[#This Row],[Rank]]&gt;64),1,VLOOKUP(Table1[[#This Row],[GenderCount]],'Ranking Values'!E:F,2,FALSE))</f>
        <v>#N/A</v>
      </c>
      <c r="Q707" s="17" t="e">
        <f>Table1[[#This Row],[Ranking.Points]]*Table1[[#This Row],[Mulitplier]]*Table1[[#This Row],[NI.Mult]]</f>
        <v>#N/A</v>
      </c>
    </row>
    <row r="708" spans="4:17" x14ac:dyDescent="0.3">
      <c r="D708" s="12">
        <f>COUNTIFS(E:E,Table1[[#This Row],[EventDate]],G:G,Table1[[#This Row],[EventName]],H:H,Table1[[#This Row],[Category]],I:I,Table1[[#This Row],[Weapon]],J:J,Table1[[#This Row],[Gender]])</f>
        <v>0</v>
      </c>
      <c r="E708" s="30"/>
      <c r="F708" s="31"/>
      <c r="G708" s="10"/>
      <c r="J708" s="13"/>
      <c r="K708" s="32">
        <f>VLOOKUP(Table1[[#This Row],[LastName]]&amp;"."&amp;Table1[[#This Row],[FirstName]],Fencers!C:G,4,FALSE)</f>
        <v>0</v>
      </c>
      <c r="L708" s="24"/>
      <c r="M708" s="19">
        <f>COUNTIFS(A:A,Table1[[#This Row],[LastName]],B:B,Table1[[#This Row],[FirstName]],F:F,"S",H:H,Table1[[#This Row],[Category]],I:I,Table1[[#This Row],[Weapon]])</f>
        <v>0</v>
      </c>
      <c r="N7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8" s="16" t="e">
        <f>IF(Table1[[#This Row],[Rank]]="Cancelled",1,IF(Table1[[#This Row],[Rank]]&gt;64,0,IF(L708=0,VLOOKUP(C708,'Ranking Values'!A:C,2,FALSE),VLOOKUP(C708,'Ranking Values'!A:C,3,FALSE))))</f>
        <v>#N/A</v>
      </c>
      <c r="P708" s="16" t="e">
        <f>IF(OR(Table1[[#This Row],[Rank]]="Cancelled",Table1[[#This Row],[Rank]]&gt;64),1,VLOOKUP(Table1[[#This Row],[GenderCount]],'Ranking Values'!E:F,2,FALSE))</f>
        <v>#N/A</v>
      </c>
      <c r="Q708" s="17" t="e">
        <f>Table1[[#This Row],[Ranking.Points]]*Table1[[#This Row],[Mulitplier]]*Table1[[#This Row],[NI.Mult]]</f>
        <v>#N/A</v>
      </c>
    </row>
    <row r="709" spans="4:17" x14ac:dyDescent="0.3">
      <c r="D709" s="12">
        <f>COUNTIFS(E:E,Table1[[#This Row],[EventDate]],G:G,Table1[[#This Row],[EventName]],H:H,Table1[[#This Row],[Category]],I:I,Table1[[#This Row],[Weapon]],J:J,Table1[[#This Row],[Gender]])</f>
        <v>0</v>
      </c>
      <c r="E709" s="30"/>
      <c r="F709" s="31"/>
      <c r="G709" s="10"/>
      <c r="J709" s="13"/>
      <c r="K709" s="32">
        <f>VLOOKUP(Table1[[#This Row],[LastName]]&amp;"."&amp;Table1[[#This Row],[FirstName]],Fencers!C:G,4,FALSE)</f>
        <v>0</v>
      </c>
      <c r="L709" s="24"/>
      <c r="M709" s="19">
        <f>COUNTIFS(A:A,Table1[[#This Row],[LastName]],B:B,Table1[[#This Row],[FirstName]],F:F,"S",H:H,Table1[[#This Row],[Category]],I:I,Table1[[#This Row],[Weapon]])</f>
        <v>0</v>
      </c>
      <c r="N7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9" s="16" t="e">
        <f>IF(Table1[[#This Row],[Rank]]="Cancelled",1,IF(Table1[[#This Row],[Rank]]&gt;64,0,IF(L709=0,VLOOKUP(C709,'Ranking Values'!A:C,2,FALSE),VLOOKUP(C709,'Ranking Values'!A:C,3,FALSE))))</f>
        <v>#N/A</v>
      </c>
      <c r="P709" s="16" t="e">
        <f>IF(OR(Table1[[#This Row],[Rank]]="Cancelled",Table1[[#This Row],[Rank]]&gt;64),1,VLOOKUP(Table1[[#This Row],[GenderCount]],'Ranking Values'!E:F,2,FALSE))</f>
        <v>#N/A</v>
      </c>
      <c r="Q709" s="17" t="e">
        <f>Table1[[#This Row],[Ranking.Points]]*Table1[[#This Row],[Mulitplier]]*Table1[[#This Row],[NI.Mult]]</f>
        <v>#N/A</v>
      </c>
    </row>
    <row r="710" spans="4:17" x14ac:dyDescent="0.3">
      <c r="D710" s="12">
        <f>COUNTIFS(E:E,Table1[[#This Row],[EventDate]],G:G,Table1[[#This Row],[EventName]],H:H,Table1[[#This Row],[Category]],I:I,Table1[[#This Row],[Weapon]],J:J,Table1[[#This Row],[Gender]])</f>
        <v>0</v>
      </c>
      <c r="E710" s="30"/>
      <c r="F710" s="31"/>
      <c r="G710" s="10"/>
      <c r="J710" s="13"/>
      <c r="K710" s="32">
        <f>VLOOKUP(Table1[[#This Row],[LastName]]&amp;"."&amp;Table1[[#This Row],[FirstName]],Fencers!C:G,4,FALSE)</f>
        <v>0</v>
      </c>
      <c r="L710" s="24"/>
      <c r="M710" s="19">
        <f>COUNTIFS(A:A,Table1[[#This Row],[LastName]],B:B,Table1[[#This Row],[FirstName]],F:F,"S",H:H,Table1[[#This Row],[Category]],I:I,Table1[[#This Row],[Weapon]])</f>
        <v>0</v>
      </c>
      <c r="N7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0" s="16" t="e">
        <f>IF(Table1[[#This Row],[Rank]]="Cancelled",1,IF(Table1[[#This Row],[Rank]]&gt;64,0,IF(L710=0,VLOOKUP(C710,'Ranking Values'!A:C,2,FALSE),VLOOKUP(C710,'Ranking Values'!A:C,3,FALSE))))</f>
        <v>#N/A</v>
      </c>
      <c r="P710" s="16" t="e">
        <f>IF(OR(Table1[[#This Row],[Rank]]="Cancelled",Table1[[#This Row],[Rank]]&gt;64),1,VLOOKUP(Table1[[#This Row],[GenderCount]],'Ranking Values'!E:F,2,FALSE))</f>
        <v>#N/A</v>
      </c>
      <c r="Q710" s="17" t="e">
        <f>Table1[[#This Row],[Ranking.Points]]*Table1[[#This Row],[Mulitplier]]*Table1[[#This Row],[NI.Mult]]</f>
        <v>#N/A</v>
      </c>
    </row>
    <row r="711" spans="4:17" x14ac:dyDescent="0.3">
      <c r="D711" s="12">
        <f>COUNTIFS(E:E,Table1[[#This Row],[EventDate]],G:G,Table1[[#This Row],[EventName]],H:H,Table1[[#This Row],[Category]],I:I,Table1[[#This Row],[Weapon]],J:J,Table1[[#This Row],[Gender]])</f>
        <v>0</v>
      </c>
      <c r="E711" s="30"/>
      <c r="F711" s="31"/>
      <c r="G711" s="10"/>
      <c r="J711" s="13"/>
      <c r="K711" s="32">
        <f>VLOOKUP(Table1[[#This Row],[LastName]]&amp;"."&amp;Table1[[#This Row],[FirstName]],Fencers!C:G,4,FALSE)</f>
        <v>0</v>
      </c>
      <c r="L711" s="24"/>
      <c r="M711" s="19">
        <f>COUNTIFS(A:A,Table1[[#This Row],[LastName]],B:B,Table1[[#This Row],[FirstName]],F:F,"S",H:H,Table1[[#This Row],[Category]],I:I,Table1[[#This Row],[Weapon]])</f>
        <v>0</v>
      </c>
      <c r="N7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1" s="16" t="e">
        <f>IF(Table1[[#This Row],[Rank]]="Cancelled",1,IF(Table1[[#This Row],[Rank]]&gt;64,0,IF(L711=0,VLOOKUP(C711,'Ranking Values'!A:C,2,FALSE),VLOOKUP(C711,'Ranking Values'!A:C,3,FALSE))))</f>
        <v>#N/A</v>
      </c>
      <c r="P711" s="16" t="e">
        <f>IF(OR(Table1[[#This Row],[Rank]]="Cancelled",Table1[[#This Row],[Rank]]&gt;64),1,VLOOKUP(Table1[[#This Row],[GenderCount]],'Ranking Values'!E:F,2,FALSE))</f>
        <v>#N/A</v>
      </c>
      <c r="Q711" s="17" t="e">
        <f>Table1[[#This Row],[Ranking.Points]]*Table1[[#This Row],[Mulitplier]]*Table1[[#This Row],[NI.Mult]]</f>
        <v>#N/A</v>
      </c>
    </row>
    <row r="712" spans="4:17" x14ac:dyDescent="0.3">
      <c r="D712" s="12">
        <f>COUNTIFS(E:E,Table1[[#This Row],[EventDate]],G:G,Table1[[#This Row],[EventName]],H:H,Table1[[#This Row],[Category]],I:I,Table1[[#This Row],[Weapon]],J:J,Table1[[#This Row],[Gender]])</f>
        <v>0</v>
      </c>
      <c r="E712" s="30"/>
      <c r="F712" s="31"/>
      <c r="G712" s="10"/>
      <c r="J712" s="13"/>
      <c r="K712" s="32">
        <f>VLOOKUP(Table1[[#This Row],[LastName]]&amp;"."&amp;Table1[[#This Row],[FirstName]],Fencers!C:G,4,FALSE)</f>
        <v>0</v>
      </c>
      <c r="L712" s="24"/>
      <c r="M712" s="19">
        <f>COUNTIFS(A:A,Table1[[#This Row],[LastName]],B:B,Table1[[#This Row],[FirstName]],F:F,"S",H:H,Table1[[#This Row],[Category]],I:I,Table1[[#This Row],[Weapon]])</f>
        <v>0</v>
      </c>
      <c r="N7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2" s="16" t="e">
        <f>IF(Table1[[#This Row],[Rank]]="Cancelled",1,IF(Table1[[#This Row],[Rank]]&gt;64,0,IF(L712=0,VLOOKUP(C712,'Ranking Values'!A:C,2,FALSE),VLOOKUP(C712,'Ranking Values'!A:C,3,FALSE))))</f>
        <v>#N/A</v>
      </c>
      <c r="P712" s="16" t="e">
        <f>IF(OR(Table1[[#This Row],[Rank]]="Cancelled",Table1[[#This Row],[Rank]]&gt;64),1,VLOOKUP(Table1[[#This Row],[GenderCount]],'Ranking Values'!E:F,2,FALSE))</f>
        <v>#N/A</v>
      </c>
      <c r="Q712" s="17" t="e">
        <f>Table1[[#This Row],[Ranking.Points]]*Table1[[#This Row],[Mulitplier]]*Table1[[#This Row],[NI.Mult]]</f>
        <v>#N/A</v>
      </c>
    </row>
    <row r="713" spans="4:17" x14ac:dyDescent="0.3">
      <c r="D713" s="12">
        <f>COUNTIFS(E:E,Table1[[#This Row],[EventDate]],G:G,Table1[[#This Row],[EventName]],H:H,Table1[[#This Row],[Category]],I:I,Table1[[#This Row],[Weapon]],J:J,Table1[[#This Row],[Gender]])</f>
        <v>0</v>
      </c>
      <c r="E713" s="30"/>
      <c r="F713" s="31"/>
      <c r="G713" s="10"/>
      <c r="J713" s="13"/>
      <c r="K713" s="32">
        <f>VLOOKUP(Table1[[#This Row],[LastName]]&amp;"."&amp;Table1[[#This Row],[FirstName]],Fencers!C:G,4,FALSE)</f>
        <v>0</v>
      </c>
      <c r="L713" s="24"/>
      <c r="M713" s="19">
        <f>COUNTIFS(A:A,Table1[[#This Row],[LastName]],B:B,Table1[[#This Row],[FirstName]],F:F,"S",H:H,Table1[[#This Row],[Category]],I:I,Table1[[#This Row],[Weapon]])</f>
        <v>0</v>
      </c>
      <c r="N7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3" s="16" t="e">
        <f>IF(Table1[[#This Row],[Rank]]="Cancelled",1,IF(Table1[[#This Row],[Rank]]&gt;64,0,IF(L713=0,VLOOKUP(C713,'Ranking Values'!A:C,2,FALSE),VLOOKUP(C713,'Ranking Values'!A:C,3,FALSE))))</f>
        <v>#N/A</v>
      </c>
      <c r="P713" s="16" t="e">
        <f>IF(OR(Table1[[#This Row],[Rank]]="Cancelled",Table1[[#This Row],[Rank]]&gt;64),1,VLOOKUP(Table1[[#This Row],[GenderCount]],'Ranking Values'!E:F,2,FALSE))</f>
        <v>#N/A</v>
      </c>
      <c r="Q713" s="17" t="e">
        <f>Table1[[#This Row],[Ranking.Points]]*Table1[[#This Row],[Mulitplier]]*Table1[[#This Row],[NI.Mult]]</f>
        <v>#N/A</v>
      </c>
    </row>
    <row r="714" spans="4:17" x14ac:dyDescent="0.3">
      <c r="D714" s="12">
        <f>COUNTIFS(E:E,Table1[[#This Row],[EventDate]],G:G,Table1[[#This Row],[EventName]],H:H,Table1[[#This Row],[Category]],I:I,Table1[[#This Row],[Weapon]],J:J,Table1[[#This Row],[Gender]])</f>
        <v>0</v>
      </c>
      <c r="E714" s="30"/>
      <c r="F714" s="31"/>
      <c r="G714" s="10"/>
      <c r="J714" s="13"/>
      <c r="K714" s="32">
        <f>VLOOKUP(Table1[[#This Row],[LastName]]&amp;"."&amp;Table1[[#This Row],[FirstName]],Fencers!C:G,4,FALSE)</f>
        <v>0</v>
      </c>
      <c r="L714" s="24"/>
      <c r="M714" s="19">
        <f>COUNTIFS(A:A,Table1[[#This Row],[LastName]],B:B,Table1[[#This Row],[FirstName]],F:F,"S",H:H,Table1[[#This Row],[Category]],I:I,Table1[[#This Row],[Weapon]])</f>
        <v>0</v>
      </c>
      <c r="N7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4" s="16" t="e">
        <f>IF(Table1[[#This Row],[Rank]]="Cancelled",1,IF(Table1[[#This Row],[Rank]]&gt;64,0,IF(L714=0,VLOOKUP(C714,'Ranking Values'!A:C,2,FALSE),VLOOKUP(C714,'Ranking Values'!A:C,3,FALSE))))</f>
        <v>#N/A</v>
      </c>
      <c r="P714" s="16" t="e">
        <f>IF(OR(Table1[[#This Row],[Rank]]="Cancelled",Table1[[#This Row],[Rank]]&gt;64),1,VLOOKUP(Table1[[#This Row],[GenderCount]],'Ranking Values'!E:F,2,FALSE))</f>
        <v>#N/A</v>
      </c>
      <c r="Q714" s="17" t="e">
        <f>Table1[[#This Row],[Ranking.Points]]*Table1[[#This Row],[Mulitplier]]*Table1[[#This Row],[NI.Mult]]</f>
        <v>#N/A</v>
      </c>
    </row>
    <row r="715" spans="4:17" x14ac:dyDescent="0.3">
      <c r="D715" s="12">
        <f>COUNTIFS(E:E,Table1[[#This Row],[EventDate]],G:G,Table1[[#This Row],[EventName]],H:H,Table1[[#This Row],[Category]],I:I,Table1[[#This Row],[Weapon]],J:J,Table1[[#This Row],[Gender]])</f>
        <v>0</v>
      </c>
      <c r="E715" s="30"/>
      <c r="F715" s="31"/>
      <c r="G715" s="10"/>
      <c r="J715" s="13"/>
      <c r="K715" s="32">
        <f>VLOOKUP(Table1[[#This Row],[LastName]]&amp;"."&amp;Table1[[#This Row],[FirstName]],Fencers!C:G,4,FALSE)</f>
        <v>0</v>
      </c>
      <c r="L715" s="24"/>
      <c r="M715" s="19">
        <f>COUNTIFS(A:A,Table1[[#This Row],[LastName]],B:B,Table1[[#This Row],[FirstName]],F:F,"S",H:H,Table1[[#This Row],[Category]],I:I,Table1[[#This Row],[Weapon]])</f>
        <v>0</v>
      </c>
      <c r="N7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5" s="16" t="e">
        <f>IF(Table1[[#This Row],[Rank]]="Cancelled",1,IF(Table1[[#This Row],[Rank]]&gt;64,0,IF(L715=0,VLOOKUP(C715,'Ranking Values'!A:C,2,FALSE),VLOOKUP(C715,'Ranking Values'!A:C,3,FALSE))))</f>
        <v>#N/A</v>
      </c>
      <c r="P715" s="16" t="e">
        <f>IF(OR(Table1[[#This Row],[Rank]]="Cancelled",Table1[[#This Row],[Rank]]&gt;64),1,VLOOKUP(Table1[[#This Row],[GenderCount]],'Ranking Values'!E:F,2,FALSE))</f>
        <v>#N/A</v>
      </c>
      <c r="Q715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72"/>
  <sheetViews>
    <sheetView topLeftCell="A160" workbookViewId="0">
      <selection activeCell="A173" sqref="A173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3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3">
      <c r="A4" t="s">
        <v>421</v>
      </c>
      <c r="B4" t="s">
        <v>422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3">
      <c r="A5" s="9" t="s">
        <v>382</v>
      </c>
      <c r="B5" s="9" t="s">
        <v>144</v>
      </c>
      <c r="C5" s="8" t="str">
        <f>Table13[[#This Row],[LastName]]&amp;"."&amp;Table13[[#This Row],[FirstName]]</f>
        <v>Addis.Sam</v>
      </c>
      <c r="D5" s="28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3">
      <c r="A6" s="9" t="s">
        <v>447</v>
      </c>
      <c r="B6" s="9" t="s">
        <v>448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3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3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3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3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3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3">
      <c r="A12" s="18" t="s">
        <v>395</v>
      </c>
      <c r="B12" s="18" t="s">
        <v>396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3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3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3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3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3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3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3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3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3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3">
      <c r="A22" s="9" t="s">
        <v>369</v>
      </c>
      <c r="B22" s="9" t="s">
        <v>370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3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3">
      <c r="A24" t="s">
        <v>475</v>
      </c>
      <c r="B24" t="s">
        <v>474</v>
      </c>
      <c r="C24" s="8" t="str">
        <f>Table13[[#This Row],[LastName]]&amp;"."&amp;Table13[[#This Row],[FirstName]]</f>
        <v>Beckwith.Spencer</v>
      </c>
      <c r="D24" s="29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3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3">
      <c r="A26" t="s">
        <v>472</v>
      </c>
      <c r="B26" t="s">
        <v>473</v>
      </c>
      <c r="C26" s="8" t="str">
        <f>Table13[[#This Row],[LastName]]&amp;"."&amp;Table13[[#This Row],[FirstName]]</f>
        <v>Bauer.Lilliana</v>
      </c>
      <c r="D26" s="29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3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3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3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8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3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3">
      <c r="A32" t="s">
        <v>445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3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3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3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3">
      <c r="A37" t="s">
        <v>294</v>
      </c>
      <c r="B37" t="s">
        <v>429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3">
      <c r="A38" t="s">
        <v>294</v>
      </c>
      <c r="B38" s="9" t="s">
        <v>430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3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3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3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3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3">
      <c r="A43" t="s">
        <v>438</v>
      </c>
      <c r="B43" t="s">
        <v>437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3">
      <c r="A44" s="9" t="s">
        <v>373</v>
      </c>
      <c r="B44" s="9" t="s">
        <v>374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3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3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3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3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3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3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3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3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3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3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8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3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3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3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3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3">
      <c r="A59" t="s">
        <v>55</v>
      </c>
      <c r="B59" t="s">
        <v>450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3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3">
      <c r="A61" t="s">
        <v>423</v>
      </c>
      <c r="B61" t="s">
        <v>424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3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3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3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3">
      <c r="A65" s="9" t="s">
        <v>372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3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3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3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3">
      <c r="A69" t="s">
        <v>441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3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3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3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3">
      <c r="A73" t="s">
        <v>123</v>
      </c>
      <c r="B73" t="s">
        <v>446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3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3">
      <c r="A75" t="s">
        <v>415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3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3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3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3">
      <c r="A79" t="s">
        <v>434</v>
      </c>
      <c r="B79" t="s">
        <v>433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3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3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3">
      <c r="A82" s="9" t="s">
        <v>363</v>
      </c>
      <c r="B82" s="9" t="s">
        <v>364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3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3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3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3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3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8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3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3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8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3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3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3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3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3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3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3">
      <c r="A96" t="s">
        <v>444</v>
      </c>
      <c r="B96" t="s">
        <v>362</v>
      </c>
      <c r="C96" s="8" t="str">
        <f>Table13[[#This Row],[LastName]]&amp;"."&amp;Table13[[#This Row],[FirstName]]</f>
        <v>Griffin.Michael</v>
      </c>
      <c r="D96" s="28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3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3">
      <c r="A98" t="s">
        <v>419</v>
      </c>
      <c r="B98" t="s">
        <v>420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3">
      <c r="A99" t="s">
        <v>461</v>
      </c>
      <c r="B99" t="s">
        <v>462</v>
      </c>
      <c r="C99" s="8" t="str">
        <f>Table13[[#This Row],[LastName]]&amp;"."&amp;Table13[[#This Row],[FirstName]]</f>
        <v>Guo.Gabrina</v>
      </c>
      <c r="D99" s="29">
        <v>40875</v>
      </c>
      <c r="E99" s="2">
        <f>ROUNDDOWN((K97-Table13[[#This Row],[DOB]])/365,0)</f>
        <v>10</v>
      </c>
      <c r="F99" t="s">
        <v>11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3">
      <c r="A101" t="s">
        <v>435</v>
      </c>
      <c r="B101" t="s">
        <v>436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3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3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3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3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3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3">
      <c r="A107" t="s">
        <v>412</v>
      </c>
      <c r="B107" t="s">
        <v>413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3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8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3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3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3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3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3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3">
      <c r="A114" s="18" t="s">
        <v>402</v>
      </c>
      <c r="B114" s="18" t="s">
        <v>403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3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3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3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3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3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3">
      <c r="A120" t="s">
        <v>463</v>
      </c>
      <c r="B120" t="s">
        <v>175</v>
      </c>
      <c r="C120" s="8" t="str">
        <f>Table13[[#This Row],[LastName]]&amp;"."&amp;Table13[[#This Row],[FirstName]]</f>
        <v>Jandy.Jack</v>
      </c>
      <c r="D120" s="29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3">
      <c r="A121" s="9" t="s">
        <v>378</v>
      </c>
      <c r="B121" s="9" t="s">
        <v>379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3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3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3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3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3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3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3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3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3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3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3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3">
      <c r="A133" s="9" t="s">
        <v>394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3">
      <c r="A134" s="18" t="s">
        <v>400</v>
      </c>
      <c r="B134" s="18" t="s">
        <v>401</v>
      </c>
      <c r="C134" s="8" t="str">
        <f>Table13[[#This Row],[LastName]]&amp;"."&amp;Table13[[#This Row],[FirstName]]</f>
        <v>Kress.Liam</v>
      </c>
      <c r="D134" s="28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3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3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3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3">
      <c r="A138" t="s">
        <v>470</v>
      </c>
      <c r="B138" t="s">
        <v>469</v>
      </c>
      <c r="C138" s="8" t="str">
        <f>Table13[[#This Row],[LastName]]&amp;"."&amp;Table13[[#This Row],[FirstName]]</f>
        <v>Lawry.Levi</v>
      </c>
      <c r="D138" s="29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3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3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3">
      <c r="A141" t="s">
        <v>367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3">
      <c r="A142" s="9" t="s">
        <v>367</v>
      </c>
      <c r="B142" s="9" t="s">
        <v>368</v>
      </c>
      <c r="C142" s="8" t="str">
        <f>Table13[[#This Row],[LastName]]&amp;"."&amp;Table13[[#This Row],[FirstName]]</f>
        <v>Lee.Xavier</v>
      </c>
      <c r="D142" s="28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3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3">
      <c r="A144" s="9" t="s">
        <v>371</v>
      </c>
      <c r="B144" s="9" t="s">
        <v>209</v>
      </c>
      <c r="C144" s="8" t="str">
        <f>Table13[[#This Row],[LastName]]&amp;"."&amp;Table13[[#This Row],[FirstName]]</f>
        <v>Li.Matthew</v>
      </c>
      <c r="D144" s="28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3">
      <c r="A145" s="18" t="s">
        <v>407</v>
      </c>
      <c r="B145" s="18" t="s">
        <v>404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3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3">
      <c r="A147" s="9" t="s">
        <v>377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3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3">
      <c r="A149" t="s">
        <v>427</v>
      </c>
      <c r="B149" t="s">
        <v>428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3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8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3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3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3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3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3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3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8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3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3">
      <c r="A158" t="s">
        <v>453</v>
      </c>
      <c r="B158" t="s">
        <v>454</v>
      </c>
      <c r="C158" s="8" t="str">
        <f>Table13[[#This Row],[LastName]]&amp;"."&amp;Table13[[#This Row],[FirstName]]</f>
        <v>Matthews.Claire</v>
      </c>
      <c r="D158" s="29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3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3">
      <c r="A160" t="s">
        <v>455</v>
      </c>
      <c r="B160" t="s">
        <v>456</v>
      </c>
      <c r="C160" s="8" t="str">
        <f>Table13[[#This Row],[LastName]]&amp;"."&amp;Table13[[#This Row],[FirstName]]</f>
        <v>McDonald.Rory</v>
      </c>
      <c r="D160" s="29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3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3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3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3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3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3">
      <c r="A166" t="s">
        <v>425</v>
      </c>
      <c r="B166" t="s">
        <v>426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3">
      <c r="A167" t="s">
        <v>410</v>
      </c>
      <c r="B167" t="s">
        <v>411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3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3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3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3">
      <c r="A171" s="9" t="s">
        <v>380</v>
      </c>
      <c r="B171" s="9" t="s">
        <v>381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3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3">
      <c r="A173" t="s">
        <v>464</v>
      </c>
      <c r="B173" t="s">
        <v>465</v>
      </c>
      <c r="C173" s="8" t="str">
        <f>Table13[[#This Row],[LastName]]&amp;"."&amp;Table13[[#This Row],[FirstName]]</f>
        <v>Neal.Madeline</v>
      </c>
      <c r="D173" s="29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3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3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3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3">
      <c r="A177" s="9" t="s">
        <v>365</v>
      </c>
      <c r="B177" s="9" t="s">
        <v>366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3">
      <c r="A178" s="18" t="s">
        <v>405</v>
      </c>
      <c r="B178" s="18" t="s">
        <v>406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3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3">
      <c r="A180" t="s">
        <v>442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3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8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3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3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3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3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3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3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3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3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3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3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3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3">
      <c r="A193" t="s">
        <v>479</v>
      </c>
      <c r="B193" t="s">
        <v>480</v>
      </c>
      <c r="C193" s="8" t="str">
        <f>Table13[[#This Row],[LastName]]&amp;"."&amp;Table13[[#This Row],[FirstName]]</f>
        <v>Ramage.Benita</v>
      </c>
      <c r="D193" s="29">
        <v>25569</v>
      </c>
      <c r="E193" s="2">
        <f>ROUNDDOWN((K193-Table13[[#This Row],[DOB]])/365,0)</f>
        <v>52</v>
      </c>
      <c r="F193" t="s">
        <v>481</v>
      </c>
      <c r="G193" t="s">
        <v>197</v>
      </c>
      <c r="H193" t="s">
        <v>315</v>
      </c>
      <c r="K193" s="1">
        <f t="shared" si="3"/>
        <v>44562</v>
      </c>
      <c r="L193" s="2">
        <f>ROUNDDOWN((K193-Table13[[#This Row],[DOB]])/365,0)</f>
        <v>52</v>
      </c>
    </row>
    <row r="194" spans="1:12" x14ac:dyDescent="0.3">
      <c r="A194" t="s">
        <v>84</v>
      </c>
      <c r="B194" t="s">
        <v>85</v>
      </c>
      <c r="C194" t="str">
        <f>Table13[[#This Row],[LastName]]&amp;"."&amp;Table13[[#This Row],[FirstName]]</f>
        <v>Rendo.Carlos</v>
      </c>
      <c r="D194" s="1">
        <v>25841</v>
      </c>
      <c r="E194" s="2">
        <f>ROUNDDOWN((K179-Table13[[#This Row],[DOB]])/365,0)</f>
        <v>51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51</v>
      </c>
    </row>
    <row r="195" spans="1:12" x14ac:dyDescent="0.3">
      <c r="A195" t="s">
        <v>84</v>
      </c>
      <c r="B195" t="s">
        <v>86</v>
      </c>
      <c r="C195" t="str">
        <f>Table13[[#This Row],[LastName]]&amp;"."&amp;Table13[[#This Row],[FirstName]]</f>
        <v>Rendo.Lucas</v>
      </c>
      <c r="D195" s="1">
        <v>39286</v>
      </c>
      <c r="E195" s="2">
        <f>ROUNDDOWN((K180-Table13[[#This Row],[DOB]])/365,0)</f>
        <v>14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14</v>
      </c>
    </row>
    <row r="196" spans="1:12" x14ac:dyDescent="0.3">
      <c r="A196" t="s">
        <v>477</v>
      </c>
      <c r="B196" t="s">
        <v>192</v>
      </c>
      <c r="C196" s="8" t="str">
        <f>Table13[[#This Row],[LastName]]&amp;"."&amp;Table13[[#This Row],[FirstName]]</f>
        <v>Reynolds.Adam</v>
      </c>
      <c r="D196" s="29">
        <v>23012</v>
      </c>
      <c r="E196" s="2">
        <f>ROUNDDOWN((K195-Table13[[#This Row],[DOB]])/365,0)</f>
        <v>59</v>
      </c>
      <c r="F196" t="s">
        <v>478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59</v>
      </c>
    </row>
    <row r="197" spans="1:12" x14ac:dyDescent="0.3">
      <c r="A197" t="s">
        <v>130</v>
      </c>
      <c r="B197" t="s">
        <v>141</v>
      </c>
      <c r="C197" t="str">
        <f>Table13[[#This Row],[LastName]]&amp;"."&amp;Table13[[#This Row],[FirstName]]</f>
        <v>Roberts.Alisha</v>
      </c>
      <c r="D197" s="1">
        <v>38786</v>
      </c>
      <c r="E197" s="2">
        <f>ROUNDDOWN((K181-Table13[[#This Row],[DOB]])/365,0)</f>
        <v>15</v>
      </c>
      <c r="F197" t="s">
        <v>49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15</v>
      </c>
    </row>
    <row r="198" spans="1:12" x14ac:dyDescent="0.3">
      <c r="A198" t="s">
        <v>431</v>
      </c>
      <c r="B198" t="s">
        <v>432</v>
      </c>
      <c r="C198" s="8" t="str">
        <f>Table13[[#This Row],[LastName]]&amp;"."&amp;Table13[[#This Row],[FirstName]]</f>
        <v>Ryntjes.Amon</v>
      </c>
      <c r="D198" s="1">
        <v>40136</v>
      </c>
      <c r="E198" s="2">
        <f>ROUNDDOWN((K180-Table13[[#This Row],[DOB]])/365,0)</f>
        <v>12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3">
      <c r="A199" t="s">
        <v>417</v>
      </c>
      <c r="B199" t="s">
        <v>416</v>
      </c>
      <c r="C199" s="8" t="str">
        <f>Table13[[#This Row],[LastName]]&amp;"."&amp;Table13[[#This Row],[FirstName]]</f>
        <v>Sage-Hoff.Quinn</v>
      </c>
      <c r="D199" s="1">
        <v>39580</v>
      </c>
      <c r="E199" s="2">
        <f>ROUNDDOWN((K181-Table13[[#This Row],[DOB]])/365,0)</f>
        <v>13</v>
      </c>
      <c r="F199" t="s">
        <v>418</v>
      </c>
      <c r="G199" t="s">
        <v>197</v>
      </c>
      <c r="H199" t="s">
        <v>315</v>
      </c>
      <c r="K199" s="1">
        <f t="shared" si="3"/>
        <v>44562</v>
      </c>
      <c r="L199" s="2">
        <f>ROUNDDOWN((K199-Table13[[#This Row],[DOB]])/365,0)</f>
        <v>13</v>
      </c>
    </row>
    <row r="200" spans="1:12" x14ac:dyDescent="0.3">
      <c r="A200" t="s">
        <v>291</v>
      </c>
      <c r="B200" t="s">
        <v>293</v>
      </c>
      <c r="C200" t="str">
        <f>Table13[[#This Row],[LastName]]&amp;"."&amp;Table13[[#This Row],[FirstName]]</f>
        <v>Saifuddin S Mohd Ezanie Fikrie.Muhammad</v>
      </c>
      <c r="D200" s="1">
        <v>39938</v>
      </c>
      <c r="E200" s="2">
        <f>ROUNDDOWN((K184-Table13[[#This Row],[DOB]])/365,0)</f>
        <v>12</v>
      </c>
      <c r="F200" t="s">
        <v>207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12</v>
      </c>
    </row>
    <row r="201" spans="1:12" x14ac:dyDescent="0.3">
      <c r="A201" t="s">
        <v>338</v>
      </c>
      <c r="B201" t="s">
        <v>339</v>
      </c>
      <c r="C201" s="8" t="str">
        <f>Table13[[#This Row],[LastName]]&amp;"."&amp;Table13[[#This Row],[FirstName]]</f>
        <v>Sayed Ahmed.Yassin</v>
      </c>
      <c r="D201" s="1">
        <v>40760</v>
      </c>
      <c r="E201" s="2">
        <f>ROUNDDOWN((K185-Table13[[#This Row],[DOB]])/365,0)</f>
        <v>10</v>
      </c>
      <c r="F201" t="s">
        <v>207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10</v>
      </c>
    </row>
    <row r="202" spans="1:12" x14ac:dyDescent="0.3">
      <c r="A202" t="s">
        <v>336</v>
      </c>
      <c r="B202" t="s">
        <v>337</v>
      </c>
      <c r="C202" s="8" t="str">
        <f>Table13[[#This Row],[LastName]]&amp;"."&amp;Table13[[#This Row],[FirstName]]</f>
        <v>Schembri.Emile</v>
      </c>
      <c r="D202" s="1">
        <v>40240</v>
      </c>
      <c r="E202" s="2">
        <f>ROUNDDOWN((K186-Table13[[#This Row],[DOB]])/365,0)</f>
        <v>11</v>
      </c>
      <c r="F202" t="s">
        <v>11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11</v>
      </c>
    </row>
    <row r="203" spans="1:12" x14ac:dyDescent="0.3">
      <c r="A203" t="s">
        <v>336</v>
      </c>
      <c r="B203" t="s">
        <v>139</v>
      </c>
      <c r="C203" s="8" t="str">
        <f>Table13[[#This Row],[LastName]]&amp;"."&amp;Table13[[#This Row],[FirstName]]</f>
        <v>Schembri.Milan</v>
      </c>
      <c r="D203" s="1">
        <v>40240</v>
      </c>
      <c r="E203" s="2">
        <f>ROUNDDOWN((K187-Table13[[#This Row],[DOB]])/365,0)</f>
        <v>11</v>
      </c>
      <c r="F203" t="s">
        <v>11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11</v>
      </c>
    </row>
    <row r="204" spans="1:12" x14ac:dyDescent="0.3">
      <c r="A204" t="s">
        <v>467</v>
      </c>
      <c r="B204" t="s">
        <v>468</v>
      </c>
      <c r="C204" s="8" t="str">
        <f>Table13[[#This Row],[LastName]]&amp;"."&amp;Table13[[#This Row],[FirstName]]</f>
        <v>Schimpf.Ferdinand</v>
      </c>
      <c r="D204" s="29">
        <v>38600</v>
      </c>
      <c r="E204" s="2">
        <f>ROUNDDOWN((K199-Table13[[#This Row],[DOB]])/365,0)</f>
        <v>16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16</v>
      </c>
    </row>
    <row r="205" spans="1:12" x14ac:dyDescent="0.3">
      <c r="A205" t="s">
        <v>408</v>
      </c>
      <c r="B205" t="s">
        <v>409</v>
      </c>
      <c r="C205" s="8" t="str">
        <f>Table13[[#This Row],[LastName]]&amp;"."&amp;Table13[[#This Row],[FirstName]]</f>
        <v>Scully.Mark</v>
      </c>
      <c r="D205" s="1">
        <v>25027</v>
      </c>
      <c r="E205" s="2">
        <f>ROUNDDOWN((K188-Table13[[#This Row],[DOB]])/365,0)</f>
        <v>53</v>
      </c>
      <c r="F205" t="s">
        <v>414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53</v>
      </c>
    </row>
    <row r="206" spans="1:12" x14ac:dyDescent="0.3">
      <c r="A206" t="s">
        <v>440</v>
      </c>
      <c r="B206" t="s">
        <v>439</v>
      </c>
      <c r="C206" s="8" t="str">
        <f>Table13[[#This Row],[LastName]]&amp;"."&amp;Table13[[#This Row],[FirstName]]</f>
        <v>Sinclair.Edison</v>
      </c>
      <c r="D206" s="1">
        <v>40871</v>
      </c>
      <c r="E206" s="2">
        <f>ROUNDDOWN((K187-Table13[[#This Row],[DOB]])/365,0)</f>
        <v>10</v>
      </c>
      <c r="F206" t="s">
        <v>50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10</v>
      </c>
    </row>
    <row r="207" spans="1:12" x14ac:dyDescent="0.3">
      <c r="A207" t="s">
        <v>173</v>
      </c>
      <c r="B207" t="s">
        <v>176</v>
      </c>
      <c r="C207" t="str">
        <f>Table13[[#This Row],[LastName]]&amp;"."&amp;Table13[[#This Row],[FirstName]]</f>
        <v>Skrabanich.Sunday</v>
      </c>
      <c r="D207" s="1">
        <v>40742</v>
      </c>
      <c r="E207" s="2">
        <f>ROUNDDOWN((K189-Table13[[#This Row],[DOB]])/365,0)</f>
        <v>10</v>
      </c>
      <c r="F207" t="s">
        <v>11</v>
      </c>
      <c r="G207" t="s">
        <v>197</v>
      </c>
      <c r="H207" t="s">
        <v>315</v>
      </c>
      <c r="K207" s="1">
        <f t="shared" si="3"/>
        <v>44562</v>
      </c>
      <c r="L207" s="2">
        <f>ROUNDDOWN((K207-Table13[[#This Row],[DOB]])/365,0)</f>
        <v>10</v>
      </c>
    </row>
    <row r="208" spans="1:12" x14ac:dyDescent="0.3">
      <c r="A208" t="s">
        <v>270</v>
      </c>
      <c r="B208" t="s">
        <v>271</v>
      </c>
      <c r="C208" t="str">
        <f>Table13[[#This Row],[LastName]]&amp;"."&amp;Table13[[#This Row],[FirstName]]</f>
        <v>Smith.Jacob</v>
      </c>
      <c r="D208" s="1">
        <v>39567</v>
      </c>
      <c r="E208" s="2">
        <f>ROUNDDOWN((K190-Table13[[#This Row],[DOB]])/365,0)</f>
        <v>13</v>
      </c>
      <c r="F208" t="s">
        <v>11</v>
      </c>
      <c r="G208" t="s">
        <v>177</v>
      </c>
      <c r="H208" t="s">
        <v>316</v>
      </c>
      <c r="K208" s="1">
        <f t="shared" si="3"/>
        <v>44562</v>
      </c>
      <c r="L208" s="2">
        <f>ROUNDDOWN((K208-Table13[[#This Row],[DOB]])/365,0)</f>
        <v>13</v>
      </c>
    </row>
    <row r="209" spans="1:12" x14ac:dyDescent="0.3">
      <c r="A209" t="s">
        <v>152</v>
      </c>
      <c r="B209" t="s">
        <v>156</v>
      </c>
      <c r="C209" t="str">
        <f>Table13[[#This Row],[LastName]]&amp;"."&amp;Table13[[#This Row],[FirstName]]</f>
        <v>Sollars.Alan</v>
      </c>
      <c r="D209" s="1">
        <v>16615</v>
      </c>
      <c r="E209" s="2">
        <f>ROUNDDOWN((K191-Table13[[#This Row],[DOB]])/365,0)</f>
        <v>76</v>
      </c>
      <c r="F209" t="s">
        <v>51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76</v>
      </c>
    </row>
    <row r="210" spans="1:12" x14ac:dyDescent="0.3">
      <c r="A210" t="s">
        <v>29</v>
      </c>
      <c r="B210" t="s">
        <v>44</v>
      </c>
      <c r="C210" t="str">
        <f>Table13[[#This Row],[LastName]]&amp;"."&amp;Table13[[#This Row],[FirstName]]</f>
        <v>Sopru.Coraine</v>
      </c>
      <c r="D210" s="1">
        <v>17487</v>
      </c>
      <c r="E210" s="2">
        <f>ROUNDDOWN((K192-Table13[[#This Row],[DOB]])/365,0)</f>
        <v>74</v>
      </c>
      <c r="F210" t="s">
        <v>11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74</v>
      </c>
    </row>
    <row r="211" spans="1:12" x14ac:dyDescent="0.3">
      <c r="A211" t="s">
        <v>87</v>
      </c>
      <c r="B211" t="s">
        <v>88</v>
      </c>
      <c r="C211" t="str">
        <f>Table13[[#This Row],[LastName]]&amp;"."&amp;Table13[[#This Row],[FirstName]]</f>
        <v>Spangler.Ashton</v>
      </c>
      <c r="D211" s="1">
        <v>32198</v>
      </c>
      <c r="E211" s="2">
        <f>ROUNDDOWN((K193-Table13[[#This Row],[DOB]])/365,0)</f>
        <v>33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33</v>
      </c>
    </row>
    <row r="212" spans="1:12" x14ac:dyDescent="0.3">
      <c r="A212" t="s">
        <v>30</v>
      </c>
      <c r="B212" t="s">
        <v>45</v>
      </c>
      <c r="C212" t="str">
        <f>Table13[[#This Row],[LastName]]&amp;"."&amp;Table13[[#This Row],[FirstName]]</f>
        <v>Spinks.Dov</v>
      </c>
      <c r="D212" s="1">
        <v>28067</v>
      </c>
      <c r="E212" s="2">
        <f>ROUNDDOWN((K194-Table13[[#This Row],[DOB]])/365,0)</f>
        <v>45</v>
      </c>
      <c r="F212" t="s">
        <v>50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45</v>
      </c>
    </row>
    <row r="213" spans="1:12" x14ac:dyDescent="0.3">
      <c r="A213" t="s">
        <v>30</v>
      </c>
      <c r="B213" t="s">
        <v>89</v>
      </c>
      <c r="C213" t="str">
        <f>Table13[[#This Row],[LastName]]&amp;"."&amp;Table13[[#This Row],[FirstName]]</f>
        <v>Spinks.Ranger</v>
      </c>
      <c r="D213" s="1">
        <v>39299</v>
      </c>
      <c r="E213" s="2">
        <f>ROUNDDOWN((K195-Table13[[#This Row],[DOB]])/365,0)</f>
        <v>14</v>
      </c>
      <c r="F213" t="s">
        <v>50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14</v>
      </c>
    </row>
    <row r="214" spans="1:12" x14ac:dyDescent="0.3">
      <c r="A214" t="s">
        <v>158</v>
      </c>
      <c r="B214" t="s">
        <v>159</v>
      </c>
      <c r="C214" t="str">
        <f>Table13[[#This Row],[LastName]]&amp;"."&amp;Table13[[#This Row],[FirstName]]</f>
        <v>Staehr.Craig</v>
      </c>
      <c r="D214" s="1">
        <v>26410</v>
      </c>
      <c r="E214" s="2">
        <f>ROUNDDOWN((K196-Table13[[#This Row],[DOB]])/365,0)</f>
        <v>49</v>
      </c>
      <c r="F214" t="s">
        <v>11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49</v>
      </c>
    </row>
    <row r="215" spans="1:12" x14ac:dyDescent="0.3">
      <c r="A215" t="s">
        <v>272</v>
      </c>
      <c r="B215" t="s">
        <v>273</v>
      </c>
      <c r="C215" t="str">
        <f>Table13[[#This Row],[LastName]]&amp;"."&amp;Table13[[#This Row],[FirstName]]</f>
        <v>Stewart.Alex</v>
      </c>
      <c r="D215" s="28">
        <v>24576</v>
      </c>
      <c r="E215" s="2">
        <f>ROUNDDOWN((K197-Table13[[#This Row],[DOB]])/365,0)</f>
        <v>54</v>
      </c>
      <c r="F215" t="s">
        <v>49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54</v>
      </c>
    </row>
    <row r="216" spans="1:12" x14ac:dyDescent="0.3">
      <c r="A216" t="s">
        <v>274</v>
      </c>
      <c r="B216" t="s">
        <v>275</v>
      </c>
      <c r="C216" t="str">
        <f>Table13[[#This Row],[LastName]]&amp;"."&amp;Table13[[#This Row],[FirstName]]</f>
        <v>Strangis.Cesidio</v>
      </c>
      <c r="D216" s="28">
        <v>40676</v>
      </c>
      <c r="E216" s="2">
        <f>ROUNDDOWN((K198-Table13[[#This Row],[DOB]])/365,0)</f>
        <v>10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10</v>
      </c>
    </row>
    <row r="217" spans="1:12" x14ac:dyDescent="0.3">
      <c r="A217" t="s">
        <v>98</v>
      </c>
      <c r="B217" t="s">
        <v>102</v>
      </c>
      <c r="C217" t="str">
        <f>Table13[[#This Row],[LastName]]&amp;"."&amp;Table13[[#This Row],[FirstName]]</f>
        <v>Stratton.Ben</v>
      </c>
      <c r="D217" s="1">
        <v>28944</v>
      </c>
      <c r="E217" s="2">
        <f>ROUNDDOWN((K199-Table13[[#This Row],[DOB]])/365,0)</f>
        <v>42</v>
      </c>
      <c r="F217" t="s">
        <v>50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42</v>
      </c>
    </row>
    <row r="218" spans="1:12" x14ac:dyDescent="0.3">
      <c r="A218" t="s">
        <v>98</v>
      </c>
      <c r="B218" t="s">
        <v>80</v>
      </c>
      <c r="C218" t="str">
        <f>Table13[[#This Row],[LastName]]&amp;"."&amp;Table13[[#This Row],[FirstName]]</f>
        <v>Stratton.Oliver</v>
      </c>
      <c r="D218" s="1">
        <v>38925</v>
      </c>
      <c r="E218" s="2">
        <f>ROUNDDOWN((K200-Table13[[#This Row],[DOB]])/365,0)</f>
        <v>15</v>
      </c>
      <c r="F218" t="s">
        <v>50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15</v>
      </c>
    </row>
    <row r="219" spans="1:12" x14ac:dyDescent="0.3">
      <c r="A219" t="s">
        <v>334</v>
      </c>
      <c r="B219" t="s">
        <v>335</v>
      </c>
      <c r="C219" s="8" t="str">
        <f>Table13[[#This Row],[LastName]]&amp;"."&amp;Table13[[#This Row],[FirstName]]</f>
        <v>Swift-Turtur.Samson</v>
      </c>
      <c r="D219" s="1">
        <v>39808</v>
      </c>
      <c r="E219" s="2">
        <f>ROUNDDOWN((K201-Table13[[#This Row],[DOB]])/365,0)</f>
        <v>13</v>
      </c>
      <c r="F219" t="s">
        <v>11</v>
      </c>
      <c r="G219" t="s">
        <v>197</v>
      </c>
      <c r="H219" t="s">
        <v>316</v>
      </c>
      <c r="K219" s="1">
        <f t="shared" si="3"/>
        <v>44562</v>
      </c>
      <c r="L219" s="2">
        <f>ROUNDDOWN((K219-Table13[[#This Row],[DOB]])/365,0)</f>
        <v>13</v>
      </c>
    </row>
    <row r="220" spans="1:12" x14ac:dyDescent="0.3">
      <c r="A220" t="s">
        <v>292</v>
      </c>
      <c r="B220" t="s">
        <v>293</v>
      </c>
      <c r="C220" t="str">
        <f>Table13[[#This Row],[LastName]]&amp;"."&amp;Table13[[#This Row],[FirstName]]</f>
        <v>Tajuddin Sh Mohd Ezanie Fikrie.Muhammad</v>
      </c>
      <c r="D220" s="1">
        <v>40524</v>
      </c>
      <c r="E220" s="2">
        <f>ROUNDDOWN((K202-Table13[[#This Row],[DOB]])/365,0)</f>
        <v>11</v>
      </c>
      <c r="F220" t="s">
        <v>207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11</v>
      </c>
    </row>
    <row r="221" spans="1:12" x14ac:dyDescent="0.3">
      <c r="A221" t="s">
        <v>198</v>
      </c>
      <c r="B221" t="s">
        <v>199</v>
      </c>
      <c r="C221" t="str">
        <f>Table13[[#This Row],[LastName]]&amp;"."&amp;Table13[[#This Row],[FirstName]]</f>
        <v>Tang.Chin Ton Naomi</v>
      </c>
      <c r="D221" s="1">
        <v>37418</v>
      </c>
      <c r="E221" s="2">
        <f>ROUNDDOWN((K203-Table13[[#This Row],[DOB]])/365,0)</f>
        <v>19</v>
      </c>
      <c r="F221" t="s">
        <v>49</v>
      </c>
      <c r="G221" t="s">
        <v>197</v>
      </c>
      <c r="H221" t="s">
        <v>315</v>
      </c>
      <c r="K221" s="1">
        <f t="shared" ref="K221:K272" si="4">$K$1</f>
        <v>44562</v>
      </c>
      <c r="L221" s="2">
        <f>ROUNDDOWN((K221-Table13[[#This Row],[DOB]])/365,0)</f>
        <v>19</v>
      </c>
    </row>
    <row r="222" spans="1:12" x14ac:dyDescent="0.3">
      <c r="A222" t="s">
        <v>166</v>
      </c>
      <c r="B222" t="s">
        <v>172</v>
      </c>
      <c r="C222" t="str">
        <f>Table13[[#This Row],[LastName]]&amp;"."&amp;Table13[[#This Row],[FirstName]]</f>
        <v>Taylor.Blake</v>
      </c>
      <c r="D222" s="28">
        <v>39384</v>
      </c>
      <c r="E222" s="2">
        <f>ROUNDDOWN((K204-Table13[[#This Row],[DOB]])/365,0)</f>
        <v>14</v>
      </c>
      <c r="F222" t="s">
        <v>200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14</v>
      </c>
    </row>
    <row r="223" spans="1:12" x14ac:dyDescent="0.3">
      <c r="A223" t="s">
        <v>166</v>
      </c>
      <c r="B223" t="s">
        <v>150</v>
      </c>
      <c r="C223" s="8" t="str">
        <f>Table13[[#This Row],[LastName]]&amp;"."&amp;Table13[[#This Row],[FirstName]]</f>
        <v>Taylor.Henry</v>
      </c>
      <c r="D223" s="1">
        <v>39489</v>
      </c>
      <c r="E223" s="2">
        <f>ROUNDDOWN((K205-Table13[[#This Row],[DOB]])/365,0)</f>
        <v>13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13</v>
      </c>
    </row>
    <row r="224" spans="1:12" x14ac:dyDescent="0.3">
      <c r="A224" t="s">
        <v>31</v>
      </c>
      <c r="B224" t="s">
        <v>48</v>
      </c>
      <c r="C224" t="str">
        <f>Table13[[#This Row],[LastName]]&amp;"."&amp;Table13[[#This Row],[FirstName]]</f>
        <v>Thomas.Angus</v>
      </c>
      <c r="D224" s="1">
        <v>37883</v>
      </c>
      <c r="E224" s="2">
        <f>ROUNDDOWN((K206-Table13[[#This Row],[DOB]])/365,0)</f>
        <v>18</v>
      </c>
      <c r="F224" t="s">
        <v>49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18</v>
      </c>
    </row>
    <row r="225" spans="1:12" x14ac:dyDescent="0.3">
      <c r="A225" t="s">
        <v>31</v>
      </c>
      <c r="B225" t="s">
        <v>276</v>
      </c>
      <c r="C225" t="str">
        <f>Table13[[#This Row],[LastName]]&amp;"."&amp;Table13[[#This Row],[FirstName]]</f>
        <v>Thomas.Leon</v>
      </c>
      <c r="D225" s="1">
        <v>20700</v>
      </c>
      <c r="E225" s="2">
        <f>ROUNDDOWN((K207-Table13[[#This Row],[DOB]])/365,0)</f>
        <v>65</v>
      </c>
      <c r="F225" t="s">
        <v>11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65</v>
      </c>
    </row>
    <row r="226" spans="1:12" x14ac:dyDescent="0.3">
      <c r="A226" t="s">
        <v>31</v>
      </c>
      <c r="B226" t="s">
        <v>47</v>
      </c>
      <c r="C226" t="str">
        <f>Table13[[#This Row],[LastName]]&amp;"."&amp;Table13[[#This Row],[FirstName]]</f>
        <v>Thomas.Max</v>
      </c>
      <c r="D226" s="1">
        <v>37303</v>
      </c>
      <c r="E226" s="2">
        <f>ROUNDDOWN((K208-Table13[[#This Row],[DOB]])/365,0)</f>
        <v>19</v>
      </c>
      <c r="F226" t="s">
        <v>11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19</v>
      </c>
    </row>
    <row r="227" spans="1:12" x14ac:dyDescent="0.3">
      <c r="A227" t="s">
        <v>31</v>
      </c>
      <c r="B227" t="s">
        <v>46</v>
      </c>
      <c r="C227" t="str">
        <f>Table13[[#This Row],[LastName]]&amp;"."&amp;Table13[[#This Row],[FirstName]]</f>
        <v>Thomas.Rob</v>
      </c>
      <c r="D227" s="1">
        <v>23857</v>
      </c>
      <c r="E227" s="2">
        <f>ROUNDDOWN((K209-Table13[[#This Row],[DOB]])/365,0)</f>
        <v>56</v>
      </c>
      <c r="F227" t="s">
        <v>49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56</v>
      </c>
    </row>
    <row r="228" spans="1:12" x14ac:dyDescent="0.3">
      <c r="A228" s="18" t="s">
        <v>398</v>
      </c>
      <c r="B228" s="18" t="s">
        <v>399</v>
      </c>
      <c r="C228" s="8" t="str">
        <f>Table13[[#This Row],[LastName]]&amp;"."&amp;Table13[[#This Row],[FirstName]]</f>
        <v>Toronjo Urquiza.Luis</v>
      </c>
      <c r="D228" s="1">
        <v>32091</v>
      </c>
      <c r="E228" s="2">
        <f>ROUNDDOWN((K207-Table13[[#This Row],[DOB]])/365,0)</f>
        <v>34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34</v>
      </c>
    </row>
    <row r="229" spans="1:12" x14ac:dyDescent="0.3">
      <c r="A229" s="18" t="s">
        <v>471</v>
      </c>
      <c r="B229" s="18" t="s">
        <v>263</v>
      </c>
      <c r="C229" s="8" t="str">
        <f>Table13[[#This Row],[LastName]]&amp;"."&amp;Table13[[#This Row],[FirstName]]</f>
        <v>Upton.Adrian</v>
      </c>
      <c r="D229" s="29">
        <v>37919</v>
      </c>
      <c r="E229" s="2">
        <f>ROUNDDOWN((K225-Table13[[#This Row],[DOB]])/365,0)</f>
        <v>18</v>
      </c>
      <c r="F229" t="s">
        <v>51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18</v>
      </c>
    </row>
    <row r="230" spans="1:12" x14ac:dyDescent="0.3">
      <c r="A230" t="s">
        <v>277</v>
      </c>
      <c r="B230" t="s">
        <v>278</v>
      </c>
      <c r="C230" t="str">
        <f>Table13[[#This Row],[LastName]]&amp;"."&amp;Table13[[#This Row],[FirstName]]</f>
        <v>Veaney.Gabriel</v>
      </c>
      <c r="D230" s="1">
        <v>38450</v>
      </c>
      <c r="E230" s="2">
        <f>ROUNDDOWN((K211-Table13[[#This Row],[DOB]])/365,0)</f>
        <v>16</v>
      </c>
      <c r="F230" t="s">
        <v>49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16</v>
      </c>
    </row>
    <row r="231" spans="1:12" x14ac:dyDescent="0.3">
      <c r="A231" t="s">
        <v>107</v>
      </c>
      <c r="B231" t="s">
        <v>143</v>
      </c>
      <c r="C231" t="str">
        <f>Table13[[#This Row],[LastName]]&amp;"."&amp;Table13[[#This Row],[FirstName]]</f>
        <v>Vingelis-Plant.Arky</v>
      </c>
      <c r="D231" s="1">
        <v>40326</v>
      </c>
      <c r="E231" s="2">
        <f>ROUNDDOWN((K212-Table13[[#This Row],[DOB]])/365,0)</f>
        <v>11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11</v>
      </c>
    </row>
    <row r="232" spans="1:12" x14ac:dyDescent="0.3">
      <c r="A232" t="s">
        <v>107</v>
      </c>
      <c r="B232" t="s">
        <v>114</v>
      </c>
      <c r="C232" t="str">
        <f>Table13[[#This Row],[LastName]]&amp;"."&amp;Table13[[#This Row],[FirstName]]</f>
        <v>Vingelis-Plant.Keith</v>
      </c>
      <c r="D232" s="1">
        <v>25771</v>
      </c>
      <c r="E232" s="2">
        <f>ROUNDDOWN((K213-Table13[[#This Row],[DOB]])/365,0)</f>
        <v>51</v>
      </c>
      <c r="F232" t="s">
        <v>11</v>
      </c>
      <c r="G232" t="s">
        <v>197</v>
      </c>
      <c r="H232" t="s">
        <v>316</v>
      </c>
      <c r="K232" s="1">
        <f t="shared" si="4"/>
        <v>44562</v>
      </c>
      <c r="L232" s="2">
        <f>ROUNDDOWN((K232-Table13[[#This Row],[DOB]])/365,0)</f>
        <v>51</v>
      </c>
    </row>
    <row r="233" spans="1:12" x14ac:dyDescent="0.3">
      <c r="A233" t="s">
        <v>107</v>
      </c>
      <c r="B233" t="s">
        <v>142</v>
      </c>
      <c r="C233" t="str">
        <f>Table13[[#This Row],[LastName]]&amp;"."&amp;Table13[[#This Row],[FirstName]]</f>
        <v>Vingelis-Plant.Myka</v>
      </c>
      <c r="D233" s="1">
        <v>38849</v>
      </c>
      <c r="E233" s="2">
        <f>ROUNDDOWN((K214-Table13[[#This Row],[DOB]])/365,0)</f>
        <v>15</v>
      </c>
      <c r="F233" t="s">
        <v>11</v>
      </c>
      <c r="G233" t="s">
        <v>197</v>
      </c>
      <c r="H233" t="s">
        <v>316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3">
      <c r="A234" t="s">
        <v>178</v>
      </c>
      <c r="B234" t="s">
        <v>179</v>
      </c>
      <c r="C234" t="str">
        <f>Table13[[#This Row],[LastName]]&amp;"."&amp;Table13[[#This Row],[FirstName]]</f>
        <v>Walmsley.Amelia</v>
      </c>
      <c r="D234" s="28">
        <v>35641</v>
      </c>
      <c r="E234" s="2">
        <f>ROUNDDOWN((K215-Table13[[#This Row],[DOB]])/365,0)</f>
        <v>24</v>
      </c>
      <c r="F234" t="s">
        <v>11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24</v>
      </c>
    </row>
    <row r="235" spans="1:12" x14ac:dyDescent="0.3">
      <c r="A235" s="9" t="s">
        <v>353</v>
      </c>
      <c r="B235" s="9" t="s">
        <v>354</v>
      </c>
      <c r="C235" s="8" t="str">
        <f>Table13[[#This Row],[LastName]]&amp;"."&amp;Table13[[#This Row],[FirstName]]</f>
        <v>Walters.Emma</v>
      </c>
      <c r="D235" s="28">
        <v>38830</v>
      </c>
      <c r="E235" s="2">
        <f>ROUNDDOWN((K216-Table13[[#This Row],[DOB]])/365,0)</f>
        <v>15</v>
      </c>
      <c r="F235" t="s">
        <v>51</v>
      </c>
      <c r="G235" t="s">
        <v>197</v>
      </c>
      <c r="H235" t="s">
        <v>315</v>
      </c>
      <c r="K235" s="28">
        <f t="shared" si="4"/>
        <v>44562</v>
      </c>
      <c r="L235" s="2">
        <f>ROUNDDOWN((K235-Table13[[#This Row],[DOB]])/365,0)</f>
        <v>15</v>
      </c>
    </row>
    <row r="236" spans="1:12" x14ac:dyDescent="0.3">
      <c r="A236" s="9" t="s">
        <v>466</v>
      </c>
      <c r="B236" s="9" t="s">
        <v>366</v>
      </c>
      <c r="C236" s="8" t="str">
        <f>Table13[[#This Row],[LastName]]&amp;"."&amp;Table13[[#This Row],[FirstName]]</f>
        <v>Wallace.Edward</v>
      </c>
      <c r="D236" s="29">
        <v>39050</v>
      </c>
      <c r="E236" s="2">
        <f>ROUNDDOWN((K229-Table13[[#This Row],[DOB]])/365,0)</f>
        <v>15</v>
      </c>
      <c r="F236" t="s">
        <v>50</v>
      </c>
      <c r="G236" t="s">
        <v>197</v>
      </c>
      <c r="H236" t="s">
        <v>316</v>
      </c>
      <c r="K236" s="28">
        <f t="shared" si="4"/>
        <v>44562</v>
      </c>
      <c r="L236" s="2">
        <f>ROUNDDOWN((K236-Table13[[#This Row],[DOB]])/365,0)</f>
        <v>15</v>
      </c>
    </row>
    <row r="237" spans="1:12" x14ac:dyDescent="0.3">
      <c r="A237" t="s">
        <v>131</v>
      </c>
      <c r="B237" t="s">
        <v>60</v>
      </c>
      <c r="C237" t="str">
        <f>Table13[[#This Row],[LastName]]&amp;"."&amp;Table13[[#This Row],[FirstName]]</f>
        <v>Wells.Samuel</v>
      </c>
      <c r="D237" s="28">
        <v>29892</v>
      </c>
      <c r="E237" s="2">
        <f>ROUNDDOWN((K217-Table13[[#This Row],[DOB]])/365,0)</f>
        <v>40</v>
      </c>
      <c r="F237" t="s">
        <v>49</v>
      </c>
      <c r="G237" t="s">
        <v>197</v>
      </c>
      <c r="H237" t="s">
        <v>316</v>
      </c>
      <c r="K237" s="28">
        <f t="shared" si="4"/>
        <v>44562</v>
      </c>
      <c r="L237" s="2">
        <f>ROUNDDOWN((K237-Table13[[#This Row],[DOB]])/365,0)</f>
        <v>40</v>
      </c>
    </row>
    <row r="238" spans="1:12" x14ac:dyDescent="0.3">
      <c r="A238" t="s">
        <v>90</v>
      </c>
      <c r="B238" t="s">
        <v>91</v>
      </c>
      <c r="C238" t="str">
        <f>Table13[[#This Row],[LastName]]&amp;"."&amp;Table13[[#This Row],[FirstName]]</f>
        <v>Wheeler.Hugh</v>
      </c>
      <c r="D238" s="28">
        <v>26124</v>
      </c>
      <c r="E238" s="2">
        <f>ROUNDDOWN((K218-Table13[[#This Row],[DOB]])/365,0)</f>
        <v>50</v>
      </c>
      <c r="F238" t="s">
        <v>51</v>
      </c>
      <c r="G238" t="s">
        <v>197</v>
      </c>
      <c r="H238" t="s">
        <v>316</v>
      </c>
      <c r="K238" s="28">
        <f t="shared" si="4"/>
        <v>44562</v>
      </c>
      <c r="L238" s="2">
        <f>ROUNDDOWN((K238-Table13[[#This Row],[DOB]])/365,0)</f>
        <v>50</v>
      </c>
    </row>
    <row r="239" spans="1:12" x14ac:dyDescent="0.3">
      <c r="A239" t="s">
        <v>116</v>
      </c>
      <c r="B239" t="s">
        <v>117</v>
      </c>
      <c r="C239" t="str">
        <f>Table13[[#This Row],[LastName]]&amp;"."&amp;Table13[[#This Row],[FirstName]]</f>
        <v>Wilson.Evelyn</v>
      </c>
      <c r="D239" s="28">
        <v>39128</v>
      </c>
      <c r="E239" s="2">
        <f>ROUNDDOWN((K219-Table13[[#This Row],[DOB]])/365,0)</f>
        <v>14</v>
      </c>
      <c r="F239" t="s">
        <v>50</v>
      </c>
      <c r="G239" t="s">
        <v>197</v>
      </c>
      <c r="H239" t="s">
        <v>315</v>
      </c>
      <c r="K239" s="28">
        <f t="shared" si="4"/>
        <v>44562</v>
      </c>
      <c r="L239" s="2">
        <f>ROUNDDOWN((K239-Table13[[#This Row],[DOB]])/365,0)</f>
        <v>14</v>
      </c>
    </row>
    <row r="240" spans="1:12" x14ac:dyDescent="0.3">
      <c r="A240" t="s">
        <v>116</v>
      </c>
      <c r="B240" t="s">
        <v>449</v>
      </c>
      <c r="C240" s="8" t="str">
        <f>Table13[[#This Row],[LastName]]&amp;"."&amp;Table13[[#This Row],[FirstName]]</f>
        <v>Wilson.Seri</v>
      </c>
      <c r="D240" s="28">
        <v>32459</v>
      </c>
      <c r="E240" s="2">
        <f>ROUNDDOWN((K226-Table13[[#This Row],[DOB]])/365,0)</f>
        <v>33</v>
      </c>
      <c r="F240" t="s">
        <v>11</v>
      </c>
      <c r="G240" t="s">
        <v>197</v>
      </c>
      <c r="H240" t="s">
        <v>315</v>
      </c>
      <c r="K240" s="28">
        <f t="shared" si="4"/>
        <v>44562</v>
      </c>
      <c r="L240" s="2">
        <f>ROUNDDOWN((K240-Table13[[#This Row],[DOB]])/365,0)</f>
        <v>33</v>
      </c>
    </row>
    <row r="241" spans="1:12" x14ac:dyDescent="0.3">
      <c r="A241" t="s">
        <v>457</v>
      </c>
      <c r="B241" t="s">
        <v>458</v>
      </c>
      <c r="C241" s="8" t="str">
        <f>Table13[[#This Row],[LastName]]&amp;"."&amp;Table13[[#This Row],[FirstName]]</f>
        <v>Wisselink.Casper</v>
      </c>
      <c r="D241" s="29">
        <v>41523</v>
      </c>
      <c r="E241" s="2">
        <f>ROUNDDOWN((K230-Table13[[#This Row],[DOB]])/365,0)</f>
        <v>8</v>
      </c>
      <c r="F241" t="s">
        <v>11</v>
      </c>
      <c r="G241" t="s">
        <v>197</v>
      </c>
      <c r="H241" t="s">
        <v>316</v>
      </c>
      <c r="K241" s="28">
        <f t="shared" si="4"/>
        <v>44562</v>
      </c>
      <c r="L241" s="2">
        <f>ROUNDDOWN((K241-Table13[[#This Row],[DOB]])/365,0)</f>
        <v>8</v>
      </c>
    </row>
    <row r="242" spans="1:12" x14ac:dyDescent="0.3">
      <c r="A242" t="s">
        <v>108</v>
      </c>
      <c r="B242" t="s">
        <v>115</v>
      </c>
      <c r="C242" t="str">
        <f>Table13[[#This Row],[LastName]]&amp;"."&amp;Table13[[#This Row],[FirstName]]</f>
        <v>Wotherspoon.Alison</v>
      </c>
      <c r="D242" s="28">
        <v>22085</v>
      </c>
      <c r="E242" s="2">
        <f>ROUNDDOWN((K220-Table13[[#This Row],[DOB]])/365,0)</f>
        <v>61</v>
      </c>
      <c r="F242" t="s">
        <v>11</v>
      </c>
      <c r="G242" t="s">
        <v>197</v>
      </c>
      <c r="H242" t="s">
        <v>315</v>
      </c>
      <c r="K242" s="28">
        <f t="shared" si="4"/>
        <v>44562</v>
      </c>
      <c r="L242" s="2">
        <f>ROUNDDOWN((K242-Table13[[#This Row],[DOB]])/365,0)</f>
        <v>61</v>
      </c>
    </row>
    <row r="243" spans="1:12" x14ac:dyDescent="0.3">
      <c r="A243" s="9" t="s">
        <v>281</v>
      </c>
      <c r="B243" s="9" t="s">
        <v>366</v>
      </c>
      <c r="C243" s="8" t="str">
        <f>Table13[[#This Row],[LastName]]&amp;"."&amp;Table13[[#This Row],[FirstName]]</f>
        <v>Xiao.Edward</v>
      </c>
      <c r="D243" s="28">
        <v>38742</v>
      </c>
      <c r="E243" s="2">
        <f>ROUNDDOWN((K221-Table13[[#This Row],[DOB]])/365,0)</f>
        <v>15</v>
      </c>
      <c r="F243" t="s">
        <v>11</v>
      </c>
      <c r="G243" t="s">
        <v>197</v>
      </c>
      <c r="H243" t="s">
        <v>316</v>
      </c>
      <c r="K243" s="29">
        <f t="shared" si="4"/>
        <v>44562</v>
      </c>
      <c r="L243" s="2">
        <f>ROUNDDOWN((K243-Table13[[#This Row],[DOB]])/365,0)</f>
        <v>15</v>
      </c>
    </row>
    <row r="244" spans="1:12" x14ac:dyDescent="0.3">
      <c r="A244" s="9" t="s">
        <v>281</v>
      </c>
      <c r="B244" s="9" t="s">
        <v>321</v>
      </c>
      <c r="C244" s="8" t="str">
        <f>Table13[[#This Row],[LastName]]&amp;"."&amp;Table13[[#This Row],[FirstName]]</f>
        <v>Xiao.Zhaoxuan</v>
      </c>
      <c r="D244" s="28">
        <v>38742</v>
      </c>
      <c r="E244" s="2">
        <f>ROUNDDOWN((K222-Table13[[#This Row],[DOB]])/365,0)</f>
        <v>15</v>
      </c>
      <c r="F244" t="s">
        <v>49</v>
      </c>
      <c r="G244" t="s">
        <v>197</v>
      </c>
      <c r="H244" t="s">
        <v>316</v>
      </c>
      <c r="K244" s="29">
        <f t="shared" si="4"/>
        <v>44562</v>
      </c>
      <c r="L244" s="2">
        <f>ROUNDDOWN((K244-Table13[[#This Row],[DOB]])/365,0)</f>
        <v>15</v>
      </c>
    </row>
    <row r="245" spans="1:12" x14ac:dyDescent="0.3">
      <c r="A245" t="s">
        <v>174</v>
      </c>
      <c r="B245" t="s">
        <v>132</v>
      </c>
      <c r="C245" t="str">
        <f>Table13[[#This Row],[LastName]]&amp;"."&amp;Table13[[#This Row],[FirstName]]</f>
        <v>Yang.Luke</v>
      </c>
      <c r="D245" s="28">
        <v>40399</v>
      </c>
      <c r="E245" s="2">
        <f>ROUNDDOWN((K223-Table13[[#This Row],[DOB]])/365,0)</f>
        <v>11</v>
      </c>
      <c r="F245" t="s">
        <v>11</v>
      </c>
      <c r="G245" t="s">
        <v>197</v>
      </c>
      <c r="H245" t="s">
        <v>316</v>
      </c>
      <c r="K245" s="29">
        <f t="shared" si="4"/>
        <v>44562</v>
      </c>
      <c r="L245" s="2">
        <f>ROUNDDOWN((K245-Table13[[#This Row],[DOB]])/365,0)</f>
        <v>11</v>
      </c>
    </row>
    <row r="246" spans="1:12" x14ac:dyDescent="0.3">
      <c r="A246" t="s">
        <v>279</v>
      </c>
      <c r="B246" t="s">
        <v>280</v>
      </c>
      <c r="C246" t="str">
        <f>Table13[[#This Row],[LastName]]&amp;"."&amp;Table13[[#This Row],[FirstName]]</f>
        <v>Yeo.Doyoon</v>
      </c>
      <c r="D246" s="28">
        <v>40454</v>
      </c>
      <c r="E246" s="2">
        <f>ROUNDDOWN((K224-Table13[[#This Row],[DOB]])/365,0)</f>
        <v>11</v>
      </c>
      <c r="F246" t="s">
        <v>11</v>
      </c>
      <c r="G246" t="s">
        <v>197</v>
      </c>
      <c r="H246" t="s">
        <v>316</v>
      </c>
      <c r="K246" s="29">
        <f t="shared" si="4"/>
        <v>44562</v>
      </c>
      <c r="L246" s="2">
        <f>ROUNDDOWN((K246-Table13[[#This Row],[DOB]])/365,0)</f>
        <v>11</v>
      </c>
    </row>
    <row r="247" spans="1:12" x14ac:dyDescent="0.3">
      <c r="A247" t="s">
        <v>459</v>
      </c>
      <c r="B247" t="s">
        <v>460</v>
      </c>
      <c r="C247" s="8" t="str">
        <f>Table13[[#This Row],[LastName]]&amp;"."&amp;Table13[[#This Row],[FirstName]]</f>
        <v>Yoo.Hayome</v>
      </c>
      <c r="D247" s="29">
        <v>41946</v>
      </c>
      <c r="E247" s="2">
        <f>ROUNDDOWN((K236-Table13[[#This Row],[DOB]])/365,0)</f>
        <v>7</v>
      </c>
      <c r="F247" t="s">
        <v>11</v>
      </c>
      <c r="G247" t="s">
        <v>197</v>
      </c>
      <c r="H247" t="s">
        <v>315</v>
      </c>
      <c r="K247" s="29">
        <f t="shared" si="4"/>
        <v>44562</v>
      </c>
      <c r="L247" s="2">
        <f>ROUNDDOWN((K247-Table13[[#This Row],[DOB]])/365,0)</f>
        <v>7</v>
      </c>
    </row>
    <row r="248" spans="1:12" x14ac:dyDescent="0.3">
      <c r="A248" s="9" t="s">
        <v>375</v>
      </c>
      <c r="B248" s="9" t="s">
        <v>376</v>
      </c>
      <c r="C248" s="8" t="str">
        <f>Table13[[#This Row],[LastName]]&amp;"."&amp;Table13[[#This Row],[FirstName]]</f>
        <v>Yu.Jerry</v>
      </c>
      <c r="D248" s="28">
        <v>37149</v>
      </c>
      <c r="E248" s="2">
        <f>ROUNDDOWN((K225-Table13[[#This Row],[DOB]])/365,0)</f>
        <v>20</v>
      </c>
      <c r="F248" t="s">
        <v>11</v>
      </c>
      <c r="G248" t="s">
        <v>197</v>
      </c>
      <c r="H248" t="s">
        <v>316</v>
      </c>
      <c r="K248" s="29">
        <f t="shared" si="4"/>
        <v>44562</v>
      </c>
      <c r="L248" s="2">
        <f>ROUNDDOWN((K248-Table13[[#This Row],[DOB]])/365,0)</f>
        <v>20</v>
      </c>
    </row>
    <row r="249" spans="1:12" x14ac:dyDescent="0.3">
      <c r="A249" t="s">
        <v>92</v>
      </c>
      <c r="B249" t="s">
        <v>93</v>
      </c>
      <c r="C249" t="str">
        <f>Table13[[#This Row],[LastName]]&amp;"."&amp;Table13[[#This Row],[FirstName]]</f>
        <v>Zhang.Jiarui</v>
      </c>
      <c r="D249" s="28">
        <v>38124</v>
      </c>
      <c r="E249" s="2">
        <f>ROUNDDOWN((K226-Table13[[#This Row],[DOB]])/365,0)</f>
        <v>17</v>
      </c>
      <c r="F249" t="s">
        <v>11</v>
      </c>
      <c r="G249" t="s">
        <v>197</v>
      </c>
      <c r="H249" t="s">
        <v>316</v>
      </c>
      <c r="K249" s="29">
        <f t="shared" si="4"/>
        <v>44562</v>
      </c>
      <c r="L249" s="2">
        <f>ROUNDDOWN((K249-Table13[[#This Row],[DOB]])/365,0)</f>
        <v>17</v>
      </c>
    </row>
    <row r="250" spans="1:12" x14ac:dyDescent="0.3">
      <c r="A250" t="s">
        <v>303</v>
      </c>
      <c r="B250" t="s">
        <v>304</v>
      </c>
      <c r="C250" t="str">
        <f>Table13[[#This Row],[LastName]]&amp;"."&amp;Table13[[#This Row],[FirstName]]</f>
        <v>Zhdanovich.Maria</v>
      </c>
      <c r="D250" s="28">
        <v>36468</v>
      </c>
      <c r="E250" s="2">
        <f>ROUNDDOWN((K227-Table13[[#This Row],[DOB]])/365,0)</f>
        <v>22</v>
      </c>
      <c r="F250" t="s">
        <v>11</v>
      </c>
      <c r="G250" t="s">
        <v>197</v>
      </c>
      <c r="H250" t="s">
        <v>315</v>
      </c>
      <c r="K250" s="29">
        <f t="shared" si="4"/>
        <v>44562</v>
      </c>
      <c r="L250" s="2">
        <f>ROUNDDOWN((K250-Table13[[#This Row],[DOB]])/365,0)</f>
        <v>22</v>
      </c>
    </row>
    <row r="251" spans="1:12" x14ac:dyDescent="0.3">
      <c r="A251" t="s">
        <v>482</v>
      </c>
      <c r="B251" t="s">
        <v>483</v>
      </c>
      <c r="C251" s="8" t="str">
        <f>Table13[[#This Row],[LastName]]&amp;"."&amp;Table13[[#This Row],[FirstName]]</f>
        <v>Warrington.Alistair</v>
      </c>
      <c r="D251" s="28">
        <v>41651</v>
      </c>
      <c r="E251" s="2">
        <f>ROUNDDOWN((K230-Table13[[#This Row],[DOB]])/365,0)</f>
        <v>7</v>
      </c>
      <c r="F251" t="s">
        <v>11</v>
      </c>
      <c r="G251" t="s">
        <v>197</v>
      </c>
      <c r="H251" t="s">
        <v>316</v>
      </c>
      <c r="K251" s="29">
        <f t="shared" si="4"/>
        <v>44562</v>
      </c>
      <c r="L251" s="2">
        <f>ROUNDDOWN((K251-Table13[[#This Row],[DOB]])/365,0)</f>
        <v>7</v>
      </c>
    </row>
    <row r="252" spans="1:12" x14ac:dyDescent="0.3">
      <c r="A252" t="s">
        <v>461</v>
      </c>
      <c r="B252" t="s">
        <v>484</v>
      </c>
      <c r="C252" s="8" t="str">
        <f>Table13[[#This Row],[LastName]]&amp;"."&amp;Table13[[#This Row],[FirstName]]</f>
        <v>Guo.Gerald</v>
      </c>
      <c r="D252" s="28">
        <v>41961</v>
      </c>
      <c r="E252" s="2">
        <f>ROUNDDOWN((K231-Table13[[#This Row],[DOB]])/365,0)</f>
        <v>7</v>
      </c>
      <c r="F252" t="s">
        <v>11</v>
      </c>
      <c r="G252" t="s">
        <v>197</v>
      </c>
      <c r="H252" t="s">
        <v>316</v>
      </c>
      <c r="K252" s="29">
        <f t="shared" si="4"/>
        <v>44562</v>
      </c>
      <c r="L252" s="2">
        <f>ROUNDDOWN((K252-Table13[[#This Row],[DOB]])/365,0)</f>
        <v>7</v>
      </c>
    </row>
    <row r="253" spans="1:12" x14ac:dyDescent="0.3">
      <c r="A253" t="s">
        <v>486</v>
      </c>
      <c r="B253" t="s">
        <v>65</v>
      </c>
      <c r="C253" s="8" t="str">
        <f>Table13[[#This Row],[LastName]]&amp;"."&amp;Table13[[#This Row],[FirstName]]</f>
        <v>Ng.Christian</v>
      </c>
      <c r="D253" s="28">
        <v>40986</v>
      </c>
      <c r="E253" s="2">
        <f>ROUNDDOWN((K232-Table13[[#This Row],[DOB]])/365,0)</f>
        <v>9</v>
      </c>
      <c r="F253" t="s">
        <v>11</v>
      </c>
      <c r="G253" t="s">
        <v>197</v>
      </c>
      <c r="H253" t="s">
        <v>316</v>
      </c>
      <c r="K253" s="29">
        <f t="shared" si="4"/>
        <v>44562</v>
      </c>
      <c r="L253" s="2">
        <f>ROUNDDOWN((K253-Table13[[#This Row],[DOB]])/365,0)</f>
        <v>9</v>
      </c>
    </row>
    <row r="254" spans="1:12" x14ac:dyDescent="0.3">
      <c r="A254" t="s">
        <v>487</v>
      </c>
      <c r="B254" t="s">
        <v>112</v>
      </c>
      <c r="C254" s="8" t="str">
        <f>Table13[[#This Row],[LastName]]&amp;"."&amp;Table13[[#This Row],[FirstName]]</f>
        <v>Ruys.Patrick</v>
      </c>
      <c r="D254" s="28">
        <v>41202</v>
      </c>
      <c r="E254" s="2">
        <f>ROUNDDOWN((K233-Table13[[#This Row],[DOB]])/365,0)</f>
        <v>9</v>
      </c>
      <c r="F254" t="s">
        <v>11</v>
      </c>
      <c r="G254" t="s">
        <v>197</v>
      </c>
      <c r="H254" t="s">
        <v>316</v>
      </c>
      <c r="K254" s="29">
        <f t="shared" si="4"/>
        <v>44562</v>
      </c>
      <c r="L254" s="2">
        <f>ROUNDDOWN((K254-Table13[[#This Row],[DOB]])/365,0)</f>
        <v>9</v>
      </c>
    </row>
    <row r="255" spans="1:12" x14ac:dyDescent="0.3">
      <c r="A255" t="s">
        <v>488</v>
      </c>
      <c r="B255" t="s">
        <v>250</v>
      </c>
      <c r="C255" s="8" t="str">
        <f>Table13[[#This Row],[LastName]]&amp;"."&amp;Table13[[#This Row],[FirstName]]</f>
        <v>Materne.Noah</v>
      </c>
      <c r="D255" s="28">
        <v>40912</v>
      </c>
      <c r="E255" s="2">
        <f>ROUNDDOWN((K234-Table13[[#This Row],[DOB]])/365,0)</f>
        <v>10</v>
      </c>
      <c r="F255" t="s">
        <v>49</v>
      </c>
      <c r="G255" t="s">
        <v>197</v>
      </c>
      <c r="H255" t="s">
        <v>316</v>
      </c>
      <c r="K255" s="29">
        <f t="shared" si="4"/>
        <v>44562</v>
      </c>
      <c r="L255" s="2">
        <f>ROUNDDOWN((K255-Table13[[#This Row],[DOB]])/365,0)</f>
        <v>10</v>
      </c>
    </row>
    <row r="256" spans="1:12" x14ac:dyDescent="0.3">
      <c r="A256" t="s">
        <v>489</v>
      </c>
      <c r="B256" t="s">
        <v>490</v>
      </c>
      <c r="C256" s="8" t="str">
        <f>Table13[[#This Row],[LastName]]&amp;"."&amp;Table13[[#This Row],[FirstName]]</f>
        <v>Johns.Grace</v>
      </c>
      <c r="D256" s="28">
        <v>40929</v>
      </c>
      <c r="E256" s="2">
        <f>ROUNDDOWN((K235-Table13[[#This Row],[DOB]])/365,0)</f>
        <v>9</v>
      </c>
      <c r="F256" t="s">
        <v>49</v>
      </c>
      <c r="G256" t="s">
        <v>197</v>
      </c>
      <c r="H256" t="s">
        <v>315</v>
      </c>
      <c r="K256" s="29">
        <f t="shared" si="4"/>
        <v>44562</v>
      </c>
      <c r="L256" s="2">
        <f>ROUNDDOWN((K256-Table13[[#This Row],[DOB]])/365,0)</f>
        <v>9</v>
      </c>
    </row>
    <row r="257" spans="1:12" x14ac:dyDescent="0.3">
      <c r="A257" t="s">
        <v>491</v>
      </c>
      <c r="B257" t="s">
        <v>492</v>
      </c>
      <c r="C257" s="8" t="str">
        <f>Table13[[#This Row],[LastName]]&amp;"."&amp;Table13[[#This Row],[FirstName]]</f>
        <v>Dungey.Romin</v>
      </c>
      <c r="D257" s="28">
        <v>41222</v>
      </c>
      <c r="E257" s="2">
        <f>ROUNDDOWN((K236-Table13[[#This Row],[DOB]])/365,0)</f>
        <v>9</v>
      </c>
      <c r="F257" t="s">
        <v>51</v>
      </c>
      <c r="G257" t="s">
        <v>197</v>
      </c>
      <c r="H257" t="s">
        <v>316</v>
      </c>
      <c r="K257" s="29">
        <f t="shared" si="4"/>
        <v>44562</v>
      </c>
      <c r="L257" s="2">
        <f>ROUNDDOWN((K257-Table13[[#This Row],[DOB]])/365,0)</f>
        <v>9</v>
      </c>
    </row>
    <row r="258" spans="1:12" x14ac:dyDescent="0.3">
      <c r="C258" s="8" t="str">
        <f>Table13[[#This Row],[LastName]]&amp;"."&amp;Table13[[#This Row],[FirstName]]</f>
        <v>.</v>
      </c>
      <c r="D258" s="29"/>
      <c r="E258" s="2">
        <f>ROUNDDOWN((K258-Table13[[#This Row],[DOB]])/365,0)</f>
        <v>122</v>
      </c>
      <c r="K258" s="29">
        <f t="shared" si="4"/>
        <v>44562</v>
      </c>
      <c r="L258" s="2">
        <f>ROUNDDOWN((K258-Table13[[#This Row],[DOB]])/365,0)</f>
        <v>122</v>
      </c>
    </row>
    <row r="259" spans="1:12" x14ac:dyDescent="0.3">
      <c r="C259" s="8" t="str">
        <f>Table13[[#This Row],[LastName]]&amp;"."&amp;Table13[[#This Row],[FirstName]]</f>
        <v>.</v>
      </c>
      <c r="D259" s="29"/>
      <c r="E259" s="2">
        <f>ROUNDDOWN((K259-Table13[[#This Row],[DOB]])/365,0)</f>
        <v>122</v>
      </c>
      <c r="K259" s="29">
        <f t="shared" si="4"/>
        <v>44562</v>
      </c>
      <c r="L259" s="2">
        <f>ROUNDDOWN((K259-Table13[[#This Row],[DOB]])/365,0)</f>
        <v>122</v>
      </c>
    </row>
    <row r="260" spans="1:12" x14ac:dyDescent="0.3">
      <c r="C260" s="8" t="str">
        <f>Table13[[#This Row],[LastName]]&amp;"."&amp;Table13[[#This Row],[FirstName]]</f>
        <v>.</v>
      </c>
      <c r="D260" s="29"/>
      <c r="E260" s="2">
        <f>ROUNDDOWN((K260-Table13[[#This Row],[DOB]])/365,0)</f>
        <v>122</v>
      </c>
      <c r="K260" s="29">
        <f t="shared" si="4"/>
        <v>44562</v>
      </c>
      <c r="L260" s="2">
        <f>ROUNDDOWN((K260-Table13[[#This Row],[DOB]])/365,0)</f>
        <v>122</v>
      </c>
    </row>
    <row r="261" spans="1:12" x14ac:dyDescent="0.3">
      <c r="C261" s="8" t="str">
        <f>Table13[[#This Row],[LastName]]&amp;"."&amp;Table13[[#This Row],[FirstName]]</f>
        <v>.</v>
      </c>
      <c r="D261" s="29"/>
      <c r="E261" s="2">
        <f>ROUNDDOWN((K261-Table13[[#This Row],[DOB]])/365,0)</f>
        <v>122</v>
      </c>
      <c r="K261" s="29">
        <f t="shared" si="4"/>
        <v>44562</v>
      </c>
      <c r="L261" s="2">
        <f>ROUNDDOWN((K261-Table13[[#This Row],[DOB]])/365,0)</f>
        <v>122</v>
      </c>
    </row>
    <row r="262" spans="1:12" x14ac:dyDescent="0.3">
      <c r="C262" s="8" t="str">
        <f>Table13[[#This Row],[LastName]]&amp;"."&amp;Table13[[#This Row],[FirstName]]</f>
        <v>.</v>
      </c>
      <c r="D262" s="29"/>
      <c r="E262" s="2">
        <f>ROUNDDOWN((K262-Table13[[#This Row],[DOB]])/365,0)</f>
        <v>122</v>
      </c>
      <c r="K262" s="29">
        <f t="shared" si="4"/>
        <v>44562</v>
      </c>
      <c r="L262" s="2">
        <f>ROUNDDOWN((K262-Table13[[#This Row],[DOB]])/365,0)</f>
        <v>122</v>
      </c>
    </row>
    <row r="263" spans="1:12" x14ac:dyDescent="0.3">
      <c r="C263" s="8" t="str">
        <f>Table13[[#This Row],[LastName]]&amp;"."&amp;Table13[[#This Row],[FirstName]]</f>
        <v>.</v>
      </c>
      <c r="D263" s="29"/>
      <c r="E263" s="2">
        <f>ROUNDDOWN((K263-Table13[[#This Row],[DOB]])/365,0)</f>
        <v>122</v>
      </c>
      <c r="K263" s="29">
        <f t="shared" si="4"/>
        <v>44562</v>
      </c>
      <c r="L263" s="2">
        <f>ROUNDDOWN((K263-Table13[[#This Row],[DOB]])/365,0)</f>
        <v>122</v>
      </c>
    </row>
    <row r="264" spans="1:12" x14ac:dyDescent="0.3">
      <c r="C264" s="8" t="str">
        <f>Table13[[#This Row],[LastName]]&amp;"."&amp;Table13[[#This Row],[FirstName]]</f>
        <v>.</v>
      </c>
      <c r="D264" s="29"/>
      <c r="E264" s="2">
        <f>ROUNDDOWN((K264-Table13[[#This Row],[DOB]])/365,0)</f>
        <v>122</v>
      </c>
      <c r="K264" s="29">
        <f t="shared" si="4"/>
        <v>44562</v>
      </c>
      <c r="L264" s="2">
        <f>ROUNDDOWN((K264-Table13[[#This Row],[DOB]])/365,0)</f>
        <v>122</v>
      </c>
    </row>
    <row r="265" spans="1:12" x14ac:dyDescent="0.3">
      <c r="C265" s="8" t="str">
        <f>Table13[[#This Row],[LastName]]&amp;"."&amp;Table13[[#This Row],[FirstName]]</f>
        <v>.</v>
      </c>
      <c r="D265" s="29"/>
      <c r="E265" s="2">
        <f>ROUNDDOWN((K265-Table13[[#This Row],[DOB]])/365,0)</f>
        <v>122</v>
      </c>
      <c r="K265" s="29">
        <f t="shared" si="4"/>
        <v>44562</v>
      </c>
      <c r="L265" s="2">
        <f>ROUNDDOWN((K265-Table13[[#This Row],[DOB]])/365,0)</f>
        <v>122</v>
      </c>
    </row>
    <row r="266" spans="1:12" x14ac:dyDescent="0.3">
      <c r="C266" s="8" t="str">
        <f>Table13[[#This Row],[LastName]]&amp;"."&amp;Table13[[#This Row],[FirstName]]</f>
        <v>.</v>
      </c>
      <c r="D266" s="29"/>
      <c r="E266" s="2">
        <f>ROUNDDOWN((K266-Table13[[#This Row],[DOB]])/365,0)</f>
        <v>122</v>
      </c>
      <c r="K266" s="29">
        <f t="shared" si="4"/>
        <v>44562</v>
      </c>
      <c r="L266" s="2">
        <f>ROUNDDOWN((K266-Table13[[#This Row],[DOB]])/365,0)</f>
        <v>122</v>
      </c>
    </row>
    <row r="267" spans="1:12" x14ac:dyDescent="0.3">
      <c r="C267" s="8" t="str">
        <f>Table13[[#This Row],[LastName]]&amp;"."&amp;Table13[[#This Row],[FirstName]]</f>
        <v>.</v>
      </c>
      <c r="D267" s="29"/>
      <c r="E267" s="2">
        <f>ROUNDDOWN((K267-Table13[[#This Row],[DOB]])/365,0)</f>
        <v>122</v>
      </c>
      <c r="K267" s="29">
        <f t="shared" si="4"/>
        <v>44562</v>
      </c>
      <c r="L267" s="2">
        <f>ROUNDDOWN((K267-Table13[[#This Row],[DOB]])/365,0)</f>
        <v>122</v>
      </c>
    </row>
    <row r="268" spans="1:12" x14ac:dyDescent="0.3">
      <c r="C268" s="8" t="str">
        <f>Table13[[#This Row],[LastName]]&amp;"."&amp;Table13[[#This Row],[FirstName]]</f>
        <v>.</v>
      </c>
      <c r="D268" s="29"/>
      <c r="E268" s="2">
        <f>ROUNDDOWN((K268-Table13[[#This Row],[DOB]])/365,0)</f>
        <v>122</v>
      </c>
      <c r="K268" s="29">
        <f t="shared" si="4"/>
        <v>44562</v>
      </c>
      <c r="L268" s="2">
        <f>ROUNDDOWN((K268-Table13[[#This Row],[DOB]])/365,0)</f>
        <v>122</v>
      </c>
    </row>
    <row r="269" spans="1:12" x14ac:dyDescent="0.3">
      <c r="C269" s="8" t="str">
        <f>Table13[[#This Row],[LastName]]&amp;"."&amp;Table13[[#This Row],[FirstName]]</f>
        <v>.</v>
      </c>
      <c r="D269" s="29"/>
      <c r="E269" s="2">
        <f>ROUNDDOWN((K269-Table13[[#This Row],[DOB]])/365,0)</f>
        <v>122</v>
      </c>
      <c r="K269" s="29">
        <f t="shared" si="4"/>
        <v>44562</v>
      </c>
      <c r="L269" s="2">
        <f>ROUNDDOWN((K269-Table13[[#This Row],[DOB]])/365,0)</f>
        <v>122</v>
      </c>
    </row>
    <row r="270" spans="1:12" x14ac:dyDescent="0.3">
      <c r="C270" s="8" t="str">
        <f>Table13[[#This Row],[LastName]]&amp;"."&amp;Table13[[#This Row],[FirstName]]</f>
        <v>.</v>
      </c>
      <c r="D270" s="29"/>
      <c r="E270" s="2">
        <f>ROUNDDOWN((K270-Table13[[#This Row],[DOB]])/365,0)</f>
        <v>122</v>
      </c>
      <c r="K270" s="29">
        <f t="shared" si="4"/>
        <v>44562</v>
      </c>
      <c r="L270" s="2">
        <f>ROUNDDOWN((K270-Table13[[#This Row],[DOB]])/365,0)</f>
        <v>122</v>
      </c>
    </row>
    <row r="271" spans="1:12" x14ac:dyDescent="0.3">
      <c r="C271" s="8" t="str">
        <f>Table13[[#This Row],[LastName]]&amp;"."&amp;Table13[[#This Row],[FirstName]]</f>
        <v>.</v>
      </c>
      <c r="D271" s="29"/>
      <c r="E271" s="2">
        <f>ROUNDDOWN((K271-Table13[[#This Row],[DOB]])/365,0)</f>
        <v>122</v>
      </c>
      <c r="K271" s="29">
        <f t="shared" si="4"/>
        <v>44562</v>
      </c>
      <c r="L271" s="2">
        <f>ROUNDDOWN((K271-Table13[[#This Row],[DOB]])/365,0)</f>
        <v>122</v>
      </c>
    </row>
    <row r="272" spans="1:12" x14ac:dyDescent="0.3">
      <c r="C272" s="8" t="str">
        <f>Table13[[#This Row],[LastName]]&amp;"."&amp;Table13[[#This Row],[FirstName]]</f>
        <v>.</v>
      </c>
      <c r="D272" s="29"/>
      <c r="E272" s="2">
        <f>ROUNDDOWN((K272-Table13[[#This Row],[DOB]])/365,0)</f>
        <v>122</v>
      </c>
      <c r="K272" s="29">
        <f t="shared" si="4"/>
        <v>44562</v>
      </c>
      <c r="L272" s="2">
        <f>ROUNDDOWN((K272-Table13[[#This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2022-06-19T19:07:08Z</dcterms:modified>
</cp:coreProperties>
</file>