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62B434E2-BA85-446E-AA88-01127F304620}" xr6:coauthVersionLast="46" xr6:coauthVersionMax="47" xr10:uidLastSave="{00000000-0000-0000-0000-000000000000}"/>
  <bookViews>
    <workbookView xWindow="15540" yWindow="-16395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7" i="17" l="1"/>
  <c r="O547" i="17"/>
  <c r="M547" i="17"/>
  <c r="N547" i="17" s="1"/>
  <c r="Q547" i="17" s="1"/>
  <c r="K547" i="17"/>
  <c r="J547" i="17"/>
  <c r="P546" i="17"/>
  <c r="O546" i="17"/>
  <c r="M546" i="17"/>
  <c r="N546" i="17" s="1"/>
  <c r="K546" i="17"/>
  <c r="J546" i="17"/>
  <c r="D546" i="17" s="1"/>
  <c r="P545" i="17"/>
  <c r="O545" i="17"/>
  <c r="M545" i="17"/>
  <c r="N545" i="17" s="1"/>
  <c r="K545" i="17"/>
  <c r="J545" i="17"/>
  <c r="D545" i="17" s="1"/>
  <c r="D547" i="17"/>
  <c r="L211" i="19"/>
  <c r="K211" i="19"/>
  <c r="L210" i="19"/>
  <c r="K210" i="19"/>
  <c r="K209" i="19"/>
  <c r="L209" i="19" s="1"/>
  <c r="K208" i="19"/>
  <c r="E208" i="19" s="1"/>
  <c r="L207" i="19"/>
  <c r="K207" i="19"/>
  <c r="L206" i="19"/>
  <c r="K206" i="19"/>
  <c r="K205" i="19"/>
  <c r="L205" i="19" s="1"/>
  <c r="C211" i="19"/>
  <c r="E211" i="19"/>
  <c r="C210" i="19"/>
  <c r="E210" i="19"/>
  <c r="C209" i="19"/>
  <c r="C208" i="19"/>
  <c r="C207" i="19"/>
  <c r="E207" i="19"/>
  <c r="C206" i="19"/>
  <c r="E206" i="19"/>
  <c r="C205" i="19"/>
  <c r="O544" i="17"/>
  <c r="M544" i="17"/>
  <c r="N544" i="17" s="1"/>
  <c r="O543" i="17"/>
  <c r="M543" i="17"/>
  <c r="N543" i="17" s="1"/>
  <c r="O542" i="17"/>
  <c r="M542" i="17"/>
  <c r="N542" i="17" s="1"/>
  <c r="O541" i="17"/>
  <c r="M541" i="17"/>
  <c r="N541" i="17" s="1"/>
  <c r="O540" i="17"/>
  <c r="M540" i="17"/>
  <c r="N540" i="17" s="1"/>
  <c r="O539" i="17"/>
  <c r="M539" i="17"/>
  <c r="N539" i="17" s="1"/>
  <c r="O538" i="17"/>
  <c r="M538" i="17"/>
  <c r="N538" i="17" s="1"/>
  <c r="O537" i="17"/>
  <c r="M537" i="17"/>
  <c r="N537" i="17" s="1"/>
  <c r="O536" i="17"/>
  <c r="M536" i="17"/>
  <c r="N536" i="17" s="1"/>
  <c r="O535" i="17"/>
  <c r="M535" i="17"/>
  <c r="N535" i="17" s="1"/>
  <c r="O534" i="17"/>
  <c r="M534" i="17"/>
  <c r="N534" i="17" s="1"/>
  <c r="O533" i="17"/>
  <c r="M533" i="17"/>
  <c r="N533" i="17" s="1"/>
  <c r="O532" i="17"/>
  <c r="M532" i="17"/>
  <c r="N532" i="17" s="1"/>
  <c r="O531" i="17"/>
  <c r="M531" i="17"/>
  <c r="N531" i="17" s="1"/>
  <c r="O530" i="17"/>
  <c r="M530" i="17"/>
  <c r="N530" i="17" s="1"/>
  <c r="O529" i="17"/>
  <c r="M529" i="17"/>
  <c r="N529" i="17" s="1"/>
  <c r="O528" i="17"/>
  <c r="M528" i="17"/>
  <c r="N528" i="17" s="1"/>
  <c r="O527" i="17"/>
  <c r="M527" i="17"/>
  <c r="N527" i="17" s="1"/>
  <c r="O526" i="17"/>
  <c r="M526" i="17"/>
  <c r="N526" i="17" s="1"/>
  <c r="O525" i="17"/>
  <c r="M525" i="17"/>
  <c r="N525" i="17" s="1"/>
  <c r="O524" i="17"/>
  <c r="M524" i="17"/>
  <c r="N524" i="17" s="1"/>
  <c r="O523" i="17"/>
  <c r="M523" i="17"/>
  <c r="N523" i="17" s="1"/>
  <c r="O522" i="17"/>
  <c r="M522" i="17"/>
  <c r="N522" i="17" s="1"/>
  <c r="O521" i="17"/>
  <c r="M521" i="17"/>
  <c r="N521" i="17" s="1"/>
  <c r="O520" i="17"/>
  <c r="M520" i="17"/>
  <c r="N520" i="17" s="1"/>
  <c r="O519" i="17"/>
  <c r="M519" i="17"/>
  <c r="N519" i="17" s="1"/>
  <c r="O518" i="17"/>
  <c r="M518" i="17"/>
  <c r="N518" i="17" s="1"/>
  <c r="O517" i="17"/>
  <c r="M517" i="17"/>
  <c r="N517" i="17" s="1"/>
  <c r="O516" i="17"/>
  <c r="M516" i="17"/>
  <c r="N516" i="17" s="1"/>
  <c r="O515" i="17"/>
  <c r="M515" i="17"/>
  <c r="N515" i="17" s="1"/>
  <c r="O514" i="17"/>
  <c r="M514" i="17"/>
  <c r="N514" i="17" s="1"/>
  <c r="O513" i="17"/>
  <c r="M513" i="17"/>
  <c r="N513" i="17" s="1"/>
  <c r="O512" i="17"/>
  <c r="M512" i="17"/>
  <c r="N512" i="17" s="1"/>
  <c r="O511" i="17"/>
  <c r="M511" i="17"/>
  <c r="N511" i="17" s="1"/>
  <c r="O510" i="17"/>
  <c r="M510" i="17"/>
  <c r="N510" i="17" s="1"/>
  <c r="O509" i="17"/>
  <c r="M509" i="17"/>
  <c r="N509" i="17" s="1"/>
  <c r="O508" i="17"/>
  <c r="M508" i="17"/>
  <c r="N508" i="17" s="1"/>
  <c r="O507" i="17"/>
  <c r="M507" i="17"/>
  <c r="N507" i="17" s="1"/>
  <c r="O506" i="17"/>
  <c r="M506" i="17"/>
  <c r="N506" i="17" s="1"/>
  <c r="O505" i="17"/>
  <c r="M505" i="17"/>
  <c r="N505" i="17" s="1"/>
  <c r="O504" i="17"/>
  <c r="M504" i="17"/>
  <c r="N504" i="17" s="1"/>
  <c r="O503" i="17"/>
  <c r="M503" i="17"/>
  <c r="N503" i="17" s="1"/>
  <c r="O502" i="17"/>
  <c r="M502" i="17"/>
  <c r="N502" i="17" s="1"/>
  <c r="O501" i="17"/>
  <c r="M501" i="17"/>
  <c r="N501" i="17" s="1"/>
  <c r="O500" i="17"/>
  <c r="M500" i="17"/>
  <c r="N500" i="17" s="1"/>
  <c r="O499" i="17"/>
  <c r="M499" i="17"/>
  <c r="N499" i="17" s="1"/>
  <c r="O498" i="17"/>
  <c r="M498" i="17"/>
  <c r="N498" i="17" s="1"/>
  <c r="O497" i="17"/>
  <c r="M497" i="17"/>
  <c r="N497" i="17" s="1"/>
  <c r="O496" i="17"/>
  <c r="M496" i="17"/>
  <c r="N496" i="17" s="1"/>
  <c r="O495" i="17"/>
  <c r="M495" i="17"/>
  <c r="N495" i="17" s="1"/>
  <c r="O494" i="17"/>
  <c r="M494" i="17"/>
  <c r="N494" i="17" s="1"/>
  <c r="O493" i="17"/>
  <c r="M493" i="17"/>
  <c r="N493" i="17" s="1"/>
  <c r="O492" i="17"/>
  <c r="M492" i="17"/>
  <c r="N492" i="17" s="1"/>
  <c r="O491" i="17"/>
  <c r="M491" i="17"/>
  <c r="N491" i="17" s="1"/>
  <c r="O490" i="17"/>
  <c r="M490" i="17"/>
  <c r="N490" i="17" s="1"/>
  <c r="O489" i="17"/>
  <c r="M489" i="17"/>
  <c r="N489" i="17" s="1"/>
  <c r="O488" i="17"/>
  <c r="M488" i="17"/>
  <c r="N488" i="17" s="1"/>
  <c r="O487" i="17"/>
  <c r="M487" i="17"/>
  <c r="N487" i="17" s="1"/>
  <c r="O486" i="17"/>
  <c r="M486" i="17"/>
  <c r="N486" i="17" s="1"/>
  <c r="O473" i="17"/>
  <c r="M473" i="17"/>
  <c r="N473" i="17" s="1"/>
  <c r="O468" i="17"/>
  <c r="M468" i="17"/>
  <c r="N468" i="17" s="1"/>
  <c r="O470" i="17"/>
  <c r="M470" i="17"/>
  <c r="N470" i="17" s="1"/>
  <c r="O467" i="17"/>
  <c r="M467" i="17"/>
  <c r="N467" i="17" s="1"/>
  <c r="O469" i="17"/>
  <c r="M469" i="17"/>
  <c r="N469" i="17" s="1"/>
  <c r="O472" i="17"/>
  <c r="M472" i="17"/>
  <c r="N472" i="17" s="1"/>
  <c r="O471" i="17"/>
  <c r="M471" i="17"/>
  <c r="N471" i="17" s="1"/>
  <c r="O477" i="17"/>
  <c r="M477" i="17"/>
  <c r="N477" i="17" s="1"/>
  <c r="O478" i="17"/>
  <c r="M478" i="17"/>
  <c r="N478" i="17" s="1"/>
  <c r="O476" i="17"/>
  <c r="M476" i="17"/>
  <c r="N476" i="17" s="1"/>
  <c r="O475" i="17"/>
  <c r="M475" i="17"/>
  <c r="N475" i="17" s="1"/>
  <c r="O474" i="17"/>
  <c r="M474" i="17"/>
  <c r="N474" i="17" s="1"/>
  <c r="O485" i="17"/>
  <c r="M485" i="17"/>
  <c r="N485" i="17" s="1"/>
  <c r="O484" i="17"/>
  <c r="M484" i="17"/>
  <c r="N484" i="17" s="1"/>
  <c r="O483" i="17"/>
  <c r="M483" i="17"/>
  <c r="N483" i="17" s="1"/>
  <c r="O482" i="17"/>
  <c r="M482" i="17"/>
  <c r="N482" i="17" s="1"/>
  <c r="O481" i="17"/>
  <c r="M481" i="17"/>
  <c r="N481" i="17" s="1"/>
  <c r="O480" i="17"/>
  <c r="M480" i="17"/>
  <c r="N480" i="17" s="1"/>
  <c r="O466" i="17"/>
  <c r="M466" i="17"/>
  <c r="N466" i="17" s="1"/>
  <c r="O464" i="17"/>
  <c r="M464" i="17"/>
  <c r="N464" i="17" s="1"/>
  <c r="O465" i="17"/>
  <c r="M465" i="17"/>
  <c r="N465" i="17" s="1"/>
  <c r="O463" i="17"/>
  <c r="M463" i="17"/>
  <c r="N463" i="17" s="1"/>
  <c r="O462" i="17"/>
  <c r="M462" i="17"/>
  <c r="N462" i="17" s="1"/>
  <c r="O461" i="17"/>
  <c r="M461" i="17"/>
  <c r="N461" i="17" s="1"/>
  <c r="O460" i="17"/>
  <c r="M460" i="17"/>
  <c r="N460" i="17" s="1"/>
  <c r="O459" i="17"/>
  <c r="M459" i="17"/>
  <c r="N459" i="17" s="1"/>
  <c r="O457" i="17"/>
  <c r="M457" i="17"/>
  <c r="N457" i="17" s="1"/>
  <c r="O458" i="17"/>
  <c r="M458" i="17"/>
  <c r="N458" i="17" s="1"/>
  <c r="O479" i="17"/>
  <c r="M479" i="17"/>
  <c r="N479" i="17" s="1"/>
  <c r="O429" i="17"/>
  <c r="M429" i="17"/>
  <c r="N429" i="17" s="1"/>
  <c r="O428" i="17"/>
  <c r="M428" i="17"/>
  <c r="N428" i="17" s="1"/>
  <c r="O427" i="17"/>
  <c r="M427" i="17"/>
  <c r="N427" i="17" s="1"/>
  <c r="O426" i="17"/>
  <c r="M426" i="17"/>
  <c r="N426" i="17" s="1"/>
  <c r="O425" i="17"/>
  <c r="M425" i="17"/>
  <c r="N425" i="17" s="1"/>
  <c r="O424" i="17"/>
  <c r="M424" i="17"/>
  <c r="N424" i="17" s="1"/>
  <c r="O423" i="17"/>
  <c r="M423" i="17"/>
  <c r="N423" i="17" s="1"/>
  <c r="O422" i="17"/>
  <c r="M422" i="17"/>
  <c r="N422" i="17" s="1"/>
  <c r="O421" i="17"/>
  <c r="M421" i="17"/>
  <c r="N421" i="17" s="1"/>
  <c r="O420" i="17"/>
  <c r="M420" i="17"/>
  <c r="N420" i="17" s="1"/>
  <c r="O419" i="17"/>
  <c r="M419" i="17"/>
  <c r="N419" i="17" s="1"/>
  <c r="O417" i="17"/>
  <c r="M417" i="17"/>
  <c r="N417" i="17" s="1"/>
  <c r="O418" i="17"/>
  <c r="M418" i="17"/>
  <c r="N418" i="17" s="1"/>
  <c r="O416" i="17"/>
  <c r="M416" i="17"/>
  <c r="N416" i="17" s="1"/>
  <c r="O415" i="17"/>
  <c r="M415" i="17"/>
  <c r="N415" i="17" s="1"/>
  <c r="O414" i="17"/>
  <c r="M414" i="17"/>
  <c r="N414" i="17" s="1"/>
  <c r="O453" i="17"/>
  <c r="M453" i="17"/>
  <c r="N453" i="17" s="1"/>
  <c r="O452" i="17"/>
  <c r="M452" i="17"/>
  <c r="N452" i="17" s="1"/>
  <c r="O451" i="17"/>
  <c r="M451" i="17"/>
  <c r="N451" i="17" s="1"/>
  <c r="O450" i="17"/>
  <c r="M450" i="17"/>
  <c r="N450" i="17" s="1"/>
  <c r="O449" i="17"/>
  <c r="M449" i="17"/>
  <c r="N449" i="17" s="1"/>
  <c r="K204" i="19"/>
  <c r="L204" i="19" s="1"/>
  <c r="C183" i="19"/>
  <c r="O439" i="17"/>
  <c r="M439" i="17"/>
  <c r="N439" i="17" s="1"/>
  <c r="O438" i="17"/>
  <c r="M438" i="17"/>
  <c r="N438" i="17" s="1"/>
  <c r="O437" i="17"/>
  <c r="M437" i="17"/>
  <c r="N437" i="17" s="1"/>
  <c r="O436" i="17"/>
  <c r="M436" i="17"/>
  <c r="N436" i="17" s="1"/>
  <c r="O448" i="17"/>
  <c r="M448" i="17"/>
  <c r="N448" i="17" s="1"/>
  <c r="O447" i="17"/>
  <c r="M447" i="17"/>
  <c r="N447" i="17" s="1"/>
  <c r="O446" i="17"/>
  <c r="M446" i="17"/>
  <c r="N446" i="17" s="1"/>
  <c r="O445" i="17"/>
  <c r="M445" i="17"/>
  <c r="N445" i="17" s="1"/>
  <c r="O444" i="17"/>
  <c r="M444" i="17"/>
  <c r="N444" i="17" s="1"/>
  <c r="O435" i="17"/>
  <c r="M435" i="17"/>
  <c r="N435" i="17" s="1"/>
  <c r="O434" i="17"/>
  <c r="M434" i="17"/>
  <c r="N434" i="17" s="1"/>
  <c r="O433" i="17"/>
  <c r="M433" i="17"/>
  <c r="N433" i="17" s="1"/>
  <c r="O432" i="17"/>
  <c r="M432" i="17"/>
  <c r="N432" i="17" s="1"/>
  <c r="O431" i="17"/>
  <c r="M431" i="17"/>
  <c r="N431" i="17" s="1"/>
  <c r="K203" i="19"/>
  <c r="C118" i="19"/>
  <c r="O456" i="17"/>
  <c r="M456" i="17"/>
  <c r="N456" i="17" s="1"/>
  <c r="O455" i="17"/>
  <c r="M455" i="17"/>
  <c r="N455" i="17" s="1"/>
  <c r="O454" i="17"/>
  <c r="M454" i="17"/>
  <c r="N454" i="17" s="1"/>
  <c r="O440" i="17"/>
  <c r="M440" i="17"/>
  <c r="N440" i="17" s="1"/>
  <c r="P443" i="17"/>
  <c r="O443" i="17"/>
  <c r="M443" i="17"/>
  <c r="N443" i="17" s="1"/>
  <c r="P442" i="17"/>
  <c r="O442" i="17"/>
  <c r="M442" i="17"/>
  <c r="N442" i="17" s="1"/>
  <c r="P441" i="17"/>
  <c r="O441" i="17"/>
  <c r="M441" i="17"/>
  <c r="N441" i="17" s="1"/>
  <c r="O430" i="17"/>
  <c r="M430" i="17"/>
  <c r="N430" i="17" s="1"/>
  <c r="K202" i="19"/>
  <c r="L202" i="19" s="1"/>
  <c r="C36" i="19"/>
  <c r="Q546" i="17" l="1"/>
  <c r="Q545" i="17"/>
  <c r="L208" i="19"/>
  <c r="E205" i="19"/>
  <c r="E209" i="19"/>
  <c r="L203" i="19"/>
  <c r="Q443" i="17"/>
  <c r="Q442" i="17"/>
  <c r="Q441" i="17"/>
  <c r="P386" i="17"/>
  <c r="O386" i="17"/>
  <c r="M386" i="17"/>
  <c r="N386" i="17" s="1"/>
  <c r="O387" i="17"/>
  <c r="O388" i="17"/>
  <c r="O390" i="17"/>
  <c r="O385" i="17"/>
  <c r="O383" i="17"/>
  <c r="O384" i="17"/>
  <c r="O382" i="17"/>
  <c r="O379" i="17"/>
  <c r="O380" i="17"/>
  <c r="O381" i="17"/>
  <c r="O375" i="17"/>
  <c r="O378" i="17"/>
  <c r="O376" i="17"/>
  <c r="O377" i="17"/>
  <c r="O412" i="17"/>
  <c r="M412" i="17"/>
  <c r="N412" i="17" s="1"/>
  <c r="O413" i="17"/>
  <c r="M413" i="17"/>
  <c r="N413" i="17" s="1"/>
  <c r="O408" i="17"/>
  <c r="M408" i="17"/>
  <c r="N408" i="17" s="1"/>
  <c r="O406" i="17"/>
  <c r="M406" i="17"/>
  <c r="N406" i="17" s="1"/>
  <c r="O409" i="17"/>
  <c r="M409" i="17"/>
  <c r="N409" i="17" s="1"/>
  <c r="O407" i="17"/>
  <c r="M407" i="17"/>
  <c r="N407" i="17" s="1"/>
  <c r="O405" i="17"/>
  <c r="M405" i="17"/>
  <c r="N405" i="17" s="1"/>
  <c r="O410" i="17"/>
  <c r="M410" i="17"/>
  <c r="N410" i="17" s="1"/>
  <c r="O411" i="17"/>
  <c r="M411" i="17"/>
  <c r="N411" i="17" s="1"/>
  <c r="O404" i="17"/>
  <c r="M404" i="17"/>
  <c r="N404" i="17" s="1"/>
  <c r="O402" i="17"/>
  <c r="M402" i="17"/>
  <c r="N402" i="17" s="1"/>
  <c r="O403" i="17"/>
  <c r="M403" i="17"/>
  <c r="N403" i="17" s="1"/>
  <c r="O401" i="17"/>
  <c r="M401" i="17"/>
  <c r="N401" i="17" s="1"/>
  <c r="O400" i="17"/>
  <c r="M400" i="17"/>
  <c r="N400" i="17" s="1"/>
  <c r="O399" i="17"/>
  <c r="M399" i="17"/>
  <c r="N399" i="17" s="1"/>
  <c r="O395" i="17"/>
  <c r="M395" i="17"/>
  <c r="N395" i="17" s="1"/>
  <c r="O398" i="17"/>
  <c r="M398" i="17"/>
  <c r="N398" i="17" s="1"/>
  <c r="O396" i="17"/>
  <c r="M396" i="17"/>
  <c r="N396" i="17" s="1"/>
  <c r="O397" i="17"/>
  <c r="M397" i="17"/>
  <c r="N397" i="17" s="1"/>
  <c r="O394" i="17"/>
  <c r="M394" i="17"/>
  <c r="N394" i="17" s="1"/>
  <c r="C112" i="19"/>
  <c r="O393" i="17"/>
  <c r="M393" i="17"/>
  <c r="N393" i="17" s="1"/>
  <c r="O392" i="17"/>
  <c r="M392" i="17"/>
  <c r="N392" i="17" s="1"/>
  <c r="O391" i="17"/>
  <c r="M391" i="17"/>
  <c r="N391" i="17" s="1"/>
  <c r="O389" i="17"/>
  <c r="M389" i="17"/>
  <c r="N389" i="17" s="1"/>
  <c r="M390" i="17"/>
  <c r="N390" i="17" s="1"/>
  <c r="M387" i="17"/>
  <c r="N387" i="17" s="1"/>
  <c r="M388" i="17"/>
  <c r="N388" i="17" s="1"/>
  <c r="M385" i="17"/>
  <c r="N385" i="17" s="1"/>
  <c r="M383" i="17"/>
  <c r="N383" i="17" s="1"/>
  <c r="M384" i="17"/>
  <c r="N384" i="17" s="1"/>
  <c r="M382" i="17"/>
  <c r="N382" i="17" s="1"/>
  <c r="M379" i="17"/>
  <c r="N379" i="17" s="1"/>
  <c r="M380" i="17"/>
  <c r="N380" i="17" s="1"/>
  <c r="M381" i="17"/>
  <c r="N381" i="17" s="1"/>
  <c r="M375" i="17"/>
  <c r="N375" i="17" s="1"/>
  <c r="M378" i="17"/>
  <c r="N378" i="17" s="1"/>
  <c r="M376" i="17"/>
  <c r="N376" i="17" s="1"/>
  <c r="M377" i="17"/>
  <c r="N377" i="17" s="1"/>
  <c r="Q386" i="17" l="1"/>
  <c r="P404" i="17"/>
  <c r="Q404" i="17" s="1"/>
  <c r="P412" i="17"/>
  <c r="Q412" i="17" s="1"/>
  <c r="P406" i="17"/>
  <c r="Q406" i="17" s="1"/>
  <c r="P403" i="17"/>
  <c r="Q403" i="17" s="1"/>
  <c r="P409" i="17"/>
  <c r="Q409" i="17" s="1"/>
  <c r="P408" i="17"/>
  <c r="Q408" i="17" s="1"/>
  <c r="P407" i="17"/>
  <c r="Q407" i="17" s="1"/>
  <c r="P401" i="17"/>
  <c r="Q401" i="17" s="1"/>
  <c r="P402" i="17"/>
  <c r="Q402" i="17" s="1"/>
  <c r="P405" i="17"/>
  <c r="Q405" i="17" s="1"/>
  <c r="M263" i="17"/>
  <c r="M265" i="17"/>
  <c r="N265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N263" i="17"/>
  <c r="M264" i="17"/>
  <c r="N264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O357" i="17" l="1"/>
  <c r="O374" i="17"/>
  <c r="O373" i="17"/>
  <c r="O372" i="17"/>
  <c r="O370" i="17"/>
  <c r="O371" i="17"/>
  <c r="O365" i="17"/>
  <c r="O368" i="17"/>
  <c r="O367" i="17"/>
  <c r="O366" i="17"/>
  <c r="O369" i="17"/>
  <c r="O348" i="17"/>
  <c r="O355" i="17"/>
  <c r="O354" i="17"/>
  <c r="O351" i="17"/>
  <c r="O347" i="17"/>
  <c r="O349" i="17"/>
  <c r="O344" i="17"/>
  <c r="O346" i="17"/>
  <c r="O350" i="17"/>
  <c r="O353" i="17"/>
  <c r="K201" i="19"/>
  <c r="L201" i="19" s="1"/>
  <c r="C4" i="19"/>
  <c r="O345" i="17"/>
  <c r="O343" i="17"/>
  <c r="O352" i="17"/>
  <c r="O342" i="17"/>
  <c r="O341" i="17"/>
  <c r="O359" i="17"/>
  <c r="O364" i="17"/>
  <c r="O362" i="17"/>
  <c r="O356" i="17"/>
  <c r="O363" i="17"/>
  <c r="O358" i="17"/>
  <c r="O361" i="17"/>
  <c r="O360" i="17"/>
  <c r="O325" i="17"/>
  <c r="O324" i="17"/>
  <c r="O326" i="17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37" i="17"/>
  <c r="O336" i="17"/>
  <c r="O335" i="17"/>
  <c r="O334" i="17"/>
  <c r="O333" i="17"/>
  <c r="O331" i="17"/>
  <c r="O330" i="17"/>
  <c r="O329" i="17"/>
  <c r="O328" i="17"/>
  <c r="O327" i="17"/>
  <c r="O332" i="17"/>
  <c r="O340" i="17"/>
  <c r="O339" i="17"/>
  <c r="O338" i="17"/>
  <c r="O291" i="17"/>
  <c r="O290" i="17"/>
  <c r="O292" i="17"/>
  <c r="E198" i="19" l="1"/>
  <c r="L198" i="19"/>
  <c r="L199" i="19"/>
  <c r="E202" i="19"/>
  <c r="K195" i="19"/>
  <c r="L195" i="19" s="1"/>
  <c r="C35" i="19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K194" i="19"/>
  <c r="C55" i="19"/>
  <c r="O293" i="17"/>
  <c r="O289" i="17"/>
  <c r="O288" i="17"/>
  <c r="O287" i="17"/>
  <c r="O286" i="17"/>
  <c r="O285" i="17"/>
  <c r="O284" i="17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O283" i="17"/>
  <c r="O282" i="17"/>
  <c r="O281" i="17"/>
  <c r="O280" i="17"/>
  <c r="O279" i="17"/>
  <c r="O278" i="17"/>
  <c r="O277" i="17"/>
  <c r="O276" i="17"/>
  <c r="O275" i="17"/>
  <c r="O274" i="17"/>
  <c r="O273" i="17"/>
  <c r="L194" i="19" l="1"/>
  <c r="L191" i="19"/>
  <c r="L189" i="19"/>
  <c r="P268" i="17"/>
  <c r="O268" i="17"/>
  <c r="Q268" i="17" l="1"/>
  <c r="P270" i="17"/>
  <c r="O270" i="17"/>
  <c r="P263" i="17"/>
  <c r="O263" i="17"/>
  <c r="Q270" i="17" l="1"/>
  <c r="Q263" i="17"/>
  <c r="P265" i="17"/>
  <c r="O265" i="17"/>
  <c r="P272" i="17"/>
  <c r="O272" i="17"/>
  <c r="P267" i="17"/>
  <c r="O267" i="17"/>
  <c r="Q272" i="17" l="1"/>
  <c r="Q267" i="17"/>
  <c r="Q265" i="17"/>
  <c r="O269" i="17"/>
  <c r="O271" i="17"/>
  <c r="O266" i="17"/>
  <c r="O264" i="17"/>
  <c r="P271" i="17"/>
  <c r="P264" i="17"/>
  <c r="Q271" i="17" l="1"/>
  <c r="Q264" i="17"/>
  <c r="O259" i="17"/>
  <c r="O262" i="17"/>
  <c r="O261" i="17"/>
  <c r="O260" i="17"/>
  <c r="O257" i="17"/>
  <c r="O258" i="17"/>
  <c r="O256" i="17"/>
  <c r="K188" i="19"/>
  <c r="C66" i="19"/>
  <c r="O255" i="17"/>
  <c r="O246" i="17"/>
  <c r="O245" i="17"/>
  <c r="O244" i="17"/>
  <c r="O243" i="17"/>
  <c r="O242" i="17"/>
  <c r="O241" i="17"/>
  <c r="O240" i="17"/>
  <c r="O239" i="17"/>
  <c r="O238" i="17"/>
  <c r="O237" i="17"/>
  <c r="O254" i="17"/>
  <c r="O253" i="17"/>
  <c r="O252" i="17"/>
  <c r="O251" i="17"/>
  <c r="O250" i="17"/>
  <c r="O249" i="17"/>
  <c r="O248" i="17"/>
  <c r="O247" i="17"/>
  <c r="O232" i="17"/>
  <c r="O231" i="17"/>
  <c r="O230" i="17"/>
  <c r="O229" i="17"/>
  <c r="O228" i="17"/>
  <c r="O227" i="17"/>
  <c r="O226" i="17"/>
  <c r="O225" i="17"/>
  <c r="O236" i="17"/>
  <c r="O235" i="17"/>
  <c r="O234" i="17"/>
  <c r="O233" i="17"/>
  <c r="K187" i="19"/>
  <c r="L187" i="19" s="1"/>
  <c r="C107" i="19"/>
  <c r="O210" i="17"/>
  <c r="O209" i="17"/>
  <c r="O208" i="17"/>
  <c r="O207" i="17"/>
  <c r="O206" i="17"/>
  <c r="K186" i="19"/>
  <c r="L186" i="19" s="1"/>
  <c r="K185" i="19"/>
  <c r="K184" i="19"/>
  <c r="L184" i="19" s="1"/>
  <c r="C10" i="19"/>
  <c r="C94" i="19"/>
  <c r="C193" i="19"/>
  <c r="O205" i="17"/>
  <c r="O203" i="17"/>
  <c r="O202" i="17"/>
  <c r="O204" i="17"/>
  <c r="O201" i="17"/>
  <c r="O200" i="17"/>
  <c r="O199" i="17"/>
  <c r="O213" i="17"/>
  <c r="O212" i="17"/>
  <c r="O211" i="17"/>
  <c r="O193" i="17"/>
  <c r="O192" i="17"/>
  <c r="O190" i="17"/>
  <c r="O191" i="17"/>
  <c r="O195" i="17"/>
  <c r="E193" i="19" l="1"/>
  <c r="L188" i="19"/>
  <c r="L185" i="19"/>
  <c r="O194" i="17"/>
  <c r="O222" i="17"/>
  <c r="O221" i="17"/>
  <c r="O220" i="17"/>
  <c r="O219" i="17"/>
  <c r="O218" i="17"/>
  <c r="O217" i="17"/>
  <c r="O216" i="17"/>
  <c r="O215" i="17"/>
  <c r="O214" i="17"/>
  <c r="O224" i="17"/>
  <c r="O223" i="17"/>
  <c r="O198" i="17"/>
  <c r="O197" i="17"/>
  <c r="O196" i="17"/>
  <c r="O187" i="17"/>
  <c r="O186" i="17"/>
  <c r="O185" i="17"/>
  <c r="O189" i="17"/>
  <c r="O188" i="17"/>
  <c r="O184" i="17" l="1"/>
  <c r="O183" i="17"/>
  <c r="O182" i="17"/>
  <c r="O181" i="17"/>
  <c r="O180" i="17"/>
  <c r="O179" i="17"/>
  <c r="O178" i="17"/>
  <c r="O168" i="17"/>
  <c r="O167" i="17"/>
  <c r="O166" i="17"/>
  <c r="O165" i="17"/>
  <c r="O164" i="17"/>
  <c r="O163" i="17"/>
  <c r="O162" i="17"/>
  <c r="O161" i="17"/>
  <c r="O160" i="17"/>
  <c r="O176" i="17"/>
  <c r="O175" i="17"/>
  <c r="O177" i="17"/>
  <c r="O174" i="17"/>
  <c r="O173" i="17"/>
  <c r="O172" i="17"/>
  <c r="O171" i="17"/>
  <c r="O170" i="17"/>
  <c r="O169" i="17"/>
  <c r="O159" i="17"/>
  <c r="K183" i="19" l="1"/>
  <c r="E183" i="19" s="1"/>
  <c r="K182" i="19"/>
  <c r="L182" i="19" s="1"/>
  <c r="K181" i="19"/>
  <c r="C76" i="19"/>
  <c r="C81" i="19"/>
  <c r="C82" i="19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P34" i="17"/>
  <c r="P35" i="17"/>
  <c r="P98" i="17"/>
  <c r="P99" i="17"/>
  <c r="P100" i="17"/>
  <c r="P105" i="17"/>
  <c r="P106" i="17"/>
  <c r="P113" i="17"/>
  <c r="P114" i="17"/>
  <c r="P142" i="17"/>
  <c r="P143" i="17"/>
  <c r="P144" i="17"/>
  <c r="P145" i="17"/>
  <c r="P146" i="17"/>
  <c r="Q146" i="17" l="1"/>
  <c r="Q143" i="17"/>
  <c r="Q114" i="17"/>
  <c r="Q106" i="17"/>
  <c r="Q113" i="17"/>
  <c r="Q100" i="17"/>
  <c r="Q145" i="17"/>
  <c r="Q144" i="17"/>
  <c r="Q105" i="17"/>
  <c r="Q99" i="17"/>
  <c r="Q35" i="17"/>
  <c r="Q98" i="17"/>
  <c r="Q34" i="17"/>
  <c r="Q142" i="17"/>
  <c r="K180" i="19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44" i="17" l="1"/>
  <c r="K542" i="17"/>
  <c r="K532" i="17"/>
  <c r="K526" i="17"/>
  <c r="K522" i="17"/>
  <c r="K518" i="17"/>
  <c r="K514" i="17"/>
  <c r="K510" i="17"/>
  <c r="K506" i="17"/>
  <c r="K502" i="17"/>
  <c r="K498" i="17"/>
  <c r="K494" i="17"/>
  <c r="K490" i="17"/>
  <c r="K486" i="17"/>
  <c r="K467" i="17"/>
  <c r="K477" i="17"/>
  <c r="K474" i="17"/>
  <c r="K482" i="17"/>
  <c r="K464" i="17"/>
  <c r="K461" i="17"/>
  <c r="K458" i="17"/>
  <c r="J522" i="17"/>
  <c r="J514" i="17"/>
  <c r="J508" i="17"/>
  <c r="J502" i="17"/>
  <c r="J498" i="17"/>
  <c r="J468" i="17"/>
  <c r="J484" i="17"/>
  <c r="J458" i="17"/>
  <c r="J544" i="17"/>
  <c r="J542" i="17"/>
  <c r="J540" i="17"/>
  <c r="J538" i="17"/>
  <c r="J536" i="17"/>
  <c r="J534" i="17"/>
  <c r="J532" i="17"/>
  <c r="J530" i="17"/>
  <c r="J528" i="17"/>
  <c r="J526" i="17"/>
  <c r="J520" i="17"/>
  <c r="J516" i="17"/>
  <c r="J510" i="17"/>
  <c r="J504" i="17"/>
  <c r="J496" i="17"/>
  <c r="J467" i="17"/>
  <c r="J480" i="17"/>
  <c r="K487" i="17"/>
  <c r="K483" i="17"/>
  <c r="K465" i="17"/>
  <c r="K457" i="17"/>
  <c r="J513" i="17"/>
  <c r="J503" i="17"/>
  <c r="J493" i="17"/>
  <c r="J473" i="17"/>
  <c r="J478" i="17"/>
  <c r="J481" i="17"/>
  <c r="J460" i="17"/>
  <c r="J492" i="17"/>
  <c r="J482" i="17"/>
  <c r="K541" i="17"/>
  <c r="K529" i="17"/>
  <c r="K525" i="17"/>
  <c r="K521" i="17"/>
  <c r="K519" i="17"/>
  <c r="K517" i="17"/>
  <c r="K513" i="17"/>
  <c r="K509" i="17"/>
  <c r="K505" i="17"/>
  <c r="K501" i="17"/>
  <c r="K497" i="17"/>
  <c r="K493" i="17"/>
  <c r="K489" i="17"/>
  <c r="K473" i="17"/>
  <c r="K469" i="17"/>
  <c r="K478" i="17"/>
  <c r="K485" i="17"/>
  <c r="K466" i="17"/>
  <c r="K460" i="17"/>
  <c r="J515" i="17"/>
  <c r="J507" i="17"/>
  <c r="J501" i="17"/>
  <c r="J495" i="17"/>
  <c r="J487" i="17"/>
  <c r="J471" i="17"/>
  <c r="J483" i="17"/>
  <c r="J462" i="17"/>
  <c r="J494" i="17"/>
  <c r="J472" i="17"/>
  <c r="J464" i="17"/>
  <c r="K543" i="17"/>
  <c r="K539" i="17"/>
  <c r="K537" i="17"/>
  <c r="K535" i="17"/>
  <c r="K533" i="17"/>
  <c r="K531" i="17"/>
  <c r="K527" i="17"/>
  <c r="K523" i="17"/>
  <c r="K515" i="17"/>
  <c r="K511" i="17"/>
  <c r="K507" i="17"/>
  <c r="K503" i="17"/>
  <c r="K499" i="17"/>
  <c r="K495" i="17"/>
  <c r="K491" i="17"/>
  <c r="K470" i="17"/>
  <c r="K471" i="17"/>
  <c r="K475" i="17"/>
  <c r="K481" i="17"/>
  <c r="K462" i="17"/>
  <c r="K479" i="17"/>
  <c r="J509" i="17"/>
  <c r="J499" i="17"/>
  <c r="J491" i="17"/>
  <c r="J470" i="17"/>
  <c r="J475" i="17"/>
  <c r="J466" i="17"/>
  <c r="J457" i="17"/>
  <c r="J490" i="17"/>
  <c r="J476" i="17"/>
  <c r="J461" i="17"/>
  <c r="J543" i="17"/>
  <c r="J541" i="17"/>
  <c r="J539" i="17"/>
  <c r="J537" i="17"/>
  <c r="D537" i="17" s="1"/>
  <c r="P537" i="17" s="1"/>
  <c r="Q537" i="17" s="1"/>
  <c r="J535" i="17"/>
  <c r="J533" i="17"/>
  <c r="J531" i="17"/>
  <c r="J529" i="17"/>
  <c r="J527" i="17"/>
  <c r="J525" i="17"/>
  <c r="J523" i="17"/>
  <c r="J521" i="17"/>
  <c r="J519" i="17"/>
  <c r="J517" i="17"/>
  <c r="J511" i="17"/>
  <c r="J505" i="17"/>
  <c r="J497" i="17"/>
  <c r="J489" i="17"/>
  <c r="J469" i="17"/>
  <c r="J485" i="17"/>
  <c r="J465" i="17"/>
  <c r="J479" i="17"/>
  <c r="D479" i="17" s="1"/>
  <c r="P479" i="17" s="1"/>
  <c r="Q479" i="17" s="1"/>
  <c r="J488" i="17"/>
  <c r="J474" i="17"/>
  <c r="J459" i="17"/>
  <c r="K540" i="17"/>
  <c r="K538" i="17"/>
  <c r="K536" i="17"/>
  <c r="K534" i="17"/>
  <c r="K530" i="17"/>
  <c r="K528" i="17"/>
  <c r="K524" i="17"/>
  <c r="K520" i="17"/>
  <c r="K516" i="17"/>
  <c r="K512" i="17"/>
  <c r="K508" i="17"/>
  <c r="K504" i="17"/>
  <c r="K500" i="17"/>
  <c r="K496" i="17"/>
  <c r="K492" i="17"/>
  <c r="K488" i="17"/>
  <c r="K468" i="17"/>
  <c r="K472" i="17"/>
  <c r="K476" i="17"/>
  <c r="K484" i="17"/>
  <c r="K480" i="17"/>
  <c r="K463" i="17"/>
  <c r="K459" i="17"/>
  <c r="J524" i="17"/>
  <c r="J518" i="17"/>
  <c r="J512" i="17"/>
  <c r="J506" i="17"/>
  <c r="J500" i="17"/>
  <c r="J486" i="17"/>
  <c r="J477" i="17"/>
  <c r="J463" i="17"/>
  <c r="K425" i="17"/>
  <c r="K421" i="17"/>
  <c r="K418" i="17"/>
  <c r="K453" i="17"/>
  <c r="K449" i="17"/>
  <c r="J451" i="17"/>
  <c r="K417" i="17"/>
  <c r="J424" i="17"/>
  <c r="J417" i="17"/>
  <c r="J450" i="17"/>
  <c r="K427" i="17"/>
  <c r="K423" i="17"/>
  <c r="K419" i="17"/>
  <c r="K415" i="17"/>
  <c r="K451" i="17"/>
  <c r="J418" i="17"/>
  <c r="J453" i="17"/>
  <c r="K452" i="17"/>
  <c r="J426" i="17"/>
  <c r="J420" i="17"/>
  <c r="J414" i="17"/>
  <c r="K429" i="17"/>
  <c r="J429" i="17"/>
  <c r="J427" i="17"/>
  <c r="J425" i="17"/>
  <c r="J423" i="17"/>
  <c r="J421" i="17"/>
  <c r="J419" i="17"/>
  <c r="J415" i="17"/>
  <c r="J449" i="17"/>
  <c r="K414" i="17"/>
  <c r="J452" i="17"/>
  <c r="K428" i="17"/>
  <c r="K426" i="17"/>
  <c r="K424" i="17"/>
  <c r="K422" i="17"/>
  <c r="K420" i="17"/>
  <c r="K416" i="17"/>
  <c r="K450" i="17"/>
  <c r="J428" i="17"/>
  <c r="J422" i="17"/>
  <c r="J416" i="17"/>
  <c r="J446" i="17"/>
  <c r="K438" i="17"/>
  <c r="K444" i="17"/>
  <c r="K447" i="17"/>
  <c r="K432" i="17"/>
  <c r="J438" i="17"/>
  <c r="K436" i="17"/>
  <c r="J447" i="17"/>
  <c r="J434" i="17"/>
  <c r="J432" i="17"/>
  <c r="K446" i="17"/>
  <c r="J444" i="17"/>
  <c r="K439" i="17"/>
  <c r="J436" i="17"/>
  <c r="K445" i="17"/>
  <c r="J435" i="17"/>
  <c r="K434" i="17"/>
  <c r="J439" i="17"/>
  <c r="K448" i="17"/>
  <c r="J445" i="17"/>
  <c r="J431" i="17"/>
  <c r="K437" i="17"/>
  <c r="J448" i="17"/>
  <c r="K435" i="17"/>
  <c r="K433" i="17"/>
  <c r="K431" i="17"/>
  <c r="J437" i="17"/>
  <c r="J433" i="17"/>
  <c r="K455" i="17"/>
  <c r="J443" i="17"/>
  <c r="J441" i="17"/>
  <c r="K456" i="17"/>
  <c r="K442" i="17"/>
  <c r="J456" i="17"/>
  <c r="K454" i="17"/>
  <c r="J442" i="17"/>
  <c r="K430" i="17"/>
  <c r="J455" i="17"/>
  <c r="K441" i="17"/>
  <c r="J454" i="17"/>
  <c r="K440" i="17"/>
  <c r="J430" i="17"/>
  <c r="J440" i="17"/>
  <c r="K443" i="17"/>
  <c r="K406" i="17"/>
  <c r="K410" i="17"/>
  <c r="K396" i="17"/>
  <c r="J410" i="17"/>
  <c r="P410" i="17" s="1"/>
  <c r="Q410" i="17" s="1"/>
  <c r="J403" i="17"/>
  <c r="J395" i="17"/>
  <c r="J394" i="17"/>
  <c r="K408" i="17"/>
  <c r="K401" i="17"/>
  <c r="K413" i="17"/>
  <c r="J413" i="17"/>
  <c r="P413" i="17" s="1"/>
  <c r="Q413" i="17" s="1"/>
  <c r="K386" i="17"/>
  <c r="K411" i="17"/>
  <c r="J386" i="17"/>
  <c r="K412" i="17"/>
  <c r="J412" i="17"/>
  <c r="J405" i="17"/>
  <c r="J411" i="17"/>
  <c r="P411" i="17" s="1"/>
  <c r="Q411" i="17" s="1"/>
  <c r="J402" i="17"/>
  <c r="J401" i="17"/>
  <c r="J399" i="17"/>
  <c r="P399" i="17" s="1"/>
  <c r="Q399" i="17" s="1"/>
  <c r="J398" i="17"/>
  <c r="J397" i="17"/>
  <c r="J406" i="17"/>
  <c r="K407" i="17"/>
  <c r="K404" i="17"/>
  <c r="K403" i="17"/>
  <c r="K400" i="17"/>
  <c r="K395" i="17"/>
  <c r="K394" i="17"/>
  <c r="J407" i="17"/>
  <c r="J404" i="17"/>
  <c r="J400" i="17"/>
  <c r="P400" i="17" s="1"/>
  <c r="Q400" i="17" s="1"/>
  <c r="J396" i="17"/>
  <c r="K409" i="17"/>
  <c r="J408" i="17"/>
  <c r="J409" i="17"/>
  <c r="K405" i="17"/>
  <c r="K402" i="17"/>
  <c r="K399" i="17"/>
  <c r="K398" i="17"/>
  <c r="K397" i="17"/>
  <c r="K392" i="17"/>
  <c r="K389" i="17"/>
  <c r="J392" i="17"/>
  <c r="J389" i="17"/>
  <c r="K384" i="17"/>
  <c r="J376" i="17"/>
  <c r="K387" i="17"/>
  <c r="J387" i="17"/>
  <c r="J385" i="17"/>
  <c r="J384" i="17"/>
  <c r="J379" i="17"/>
  <c r="J381" i="17"/>
  <c r="J378" i="17"/>
  <c r="K379" i="17"/>
  <c r="K393" i="17"/>
  <c r="K391" i="17"/>
  <c r="K377" i="17"/>
  <c r="K388" i="17"/>
  <c r="K382" i="17"/>
  <c r="K380" i="17"/>
  <c r="K381" i="17"/>
  <c r="J393" i="17"/>
  <c r="P393" i="17" s="1"/>
  <c r="Q393" i="17" s="1"/>
  <c r="J391" i="17"/>
  <c r="K390" i="17"/>
  <c r="K383" i="17"/>
  <c r="K375" i="17"/>
  <c r="J377" i="17"/>
  <c r="J390" i="17"/>
  <c r="J388" i="17"/>
  <c r="J383" i="17"/>
  <c r="J382" i="17"/>
  <c r="J380" i="17"/>
  <c r="J375" i="17"/>
  <c r="K376" i="17"/>
  <c r="K385" i="17"/>
  <c r="K378" i="17"/>
  <c r="J373" i="17"/>
  <c r="K371" i="17"/>
  <c r="J369" i="17"/>
  <c r="K354" i="17"/>
  <c r="J346" i="17"/>
  <c r="J357" i="17"/>
  <c r="J367" i="17"/>
  <c r="K348" i="17"/>
  <c r="K357" i="17"/>
  <c r="J371" i="17"/>
  <c r="K367" i="17"/>
  <c r="J354" i="17"/>
  <c r="K349" i="17"/>
  <c r="K372" i="17"/>
  <c r="J349" i="17"/>
  <c r="J372" i="17"/>
  <c r="K365" i="17"/>
  <c r="J348" i="17"/>
  <c r="K351" i="17"/>
  <c r="J350" i="17"/>
  <c r="K374" i="17"/>
  <c r="J365" i="17"/>
  <c r="K366" i="17"/>
  <c r="J351" i="17"/>
  <c r="K344" i="17"/>
  <c r="J370" i="17"/>
  <c r="J355" i="17"/>
  <c r="J353" i="17"/>
  <c r="J374" i="17"/>
  <c r="K370" i="17"/>
  <c r="J366" i="17"/>
  <c r="K355" i="17"/>
  <c r="J344" i="17"/>
  <c r="K353" i="17"/>
  <c r="K368" i="17"/>
  <c r="K347" i="17"/>
  <c r="K373" i="17"/>
  <c r="J368" i="17"/>
  <c r="K369" i="17"/>
  <c r="J347" i="17"/>
  <c r="K346" i="17"/>
  <c r="K350" i="17"/>
  <c r="J341" i="17"/>
  <c r="K362" i="17"/>
  <c r="K363" i="17"/>
  <c r="J352" i="17"/>
  <c r="K360" i="17"/>
  <c r="K324" i="17"/>
  <c r="K356" i="17"/>
  <c r="K342" i="17"/>
  <c r="K358" i="17"/>
  <c r="J342" i="17"/>
  <c r="J358" i="17"/>
  <c r="K343" i="17"/>
  <c r="J364" i="17"/>
  <c r="J326" i="17"/>
  <c r="J343" i="17"/>
  <c r="K341" i="17"/>
  <c r="K361" i="17"/>
  <c r="K325" i="17"/>
  <c r="J361" i="17"/>
  <c r="J325" i="17"/>
  <c r="K352" i="17"/>
  <c r="J362" i="17"/>
  <c r="K359" i="17"/>
  <c r="J363" i="17"/>
  <c r="K345" i="17"/>
  <c r="J359" i="17"/>
  <c r="J360" i="17"/>
  <c r="J324" i="17"/>
  <c r="J345" i="17"/>
  <c r="J356" i="17"/>
  <c r="K364" i="17"/>
  <c r="K326" i="17"/>
  <c r="K318" i="17"/>
  <c r="J321" i="17"/>
  <c r="K323" i="17"/>
  <c r="J318" i="17"/>
  <c r="K315" i="17"/>
  <c r="J311" i="17"/>
  <c r="K308" i="17"/>
  <c r="J334" i="17"/>
  <c r="J328" i="17"/>
  <c r="J290" i="17"/>
  <c r="K317" i="17"/>
  <c r="J336" i="17"/>
  <c r="J330" i="17"/>
  <c r="J338" i="17"/>
  <c r="K322" i="17"/>
  <c r="J317" i="17"/>
  <c r="J310" i="17"/>
  <c r="J333" i="17"/>
  <c r="K340" i="17"/>
  <c r="K332" i="17"/>
  <c r="J316" i="17"/>
  <c r="K337" i="17"/>
  <c r="J331" i="17"/>
  <c r="K339" i="17"/>
  <c r="K311" i="17"/>
  <c r="K334" i="17"/>
  <c r="K328" i="17"/>
  <c r="K290" i="17"/>
  <c r="J323" i="17"/>
  <c r="K320" i="17"/>
  <c r="J315" i="17"/>
  <c r="K312" i="17"/>
  <c r="J308" i="17"/>
  <c r="K336" i="17"/>
  <c r="K330" i="17"/>
  <c r="K338" i="17"/>
  <c r="J320" i="17"/>
  <c r="J312" i="17"/>
  <c r="K310" i="17"/>
  <c r="K333" i="17"/>
  <c r="K327" i="17"/>
  <c r="K292" i="17"/>
  <c r="K314" i="17"/>
  <c r="K307" i="17"/>
  <c r="J327" i="17"/>
  <c r="J292" i="17"/>
  <c r="J291" i="17"/>
  <c r="K321" i="17"/>
  <c r="K313" i="17"/>
  <c r="J309" i="17"/>
  <c r="J332" i="17"/>
  <c r="J313" i="17"/>
  <c r="J337" i="17"/>
  <c r="J339" i="17"/>
  <c r="J322" i="17"/>
  <c r="K319" i="17"/>
  <c r="J314" i="17"/>
  <c r="J307" i="17"/>
  <c r="K335" i="17"/>
  <c r="K329" i="17"/>
  <c r="J340" i="17"/>
  <c r="K291" i="17"/>
  <c r="J319" i="17"/>
  <c r="K316" i="17"/>
  <c r="K309" i="17"/>
  <c r="J335" i="17"/>
  <c r="K331" i="17"/>
  <c r="J329" i="17"/>
  <c r="J302" i="17"/>
  <c r="K299" i="17"/>
  <c r="J294" i="17"/>
  <c r="K301" i="17"/>
  <c r="K304" i="17"/>
  <c r="J299" i="17"/>
  <c r="K296" i="17"/>
  <c r="J304" i="17"/>
  <c r="J297" i="17"/>
  <c r="J296" i="17"/>
  <c r="K306" i="17"/>
  <c r="J301" i="17"/>
  <c r="K298" i="17"/>
  <c r="J305" i="17"/>
  <c r="J306" i="17"/>
  <c r="K303" i="17"/>
  <c r="J298" i="17"/>
  <c r="K295" i="17"/>
  <c r="J300" i="17"/>
  <c r="K297" i="17"/>
  <c r="K302" i="17"/>
  <c r="J303" i="17"/>
  <c r="K300" i="17"/>
  <c r="J295" i="17"/>
  <c r="K305" i="17"/>
  <c r="K294" i="17"/>
  <c r="J293" i="17"/>
  <c r="J287" i="17"/>
  <c r="K289" i="17"/>
  <c r="J284" i="17"/>
  <c r="J289" i="17"/>
  <c r="K286" i="17"/>
  <c r="J286" i="17"/>
  <c r="K288" i="17"/>
  <c r="K293" i="17"/>
  <c r="K284" i="17"/>
  <c r="J288" i="17"/>
  <c r="K285" i="17"/>
  <c r="J285" i="17"/>
  <c r="K287" i="17"/>
  <c r="J279" i="17"/>
  <c r="K276" i="17"/>
  <c r="J273" i="17"/>
  <c r="K281" i="17"/>
  <c r="J281" i="17"/>
  <c r="K278" i="17"/>
  <c r="J277" i="17"/>
  <c r="K283" i="17"/>
  <c r="J278" i="17"/>
  <c r="K275" i="17"/>
  <c r="J283" i="17"/>
  <c r="K280" i="17"/>
  <c r="J275" i="17"/>
  <c r="K274" i="17"/>
  <c r="J280" i="17"/>
  <c r="K277" i="17"/>
  <c r="K282" i="17"/>
  <c r="J276" i="17"/>
  <c r="J282" i="17"/>
  <c r="K279" i="17"/>
  <c r="J274" i="17"/>
  <c r="K273" i="17"/>
  <c r="K268" i="17"/>
  <c r="J268" i="17"/>
  <c r="K270" i="17"/>
  <c r="J263" i="17"/>
  <c r="J270" i="17"/>
  <c r="K263" i="17"/>
  <c r="J272" i="17"/>
  <c r="K267" i="17"/>
  <c r="J265" i="17"/>
  <c r="K265" i="17"/>
  <c r="J267" i="17"/>
  <c r="K272" i="17"/>
  <c r="K266" i="17"/>
  <c r="K269" i="17"/>
  <c r="J264" i="17"/>
  <c r="J269" i="17"/>
  <c r="P269" i="17" s="1"/>
  <c r="Q269" i="17" s="1"/>
  <c r="J266" i="17"/>
  <c r="P266" i="17" s="1"/>
  <c r="Q266" i="17" s="1"/>
  <c r="J271" i="17"/>
  <c r="K264" i="17"/>
  <c r="K271" i="17"/>
  <c r="J262" i="17"/>
  <c r="K257" i="17"/>
  <c r="J257" i="17"/>
  <c r="K261" i="17"/>
  <c r="J261" i="17"/>
  <c r="K258" i="17"/>
  <c r="K259" i="17"/>
  <c r="J258" i="17"/>
  <c r="K260" i="17"/>
  <c r="J256" i="17"/>
  <c r="J259" i="17"/>
  <c r="D259" i="17" s="1"/>
  <c r="P259" i="17" s="1"/>
  <c r="Q259" i="17" s="1"/>
  <c r="J260" i="17"/>
  <c r="K256" i="17"/>
  <c r="K262" i="17"/>
  <c r="J255" i="17"/>
  <c r="K244" i="17"/>
  <c r="J243" i="17"/>
  <c r="K240" i="17"/>
  <c r="J239" i="17"/>
  <c r="J254" i="17"/>
  <c r="K251" i="17"/>
  <c r="J250" i="17"/>
  <c r="K247" i="17"/>
  <c r="J232" i="17"/>
  <c r="K229" i="17"/>
  <c r="J228" i="17"/>
  <c r="K225" i="17"/>
  <c r="J236" i="17"/>
  <c r="K233" i="17"/>
  <c r="K245" i="17"/>
  <c r="J244" i="17"/>
  <c r="K241" i="17"/>
  <c r="J240" i="17"/>
  <c r="K237" i="17"/>
  <c r="K252" i="17"/>
  <c r="J251" i="17"/>
  <c r="K248" i="17"/>
  <c r="J247" i="17"/>
  <c r="K230" i="17"/>
  <c r="J229" i="17"/>
  <c r="K226" i="17"/>
  <c r="J225" i="17"/>
  <c r="K234" i="17"/>
  <c r="J233" i="17"/>
  <c r="K246" i="17"/>
  <c r="J245" i="17"/>
  <c r="K242" i="17"/>
  <c r="J241" i="17"/>
  <c r="K238" i="17"/>
  <c r="J237" i="17"/>
  <c r="K253" i="17"/>
  <c r="J252" i="17"/>
  <c r="K249" i="17"/>
  <c r="J248" i="17"/>
  <c r="K231" i="17"/>
  <c r="J230" i="17"/>
  <c r="K227" i="17"/>
  <c r="J226" i="17"/>
  <c r="K235" i="17"/>
  <c r="J234" i="17"/>
  <c r="K255" i="17"/>
  <c r="J246" i="17"/>
  <c r="K243" i="17"/>
  <c r="J242" i="17"/>
  <c r="K239" i="17"/>
  <c r="J238" i="17"/>
  <c r="K254" i="17"/>
  <c r="J253" i="17"/>
  <c r="K250" i="17"/>
  <c r="J249" i="17"/>
  <c r="K232" i="17"/>
  <c r="J231" i="17"/>
  <c r="K228" i="17"/>
  <c r="J227" i="17"/>
  <c r="K236" i="17"/>
  <c r="J235" i="17"/>
  <c r="J210" i="17"/>
  <c r="K208" i="17"/>
  <c r="J207" i="17"/>
  <c r="K210" i="17"/>
  <c r="K206" i="17"/>
  <c r="J206" i="17"/>
  <c r="K209" i="17"/>
  <c r="J208" i="17"/>
  <c r="J209" i="17"/>
  <c r="K207" i="17"/>
  <c r="K203" i="17"/>
  <c r="J202" i="17"/>
  <c r="K204" i="17"/>
  <c r="J201" i="17"/>
  <c r="K213" i="17"/>
  <c r="K205" i="17"/>
  <c r="J203" i="17"/>
  <c r="J204" i="17"/>
  <c r="K199" i="17"/>
  <c r="J205" i="17"/>
  <c r="K200" i="17"/>
  <c r="J199" i="17"/>
  <c r="K202" i="17"/>
  <c r="K201" i="17"/>
  <c r="J200" i="17"/>
  <c r="J213" i="17"/>
  <c r="K222" i="17"/>
  <c r="K220" i="17"/>
  <c r="J219" i="17"/>
  <c r="J217" i="17"/>
  <c r="K214" i="17"/>
  <c r="J224" i="17"/>
  <c r="K197" i="17"/>
  <c r="J196" i="17"/>
  <c r="K185" i="17"/>
  <c r="J189" i="17"/>
  <c r="J220" i="17"/>
  <c r="K215" i="17"/>
  <c r="J214" i="17"/>
  <c r="K198" i="17"/>
  <c r="J197" i="17"/>
  <c r="K186" i="17"/>
  <c r="J188" i="17"/>
  <c r="J222" i="17"/>
  <c r="J185" i="17"/>
  <c r="K216" i="17"/>
  <c r="J215" i="17"/>
  <c r="K223" i="17"/>
  <c r="J198" i="17"/>
  <c r="K187" i="17"/>
  <c r="J186" i="17"/>
  <c r="K188" i="17"/>
  <c r="K219" i="17"/>
  <c r="K217" i="17"/>
  <c r="J216" i="17"/>
  <c r="K224" i="17"/>
  <c r="J223" i="17"/>
  <c r="K196" i="17"/>
  <c r="J187" i="17"/>
  <c r="K189" i="17"/>
  <c r="K183" i="17"/>
  <c r="J182" i="17"/>
  <c r="K179" i="17"/>
  <c r="J178" i="17"/>
  <c r="K166" i="17"/>
  <c r="J165" i="17"/>
  <c r="K162" i="17"/>
  <c r="J161" i="17"/>
  <c r="K175" i="17"/>
  <c r="J177" i="17"/>
  <c r="K172" i="17"/>
  <c r="J171" i="17"/>
  <c r="K159" i="17"/>
  <c r="K176" i="17"/>
  <c r="K173" i="17"/>
  <c r="J172" i="17"/>
  <c r="J159" i="17"/>
  <c r="K165" i="17"/>
  <c r="J160" i="17"/>
  <c r="K171" i="17"/>
  <c r="K184" i="17"/>
  <c r="J183" i="17"/>
  <c r="K180" i="17"/>
  <c r="J179" i="17"/>
  <c r="K167" i="17"/>
  <c r="J166" i="17"/>
  <c r="K163" i="17"/>
  <c r="J162" i="17"/>
  <c r="J175" i="17"/>
  <c r="K169" i="17"/>
  <c r="K161" i="17"/>
  <c r="J174" i="17"/>
  <c r="J184" i="17"/>
  <c r="K181" i="17"/>
  <c r="J180" i="17"/>
  <c r="K168" i="17"/>
  <c r="J167" i="17"/>
  <c r="K164" i="17"/>
  <c r="J163" i="17"/>
  <c r="K160" i="17"/>
  <c r="J176" i="17"/>
  <c r="K174" i="17"/>
  <c r="J173" i="17"/>
  <c r="K170" i="17"/>
  <c r="J169" i="17"/>
  <c r="K182" i="17"/>
  <c r="J181" i="17"/>
  <c r="K178" i="17"/>
  <c r="J168" i="17"/>
  <c r="J164" i="17"/>
  <c r="K177" i="17"/>
  <c r="J170" i="17"/>
  <c r="K211" i="17"/>
  <c r="J211" i="17"/>
  <c r="K192" i="17"/>
  <c r="K195" i="17"/>
  <c r="K194" i="17"/>
  <c r="K191" i="17"/>
  <c r="K221" i="17"/>
  <c r="J193" i="17"/>
  <c r="K190" i="17"/>
  <c r="J190" i="17"/>
  <c r="J195" i="17"/>
  <c r="J218" i="17"/>
  <c r="K193" i="17"/>
  <c r="K212" i="17"/>
  <c r="J212" i="17"/>
  <c r="J192" i="17"/>
  <c r="K218" i="17"/>
  <c r="J194" i="17"/>
  <c r="J191" i="17"/>
  <c r="J221" i="17"/>
  <c r="K156" i="17"/>
  <c r="J151" i="17"/>
  <c r="K152" i="17"/>
  <c r="K158" i="17"/>
  <c r="J156" i="17"/>
  <c r="K153" i="17"/>
  <c r="J147" i="17"/>
  <c r="J158" i="17"/>
  <c r="J153" i="17"/>
  <c r="K150" i="17"/>
  <c r="K157" i="17"/>
  <c r="J157" i="17"/>
  <c r="K155" i="17"/>
  <c r="J150" i="17"/>
  <c r="K147" i="17"/>
  <c r="J155" i="17"/>
  <c r="J152" i="17"/>
  <c r="K154" i="17"/>
  <c r="J149" i="17"/>
  <c r="K148" i="17"/>
  <c r="K149" i="17"/>
  <c r="J154" i="17"/>
  <c r="K151" i="17"/>
  <c r="J148" i="17"/>
  <c r="K126" i="17"/>
  <c r="K130" i="17"/>
  <c r="K139" i="17"/>
  <c r="K123" i="17"/>
  <c r="K119" i="17"/>
  <c r="K115" i="17"/>
  <c r="K132" i="17"/>
  <c r="J132" i="17"/>
  <c r="K129" i="17"/>
  <c r="K122" i="17"/>
  <c r="K135" i="17"/>
  <c r="K124" i="17"/>
  <c r="K121" i="17"/>
  <c r="K120" i="17"/>
  <c r="J127" i="17"/>
  <c r="J120" i="17"/>
  <c r="J126" i="17"/>
  <c r="J130" i="17"/>
  <c r="J139" i="17"/>
  <c r="J123" i="17"/>
  <c r="J119" i="17"/>
  <c r="J115" i="17"/>
  <c r="K125" i="17"/>
  <c r="K138" i="17"/>
  <c r="K118" i="17"/>
  <c r="K128" i="17"/>
  <c r="K137" i="17"/>
  <c r="K117" i="17"/>
  <c r="K116" i="17"/>
  <c r="J131" i="17"/>
  <c r="J116" i="17"/>
  <c r="J125" i="17"/>
  <c r="J129" i="17"/>
  <c r="J138" i="17"/>
  <c r="J122" i="17"/>
  <c r="J118" i="17"/>
  <c r="J135" i="17"/>
  <c r="K141" i="17"/>
  <c r="K134" i="17"/>
  <c r="J140" i="17"/>
  <c r="J128" i="17"/>
  <c r="J124" i="17"/>
  <c r="J141" i="17"/>
  <c r="J137" i="17"/>
  <c r="J121" i="17"/>
  <c r="J117" i="17"/>
  <c r="J134" i="17"/>
  <c r="K127" i="17"/>
  <c r="K131" i="17"/>
  <c r="K140" i="17"/>
  <c r="K136" i="17"/>
  <c r="K133" i="17"/>
  <c r="J136" i="17"/>
  <c r="J133" i="17"/>
  <c r="J142" i="17"/>
  <c r="J144" i="17"/>
  <c r="K144" i="17"/>
  <c r="J146" i="17"/>
  <c r="K146" i="17"/>
  <c r="K143" i="17"/>
  <c r="J145" i="17"/>
  <c r="J143" i="17"/>
  <c r="K145" i="17"/>
  <c r="K142" i="17"/>
  <c r="K97" i="17"/>
  <c r="J97" i="17"/>
  <c r="J94" i="17"/>
  <c r="K93" i="17"/>
  <c r="J90" i="17"/>
  <c r="K89" i="17"/>
  <c r="J86" i="17"/>
  <c r="K85" i="17"/>
  <c r="J82" i="17"/>
  <c r="K81" i="17"/>
  <c r="K111" i="17"/>
  <c r="J93" i="17"/>
  <c r="K104" i="17"/>
  <c r="J111" i="17"/>
  <c r="J96" i="17"/>
  <c r="K95" i="17"/>
  <c r="J92" i="17"/>
  <c r="K91" i="17"/>
  <c r="J88" i="17"/>
  <c r="K87" i="17"/>
  <c r="J84" i="17"/>
  <c r="K83" i="17"/>
  <c r="J104" i="17"/>
  <c r="J103" i="17"/>
  <c r="K102" i="17"/>
  <c r="K96" i="17"/>
  <c r="K92" i="17"/>
  <c r="J89" i="17"/>
  <c r="K84" i="17"/>
  <c r="J81" i="17"/>
  <c r="K103" i="17"/>
  <c r="J95" i="17"/>
  <c r="K94" i="17"/>
  <c r="J91" i="17"/>
  <c r="K90" i="17"/>
  <c r="J87" i="17"/>
  <c r="K86" i="17"/>
  <c r="J83" i="17"/>
  <c r="K82" i="17"/>
  <c r="K112" i="17"/>
  <c r="J102" i="17"/>
  <c r="J112" i="17"/>
  <c r="K88" i="17"/>
  <c r="J85" i="17"/>
  <c r="J101" i="17"/>
  <c r="K110" i="17"/>
  <c r="J107" i="17"/>
  <c r="K106" i="17"/>
  <c r="J114" i="17"/>
  <c r="J105" i="17"/>
  <c r="K98" i="17"/>
  <c r="J110" i="17"/>
  <c r="K109" i="17"/>
  <c r="J106" i="17"/>
  <c r="D106" i="17" s="1"/>
  <c r="K99" i="17"/>
  <c r="J98" i="17"/>
  <c r="J109" i="17"/>
  <c r="K108" i="17"/>
  <c r="K100" i="17"/>
  <c r="J99" i="17"/>
  <c r="K113" i="17"/>
  <c r="K101" i="17"/>
  <c r="J108" i="17"/>
  <c r="K107" i="17"/>
  <c r="J100" i="17"/>
  <c r="K114" i="17"/>
  <c r="J113" i="17"/>
  <c r="K105" i="17"/>
  <c r="J42" i="17"/>
  <c r="K41" i="17"/>
  <c r="J50" i="17"/>
  <c r="K49" i="17"/>
  <c r="J46" i="17"/>
  <c r="K45" i="17"/>
  <c r="J56" i="17"/>
  <c r="K55" i="17"/>
  <c r="J52" i="17"/>
  <c r="K66" i="17"/>
  <c r="J63" i="17"/>
  <c r="K48" i="17"/>
  <c r="J45" i="17"/>
  <c r="K65" i="17"/>
  <c r="J62" i="17"/>
  <c r="K44" i="17"/>
  <c r="J41" i="17"/>
  <c r="K40" i="17"/>
  <c r="K58" i="17"/>
  <c r="K54" i="17"/>
  <c r="J66" i="17"/>
  <c r="K47" i="17"/>
  <c r="J58" i="17"/>
  <c r="K53" i="17"/>
  <c r="K64" i="17"/>
  <c r="J61" i="17"/>
  <c r="J44" i="17"/>
  <c r="K43" i="17"/>
  <c r="J40" i="17"/>
  <c r="K51" i="17"/>
  <c r="J48" i="17"/>
  <c r="K57" i="17"/>
  <c r="J54" i="17"/>
  <c r="J65" i="17"/>
  <c r="J43" i="17"/>
  <c r="K42" i="17"/>
  <c r="J51" i="17"/>
  <c r="K50" i="17"/>
  <c r="J47" i="17"/>
  <c r="K46" i="17"/>
  <c r="J57" i="17"/>
  <c r="K56" i="17"/>
  <c r="J53" i="17"/>
  <c r="K52" i="17"/>
  <c r="J64" i="17"/>
  <c r="K63" i="17"/>
  <c r="K62" i="17"/>
  <c r="J49" i="17"/>
  <c r="J55" i="17"/>
  <c r="K61" i="17"/>
  <c r="J60" i="17"/>
  <c r="K59" i="17"/>
  <c r="J72" i="17"/>
  <c r="K69" i="17"/>
  <c r="J80" i="17"/>
  <c r="K79" i="17"/>
  <c r="J76" i="17"/>
  <c r="K75" i="17"/>
  <c r="J59" i="17"/>
  <c r="K71" i="17"/>
  <c r="J69" i="17"/>
  <c r="K68" i="17"/>
  <c r="J79" i="17"/>
  <c r="K78" i="17"/>
  <c r="J75" i="17"/>
  <c r="K74" i="17"/>
  <c r="K73" i="17"/>
  <c r="J71" i="17"/>
  <c r="K70" i="17"/>
  <c r="J68" i="17"/>
  <c r="K67" i="17"/>
  <c r="J78" i="17"/>
  <c r="K77" i="17"/>
  <c r="J74" i="17"/>
  <c r="K60" i="17"/>
  <c r="J70" i="17"/>
  <c r="K72" i="17"/>
  <c r="J67" i="17"/>
  <c r="K80" i="17"/>
  <c r="J77" i="17"/>
  <c r="K76" i="17"/>
  <c r="J73" i="17"/>
  <c r="J24" i="17"/>
  <c r="J8" i="17"/>
  <c r="K24" i="17"/>
  <c r="K8" i="17"/>
  <c r="J35" i="17"/>
  <c r="K34" i="17"/>
  <c r="J34" i="17"/>
  <c r="K35" i="17"/>
  <c r="J39" i="17"/>
  <c r="J27" i="17"/>
  <c r="K32" i="17"/>
  <c r="J28" i="17"/>
  <c r="K30" i="17"/>
  <c r="J37" i="17"/>
  <c r="K23" i="17"/>
  <c r="J25" i="17"/>
  <c r="J7" i="17"/>
  <c r="K7" i="17"/>
  <c r="K26" i="17"/>
  <c r="J32" i="17"/>
  <c r="K29" i="17"/>
  <c r="J30" i="17"/>
  <c r="K38" i="17"/>
  <c r="J23" i="17"/>
  <c r="K21" i="17"/>
  <c r="J26" i="17"/>
  <c r="K31" i="17"/>
  <c r="J29" i="17"/>
  <c r="K33" i="17"/>
  <c r="J38" i="17"/>
  <c r="K36" i="17"/>
  <c r="J21" i="17"/>
  <c r="K22" i="17"/>
  <c r="K39" i="17"/>
  <c r="J31" i="17"/>
  <c r="K27" i="17"/>
  <c r="J33" i="17"/>
  <c r="K28" i="17"/>
  <c r="J36" i="17"/>
  <c r="K37" i="17"/>
  <c r="J22" i="17"/>
  <c r="K25" i="17"/>
  <c r="J16" i="17"/>
  <c r="K15" i="17"/>
  <c r="J2" i="17"/>
  <c r="K13" i="17"/>
  <c r="K18" i="17"/>
  <c r="K4" i="17"/>
  <c r="K17" i="17"/>
  <c r="K11" i="17"/>
  <c r="K14" i="17"/>
  <c r="J17" i="17"/>
  <c r="J11" i="17"/>
  <c r="K19" i="17"/>
  <c r="J5" i="17"/>
  <c r="K3" i="17"/>
  <c r="J14" i="17"/>
  <c r="K5" i="17"/>
  <c r="J19" i="17"/>
  <c r="K10" i="17"/>
  <c r="J3" i="17"/>
  <c r="J20" i="17"/>
  <c r="J9" i="17"/>
  <c r="J18" i="17"/>
  <c r="K6" i="17"/>
  <c r="J10" i="17"/>
  <c r="K12" i="17"/>
  <c r="K16" i="17"/>
  <c r="J4" i="17"/>
  <c r="K20" i="17"/>
  <c r="J6" i="17"/>
  <c r="K9" i="17"/>
  <c r="J12" i="17"/>
  <c r="K2" i="17"/>
  <c r="J15" i="17"/>
  <c r="J13" i="17"/>
  <c r="D500" i="17" l="1"/>
  <c r="P500" i="17" s="1"/>
  <c r="Q500" i="17" s="1"/>
  <c r="D485" i="17"/>
  <c r="P485" i="17" s="1"/>
  <c r="Q485" i="17" s="1"/>
  <c r="D539" i="17"/>
  <c r="P539" i="17" s="1"/>
  <c r="Q539" i="17" s="1"/>
  <c r="D529" i="17"/>
  <c r="P529" i="17" s="1"/>
  <c r="Q529" i="17" s="1"/>
  <c r="D463" i="17"/>
  <c r="P463" i="17" s="1"/>
  <c r="Q463" i="17" s="1"/>
  <c r="D474" i="17"/>
  <c r="P474" i="17" s="1"/>
  <c r="Q474" i="17" s="1"/>
  <c r="D505" i="17"/>
  <c r="P505" i="17" s="1"/>
  <c r="Q505" i="17" s="1"/>
  <c r="D488" i="17"/>
  <c r="P488" i="17" s="1"/>
  <c r="Q488" i="17" s="1"/>
  <c r="D533" i="17"/>
  <c r="P533" i="17" s="1"/>
  <c r="Q533" i="17" s="1"/>
  <c r="D461" i="17"/>
  <c r="P461" i="17" s="1"/>
  <c r="Q461" i="17" s="1"/>
  <c r="D499" i="17"/>
  <c r="P499" i="17" s="1"/>
  <c r="Q499" i="17" s="1"/>
  <c r="D472" i="17"/>
  <c r="P472" i="17" s="1"/>
  <c r="Q472" i="17" s="1"/>
  <c r="D507" i="17"/>
  <c r="P507" i="17" s="1"/>
  <c r="Q507" i="17" s="1"/>
  <c r="D481" i="17"/>
  <c r="P481" i="17" s="1"/>
  <c r="Q481" i="17" s="1"/>
  <c r="D520" i="17"/>
  <c r="P520" i="17" s="1"/>
  <c r="Q520" i="17" s="1"/>
  <c r="D540" i="17"/>
  <c r="P540" i="17" s="1"/>
  <c r="Q540" i="17" s="1"/>
  <c r="D508" i="17"/>
  <c r="P508" i="17" s="1"/>
  <c r="Q508" i="17" s="1"/>
  <c r="D531" i="17"/>
  <c r="P531" i="17" s="1"/>
  <c r="Q531" i="17" s="1"/>
  <c r="D476" i="17"/>
  <c r="P476" i="17" s="1"/>
  <c r="Q476" i="17" s="1"/>
  <c r="D509" i="17"/>
  <c r="P509" i="17" s="1"/>
  <c r="Q509" i="17" s="1"/>
  <c r="D494" i="17"/>
  <c r="P494" i="17" s="1"/>
  <c r="Q494" i="17" s="1"/>
  <c r="D515" i="17"/>
  <c r="P515" i="17" s="1"/>
  <c r="Q515" i="17" s="1"/>
  <c r="D478" i="17"/>
  <c r="P478" i="17" s="1"/>
  <c r="Q478" i="17" s="1"/>
  <c r="D526" i="17"/>
  <c r="P526" i="17" s="1"/>
  <c r="Q526" i="17" s="1"/>
  <c r="D542" i="17"/>
  <c r="P542" i="17" s="1"/>
  <c r="Q542" i="17" s="1"/>
  <c r="D514" i="17"/>
  <c r="P514" i="17" s="1"/>
  <c r="Q514" i="17" s="1"/>
  <c r="D490" i="17"/>
  <c r="P490" i="17" s="1"/>
  <c r="Q490" i="17" s="1"/>
  <c r="D462" i="17"/>
  <c r="P462" i="17" s="1"/>
  <c r="Q462" i="17" s="1"/>
  <c r="D473" i="17"/>
  <c r="P473" i="17" s="1"/>
  <c r="Q473" i="17" s="1"/>
  <c r="D480" i="17"/>
  <c r="P480" i="17" s="1"/>
  <c r="Q480" i="17" s="1"/>
  <c r="D528" i="17"/>
  <c r="P528" i="17" s="1"/>
  <c r="Q528" i="17" s="1"/>
  <c r="D544" i="17"/>
  <c r="P544" i="17" s="1"/>
  <c r="Q544" i="17" s="1"/>
  <c r="D522" i="17"/>
  <c r="P522" i="17" s="1"/>
  <c r="Q522" i="17" s="1"/>
  <c r="D477" i="17"/>
  <c r="P477" i="17" s="1"/>
  <c r="Q477" i="17" s="1"/>
  <c r="D465" i="17"/>
  <c r="P465" i="17" s="1"/>
  <c r="Q465" i="17" s="1"/>
  <c r="D519" i="17"/>
  <c r="P519" i="17" s="1"/>
  <c r="Q519" i="17" s="1"/>
  <c r="D535" i="17"/>
  <c r="P535" i="17" s="1"/>
  <c r="Q535" i="17" s="1"/>
  <c r="D457" i="17"/>
  <c r="P457" i="17" s="1"/>
  <c r="Q457" i="17" s="1"/>
  <c r="D483" i="17"/>
  <c r="P483" i="17" s="1"/>
  <c r="Q483" i="17" s="1"/>
  <c r="D493" i="17"/>
  <c r="P493" i="17" s="1"/>
  <c r="Q493" i="17" s="1"/>
  <c r="D467" i="17"/>
  <c r="P467" i="17" s="1"/>
  <c r="Q467" i="17" s="1"/>
  <c r="D530" i="17"/>
  <c r="P530" i="17" s="1"/>
  <c r="Q530" i="17" s="1"/>
  <c r="D458" i="17"/>
  <c r="P458" i="17" s="1"/>
  <c r="Q458" i="17" s="1"/>
  <c r="D517" i="17"/>
  <c r="P517" i="17" s="1"/>
  <c r="Q517" i="17" s="1"/>
  <c r="D506" i="17"/>
  <c r="P506" i="17" s="1"/>
  <c r="Q506" i="17" s="1"/>
  <c r="D521" i="17"/>
  <c r="P521" i="17" s="1"/>
  <c r="Q521" i="17" s="1"/>
  <c r="D466" i="17"/>
  <c r="P466" i="17" s="1"/>
  <c r="Q466" i="17" s="1"/>
  <c r="D471" i="17"/>
  <c r="P471" i="17" s="1"/>
  <c r="Q471" i="17" s="1"/>
  <c r="D503" i="17"/>
  <c r="P503" i="17" s="1"/>
  <c r="Q503" i="17" s="1"/>
  <c r="D496" i="17"/>
  <c r="P496" i="17" s="1"/>
  <c r="Q496" i="17" s="1"/>
  <c r="D532" i="17"/>
  <c r="P532" i="17" s="1"/>
  <c r="Q532" i="17" s="1"/>
  <c r="D484" i="17"/>
  <c r="P484" i="17" s="1"/>
  <c r="Q484" i="17" s="1"/>
  <c r="D475" i="17"/>
  <c r="P475" i="17" s="1"/>
  <c r="Q475" i="17" s="1"/>
  <c r="D487" i="17"/>
  <c r="P487" i="17" s="1"/>
  <c r="Q487" i="17" s="1"/>
  <c r="D482" i="17"/>
  <c r="P482" i="17" s="1"/>
  <c r="Q482" i="17" s="1"/>
  <c r="D513" i="17"/>
  <c r="P513" i="17" s="1"/>
  <c r="Q513" i="17" s="1"/>
  <c r="D504" i="17"/>
  <c r="P504" i="17" s="1"/>
  <c r="Q504" i="17" s="1"/>
  <c r="D534" i="17"/>
  <c r="P534" i="17" s="1"/>
  <c r="Q534" i="17" s="1"/>
  <c r="D468" i="17"/>
  <c r="P468" i="17" s="1"/>
  <c r="Q468" i="17" s="1"/>
  <c r="D511" i="17"/>
  <c r="P511" i="17" s="1"/>
  <c r="Q511" i="17" s="1"/>
  <c r="D486" i="17"/>
  <c r="P486" i="17" s="1"/>
  <c r="Q486" i="17" s="1"/>
  <c r="D512" i="17"/>
  <c r="P512" i="17" s="1"/>
  <c r="Q512" i="17" s="1"/>
  <c r="D469" i="17"/>
  <c r="P469" i="17" s="1"/>
  <c r="Q469" i="17" s="1"/>
  <c r="D523" i="17"/>
  <c r="P523" i="17" s="1"/>
  <c r="Q523" i="17" s="1"/>
  <c r="D518" i="17"/>
  <c r="P518" i="17" s="1"/>
  <c r="Q518" i="17" s="1"/>
  <c r="D489" i="17"/>
  <c r="P489" i="17" s="1"/>
  <c r="Q489" i="17" s="1"/>
  <c r="D525" i="17"/>
  <c r="P525" i="17" s="1"/>
  <c r="Q525" i="17" s="1"/>
  <c r="D541" i="17"/>
  <c r="P541" i="17" s="1"/>
  <c r="Q541" i="17" s="1"/>
  <c r="D470" i="17"/>
  <c r="P470" i="17" s="1"/>
  <c r="Q470" i="17" s="1"/>
  <c r="D495" i="17"/>
  <c r="P495" i="17" s="1"/>
  <c r="Q495" i="17" s="1"/>
  <c r="D492" i="17"/>
  <c r="P492" i="17" s="1"/>
  <c r="Q492" i="17" s="1"/>
  <c r="D510" i="17"/>
  <c r="P510" i="17" s="1"/>
  <c r="Q510" i="17" s="1"/>
  <c r="D536" i="17"/>
  <c r="P536" i="17" s="1"/>
  <c r="Q536" i="17" s="1"/>
  <c r="D498" i="17"/>
  <c r="P498" i="17" s="1"/>
  <c r="Q498" i="17" s="1"/>
  <c r="D524" i="17"/>
  <c r="P524" i="17" s="1"/>
  <c r="Q524" i="17" s="1"/>
  <c r="D459" i="17"/>
  <c r="P459" i="17" s="1"/>
  <c r="Q459" i="17" s="1"/>
  <c r="D497" i="17"/>
  <c r="P497" i="17" s="1"/>
  <c r="Q497" i="17" s="1"/>
  <c r="D527" i="17"/>
  <c r="P527" i="17" s="1"/>
  <c r="Q527" i="17" s="1"/>
  <c r="D543" i="17"/>
  <c r="P543" i="17" s="1"/>
  <c r="Q543" i="17" s="1"/>
  <c r="D491" i="17"/>
  <c r="P491" i="17" s="1"/>
  <c r="Q491" i="17" s="1"/>
  <c r="D464" i="17"/>
  <c r="P464" i="17" s="1"/>
  <c r="Q464" i="17" s="1"/>
  <c r="D501" i="17"/>
  <c r="P501" i="17" s="1"/>
  <c r="Q501" i="17" s="1"/>
  <c r="D460" i="17"/>
  <c r="P460" i="17" s="1"/>
  <c r="Q460" i="17" s="1"/>
  <c r="D516" i="17"/>
  <c r="P516" i="17" s="1"/>
  <c r="Q516" i="17" s="1"/>
  <c r="D538" i="17"/>
  <c r="P538" i="17" s="1"/>
  <c r="Q538" i="17" s="1"/>
  <c r="D502" i="17"/>
  <c r="P502" i="17" s="1"/>
  <c r="Q502" i="17" s="1"/>
  <c r="D418" i="17"/>
  <c r="P418" i="17" s="1"/>
  <c r="Q418" i="17" s="1"/>
  <c r="D419" i="17"/>
  <c r="P419" i="17" s="1"/>
  <c r="Q419" i="17" s="1"/>
  <c r="D416" i="17"/>
  <c r="P416" i="17" s="1"/>
  <c r="Q416" i="17" s="1"/>
  <c r="D428" i="17"/>
  <c r="P428" i="17" s="1"/>
  <c r="Q428" i="17" s="1"/>
  <c r="D427" i="17"/>
  <c r="P427" i="17" s="1"/>
  <c r="Q427" i="17" s="1"/>
  <c r="D424" i="17"/>
  <c r="P424" i="17" s="1"/>
  <c r="Q424" i="17" s="1"/>
  <c r="D429" i="17"/>
  <c r="P429" i="17" s="1"/>
  <c r="Q429" i="17" s="1"/>
  <c r="D420" i="17"/>
  <c r="P420" i="17" s="1"/>
  <c r="Q420" i="17" s="1"/>
  <c r="D421" i="17"/>
  <c r="P421" i="17" s="1"/>
  <c r="Q421" i="17" s="1"/>
  <c r="D426" i="17"/>
  <c r="P426" i="17" s="1"/>
  <c r="Q426" i="17" s="1"/>
  <c r="D423" i="17"/>
  <c r="P423" i="17" s="1"/>
  <c r="Q423" i="17" s="1"/>
  <c r="D422" i="17"/>
  <c r="P422" i="17" s="1"/>
  <c r="Q422" i="17" s="1"/>
  <c r="D425" i="17"/>
  <c r="P425" i="17" s="1"/>
  <c r="Q425" i="17" s="1"/>
  <c r="D417" i="17"/>
  <c r="P417" i="17" s="1"/>
  <c r="Q417" i="17" s="1"/>
  <c r="D443" i="17"/>
  <c r="D450" i="17"/>
  <c r="P450" i="17" s="1"/>
  <c r="Q450" i="17" s="1"/>
  <c r="D449" i="17"/>
  <c r="P449" i="17" s="1"/>
  <c r="Q449" i="17" s="1"/>
  <c r="D451" i="17"/>
  <c r="P451" i="17" s="1"/>
  <c r="Q451" i="17" s="1"/>
  <c r="D415" i="17"/>
  <c r="P415" i="17" s="1"/>
  <c r="Q415" i="17" s="1"/>
  <c r="D453" i="17"/>
  <c r="P453" i="17" s="1"/>
  <c r="Q453" i="17" s="1"/>
  <c r="D452" i="17"/>
  <c r="P452" i="17" s="1"/>
  <c r="Q452" i="17" s="1"/>
  <c r="D414" i="17"/>
  <c r="P414" i="17" s="1"/>
  <c r="Q414" i="17" s="1"/>
  <c r="D436" i="17"/>
  <c r="P436" i="17" s="1"/>
  <c r="Q436" i="17" s="1"/>
  <c r="D433" i="17"/>
  <c r="P433" i="17" s="1"/>
  <c r="Q433" i="17" s="1"/>
  <c r="D435" i="17"/>
  <c r="P435" i="17" s="1"/>
  <c r="Q435" i="17" s="1"/>
  <c r="D438" i="17"/>
  <c r="P438" i="17" s="1"/>
  <c r="Q438" i="17" s="1"/>
  <c r="D431" i="17"/>
  <c r="P431" i="17" s="1"/>
  <c r="Q431" i="17" s="1"/>
  <c r="D445" i="17"/>
  <c r="P445" i="17" s="1"/>
  <c r="Q445" i="17" s="1"/>
  <c r="D444" i="17"/>
  <c r="P444" i="17" s="1"/>
  <c r="Q444" i="17" s="1"/>
  <c r="D437" i="17"/>
  <c r="P437" i="17" s="1"/>
  <c r="Q437" i="17" s="1"/>
  <c r="D439" i="17"/>
  <c r="P439" i="17" s="1"/>
  <c r="Q439" i="17" s="1"/>
  <c r="D432" i="17"/>
  <c r="P432" i="17" s="1"/>
  <c r="Q432" i="17" s="1"/>
  <c r="D442" i="17"/>
  <c r="D434" i="17"/>
  <c r="P434" i="17" s="1"/>
  <c r="Q434" i="17" s="1"/>
  <c r="D447" i="17"/>
  <c r="P447" i="17" s="1"/>
  <c r="Q447" i="17" s="1"/>
  <c r="D446" i="17"/>
  <c r="P446" i="17" s="1"/>
  <c r="Q446" i="17" s="1"/>
  <c r="D448" i="17"/>
  <c r="P448" i="17" s="1"/>
  <c r="Q448" i="17" s="1"/>
  <c r="D440" i="17"/>
  <c r="P440" i="17" s="1"/>
  <c r="Q440" i="17" s="1"/>
  <c r="D454" i="17"/>
  <c r="P454" i="17" s="1"/>
  <c r="Q454" i="17" s="1"/>
  <c r="D455" i="17"/>
  <c r="P455" i="17" s="1"/>
  <c r="Q455" i="17" s="1"/>
  <c r="D441" i="17"/>
  <c r="D430" i="17"/>
  <c r="P430" i="17" s="1"/>
  <c r="Q430" i="17" s="1"/>
  <c r="D456" i="17"/>
  <c r="P456" i="17" s="1"/>
  <c r="Q456" i="17" s="1"/>
  <c r="D366" i="17"/>
  <c r="P366" i="17" s="1"/>
  <c r="Q366" i="17" s="1"/>
  <c r="D368" i="17"/>
  <c r="P368" i="17" s="1"/>
  <c r="Q368" i="17" s="1"/>
  <c r="D374" i="17"/>
  <c r="P374" i="17" s="1"/>
  <c r="Q374" i="17" s="1"/>
  <c r="P379" i="17"/>
  <c r="Q379" i="17" s="1"/>
  <c r="P392" i="17"/>
  <c r="Q392" i="17" s="1"/>
  <c r="P395" i="17"/>
  <c r="Q395" i="17" s="1"/>
  <c r="P398" i="17"/>
  <c r="Q398" i="17" s="1"/>
  <c r="P396" i="17"/>
  <c r="Q396" i="17" s="1"/>
  <c r="P397" i="17"/>
  <c r="Q397" i="17" s="1"/>
  <c r="P394" i="17"/>
  <c r="Q394" i="17" s="1"/>
  <c r="P383" i="17"/>
  <c r="Q383" i="17" s="1"/>
  <c r="D370" i="17"/>
  <c r="P370" i="17" s="1"/>
  <c r="Q370" i="17" s="1"/>
  <c r="D371" i="17"/>
  <c r="P371" i="17" s="1"/>
  <c r="Q371" i="17" s="1"/>
  <c r="P382" i="17"/>
  <c r="Q382" i="17" s="1"/>
  <c r="P391" i="17"/>
  <c r="Q391" i="17" s="1"/>
  <c r="P387" i="17"/>
  <c r="Q387" i="17" s="1"/>
  <c r="D343" i="17"/>
  <c r="P343" i="17" s="1"/>
  <c r="Q343" i="17" s="1"/>
  <c r="D373" i="17"/>
  <c r="P373" i="17" s="1"/>
  <c r="Q373" i="17" s="1"/>
  <c r="D372" i="17"/>
  <c r="P372" i="17" s="1"/>
  <c r="Q372" i="17" s="1"/>
  <c r="P388" i="17"/>
  <c r="Q388" i="17" s="1"/>
  <c r="P376" i="17"/>
  <c r="Q376" i="17" s="1"/>
  <c r="D367" i="17"/>
  <c r="P367" i="17" s="1"/>
  <c r="Q367" i="17" s="1"/>
  <c r="P390" i="17"/>
  <c r="Q390" i="17" s="1"/>
  <c r="P378" i="17"/>
  <c r="Q378" i="17" s="1"/>
  <c r="D365" i="17"/>
  <c r="P365" i="17" s="1"/>
  <c r="Q365" i="17" s="1"/>
  <c r="P377" i="17"/>
  <c r="Q377" i="17" s="1"/>
  <c r="P381" i="17"/>
  <c r="Q381" i="17" s="1"/>
  <c r="P389" i="17"/>
  <c r="Q389" i="17" s="1"/>
  <c r="P375" i="17"/>
  <c r="Q375" i="17" s="1"/>
  <c r="P384" i="17"/>
  <c r="Q384" i="17" s="1"/>
  <c r="P380" i="17"/>
  <c r="Q380" i="17" s="1"/>
  <c r="P385" i="17"/>
  <c r="Q385" i="17" s="1"/>
  <c r="D357" i="17"/>
  <c r="P357" i="17" s="1"/>
  <c r="Q357" i="17" s="1"/>
  <c r="D369" i="17"/>
  <c r="P369" i="17" s="1"/>
  <c r="Q369" i="17" s="1"/>
  <c r="D346" i="17"/>
  <c r="P346" i="17" s="1"/>
  <c r="Q346" i="17" s="1"/>
  <c r="D348" i="17"/>
  <c r="P348" i="17" s="1"/>
  <c r="Q348" i="17" s="1"/>
  <c r="D350" i="17"/>
  <c r="P350" i="17" s="1"/>
  <c r="Q350" i="17" s="1"/>
  <c r="D351" i="17"/>
  <c r="P351" i="17" s="1"/>
  <c r="Q351" i="17" s="1"/>
  <c r="D349" i="17"/>
  <c r="P349" i="17" s="1"/>
  <c r="Q349" i="17" s="1"/>
  <c r="D355" i="17"/>
  <c r="P355" i="17" s="1"/>
  <c r="Q355" i="17" s="1"/>
  <c r="D353" i="17"/>
  <c r="P353" i="17" s="1"/>
  <c r="Q353" i="17" s="1"/>
  <c r="D344" i="17"/>
  <c r="P344" i="17" s="1"/>
  <c r="Q344" i="17" s="1"/>
  <c r="D354" i="17"/>
  <c r="P354" i="17" s="1"/>
  <c r="Q354" i="17" s="1"/>
  <c r="D347" i="17"/>
  <c r="P347" i="17" s="1"/>
  <c r="Q347" i="17" s="1"/>
  <c r="D345" i="17"/>
  <c r="P345" i="17" s="1"/>
  <c r="Q345" i="17" s="1"/>
  <c r="D359" i="17"/>
  <c r="P359" i="17" s="1"/>
  <c r="Q359" i="17" s="1"/>
  <c r="D352" i="17"/>
  <c r="P352" i="17" s="1"/>
  <c r="Q352" i="17" s="1"/>
  <c r="D342" i="17"/>
  <c r="P342" i="17" s="1"/>
  <c r="Q342" i="17" s="1"/>
  <c r="D341" i="17"/>
  <c r="P341" i="17" s="1"/>
  <c r="Q341" i="17" s="1"/>
  <c r="D356" i="17"/>
  <c r="P356" i="17" s="1"/>
  <c r="Q356" i="17" s="1"/>
  <c r="D362" i="17"/>
  <c r="P362" i="17" s="1"/>
  <c r="Q362" i="17" s="1"/>
  <c r="D360" i="17"/>
  <c r="P360" i="17" s="1"/>
  <c r="Q360" i="17" s="1"/>
  <c r="D361" i="17"/>
  <c r="P361" i="17" s="1"/>
  <c r="Q361" i="17" s="1"/>
  <c r="D364" i="17"/>
  <c r="P364" i="17" s="1"/>
  <c r="Q364" i="17" s="1"/>
  <c r="D358" i="17"/>
  <c r="P358" i="17" s="1"/>
  <c r="Q358" i="17" s="1"/>
  <c r="D363" i="17"/>
  <c r="P363" i="17" s="1"/>
  <c r="Q363" i="17" s="1"/>
  <c r="D323" i="17"/>
  <c r="P323" i="17" s="1"/>
  <c r="Q323" i="17" s="1"/>
  <c r="D325" i="17"/>
  <c r="P325" i="17" s="1"/>
  <c r="Q325" i="17" s="1"/>
  <c r="D324" i="17"/>
  <c r="P324" i="17" s="1"/>
  <c r="Q324" i="17" s="1"/>
  <c r="D326" i="17"/>
  <c r="P326" i="17" s="1"/>
  <c r="Q326" i="17" s="1"/>
  <c r="D292" i="17"/>
  <c r="P292" i="17" s="1"/>
  <c r="Q292" i="17" s="1"/>
  <c r="D320" i="17"/>
  <c r="P320" i="17" s="1"/>
  <c r="Q320" i="17" s="1"/>
  <c r="D321" i="17"/>
  <c r="P321" i="17" s="1"/>
  <c r="Q321" i="17" s="1"/>
  <c r="D319" i="17"/>
  <c r="P319" i="17" s="1"/>
  <c r="Q319" i="17" s="1"/>
  <c r="D322" i="17"/>
  <c r="P322" i="17" s="1"/>
  <c r="Q322" i="17" s="1"/>
  <c r="D316" i="17"/>
  <c r="P316" i="17" s="1"/>
  <c r="Q316" i="17" s="1"/>
  <c r="D311" i="17"/>
  <c r="P311" i="17" s="1"/>
  <c r="Q311" i="17" s="1"/>
  <c r="D312" i="17"/>
  <c r="P312" i="17" s="1"/>
  <c r="Q312" i="17" s="1"/>
  <c r="D315" i="17"/>
  <c r="P315" i="17" s="1"/>
  <c r="Q315" i="17" s="1"/>
  <c r="D313" i="17"/>
  <c r="P313" i="17" s="1"/>
  <c r="Q313" i="17" s="1"/>
  <c r="D307" i="17"/>
  <c r="P307" i="17" s="1"/>
  <c r="Q307" i="17" s="1"/>
  <c r="D309" i="17"/>
  <c r="P309" i="17" s="1"/>
  <c r="Q309" i="17" s="1"/>
  <c r="D318" i="17"/>
  <c r="P318" i="17" s="1"/>
  <c r="Q318" i="17" s="1"/>
  <c r="D314" i="17"/>
  <c r="P314" i="17" s="1"/>
  <c r="Q314" i="17" s="1"/>
  <c r="D308" i="17"/>
  <c r="P308" i="17" s="1"/>
  <c r="Q308" i="17" s="1"/>
  <c r="D310" i="17"/>
  <c r="P310" i="17" s="1"/>
  <c r="Q310" i="17" s="1"/>
  <c r="D317" i="17"/>
  <c r="P317" i="17" s="1"/>
  <c r="Q317" i="17" s="1"/>
  <c r="D329" i="17"/>
  <c r="P329" i="17" s="1"/>
  <c r="Q329" i="17" s="1"/>
  <c r="D339" i="17"/>
  <c r="P339" i="17" s="1"/>
  <c r="Q339" i="17" s="1"/>
  <c r="D331" i="17"/>
  <c r="P331" i="17" s="1"/>
  <c r="Q331" i="17" s="1"/>
  <c r="D334" i="17"/>
  <c r="P334" i="17" s="1"/>
  <c r="Q334" i="17" s="1"/>
  <c r="D340" i="17"/>
  <c r="P340" i="17" s="1"/>
  <c r="Q340" i="17" s="1"/>
  <c r="D337" i="17"/>
  <c r="P337" i="17" s="1"/>
  <c r="Q337" i="17" s="1"/>
  <c r="D327" i="17"/>
  <c r="P327" i="17" s="1"/>
  <c r="Q327" i="17" s="1"/>
  <c r="D338" i="17"/>
  <c r="P338" i="17" s="1"/>
  <c r="Q338" i="17" s="1"/>
  <c r="D330" i="17"/>
  <c r="P330" i="17" s="1"/>
  <c r="Q330" i="17" s="1"/>
  <c r="D332" i="17"/>
  <c r="P332" i="17" s="1"/>
  <c r="Q332" i="17" s="1"/>
  <c r="D336" i="17"/>
  <c r="P336" i="17" s="1"/>
  <c r="Q336" i="17" s="1"/>
  <c r="D335" i="17"/>
  <c r="P335" i="17" s="1"/>
  <c r="Q335" i="17" s="1"/>
  <c r="D333" i="17"/>
  <c r="P333" i="17" s="1"/>
  <c r="Q333" i="17" s="1"/>
  <c r="D290" i="17"/>
  <c r="P290" i="17" s="1"/>
  <c r="Q290" i="17" s="1"/>
  <c r="D291" i="17"/>
  <c r="P291" i="17" s="1"/>
  <c r="Q291" i="17" s="1"/>
  <c r="D328" i="17"/>
  <c r="P328" i="17" s="1"/>
  <c r="Q328" i="17" s="1"/>
  <c r="D294" i="17"/>
  <c r="P294" i="17" s="1"/>
  <c r="Q294" i="17" s="1"/>
  <c r="D285" i="17"/>
  <c r="P285" i="17" s="1"/>
  <c r="Q285" i="17" s="1"/>
  <c r="D295" i="17"/>
  <c r="P295" i="17" s="1"/>
  <c r="Q295" i="17" s="1"/>
  <c r="D293" i="17"/>
  <c r="P293" i="17" s="1"/>
  <c r="Q293" i="17" s="1"/>
  <c r="D304" i="17"/>
  <c r="P304" i="17" s="1"/>
  <c r="Q304" i="17" s="1"/>
  <c r="D306" i="17"/>
  <c r="P306" i="17" s="1"/>
  <c r="Q306" i="17" s="1"/>
  <c r="D303" i="17"/>
  <c r="P303" i="17" s="1"/>
  <c r="Q303" i="17" s="1"/>
  <c r="D305" i="17"/>
  <c r="P305" i="17" s="1"/>
  <c r="Q305" i="17" s="1"/>
  <c r="D299" i="17"/>
  <c r="P299" i="17" s="1"/>
  <c r="Q299" i="17" s="1"/>
  <c r="D301" i="17"/>
  <c r="P301" i="17" s="1"/>
  <c r="Q301" i="17" s="1"/>
  <c r="D300" i="17"/>
  <c r="P300" i="17" s="1"/>
  <c r="Q300" i="17" s="1"/>
  <c r="D296" i="17"/>
  <c r="P296" i="17" s="1"/>
  <c r="Q296" i="17" s="1"/>
  <c r="D298" i="17"/>
  <c r="P298" i="17" s="1"/>
  <c r="Q298" i="17" s="1"/>
  <c r="D297" i="17"/>
  <c r="P297" i="17" s="1"/>
  <c r="Q297" i="17" s="1"/>
  <c r="D302" i="17"/>
  <c r="P302" i="17" s="1"/>
  <c r="Q302" i="17" s="1"/>
  <c r="D288" i="17"/>
  <c r="P288" i="17" s="1"/>
  <c r="Q288" i="17" s="1"/>
  <c r="D289" i="17"/>
  <c r="P289" i="17" s="1"/>
  <c r="Q289" i="17" s="1"/>
  <c r="D284" i="17"/>
  <c r="P284" i="17" s="1"/>
  <c r="Q284" i="17" s="1"/>
  <c r="D287" i="17"/>
  <c r="P287" i="17" s="1"/>
  <c r="Q287" i="17" s="1"/>
  <c r="D286" i="17"/>
  <c r="P286" i="17" s="1"/>
  <c r="Q286" i="17" s="1"/>
  <c r="D274" i="17"/>
  <c r="P274" i="17" s="1"/>
  <c r="Q274" i="17" s="1"/>
  <c r="D278" i="17"/>
  <c r="P278" i="17" s="1"/>
  <c r="Q278" i="17" s="1"/>
  <c r="D282" i="17"/>
  <c r="P282" i="17" s="1"/>
  <c r="Q282" i="17" s="1"/>
  <c r="D275" i="17"/>
  <c r="P275" i="17" s="1"/>
  <c r="Q275" i="17" s="1"/>
  <c r="D249" i="17"/>
  <c r="P249" i="17" s="1"/>
  <c r="Q249" i="17" s="1"/>
  <c r="D262" i="17"/>
  <c r="P262" i="17" s="1"/>
  <c r="Q262" i="17" s="1"/>
  <c r="D261" i="17"/>
  <c r="P261" i="17" s="1"/>
  <c r="Q261" i="17" s="1"/>
  <c r="D280" i="17"/>
  <c r="P280" i="17" s="1"/>
  <c r="Q280" i="17" s="1"/>
  <c r="D277" i="17"/>
  <c r="P277" i="17" s="1"/>
  <c r="Q277" i="17" s="1"/>
  <c r="D260" i="17"/>
  <c r="P260" i="17" s="1"/>
  <c r="Q260" i="17" s="1"/>
  <c r="D281" i="17"/>
  <c r="P281" i="17" s="1"/>
  <c r="Q281" i="17" s="1"/>
  <c r="D227" i="17"/>
  <c r="P227" i="17" s="1"/>
  <c r="Q227" i="17" s="1"/>
  <c r="D283" i="17"/>
  <c r="P283" i="17" s="1"/>
  <c r="Q283" i="17" s="1"/>
  <c r="D273" i="17"/>
  <c r="P273" i="17" s="1"/>
  <c r="Q273" i="17" s="1"/>
  <c r="D276" i="17"/>
  <c r="P276" i="17" s="1"/>
  <c r="Q276" i="17" s="1"/>
  <c r="D279" i="17"/>
  <c r="P279" i="17" s="1"/>
  <c r="Q279" i="17" s="1"/>
  <c r="D244" i="17"/>
  <c r="P244" i="17" s="1"/>
  <c r="Q244" i="17" s="1"/>
  <c r="D255" i="17"/>
  <c r="P255" i="17" s="1"/>
  <c r="Q255" i="17" s="1"/>
  <c r="D256" i="17"/>
  <c r="P256" i="17" s="1"/>
  <c r="Q256" i="17" s="1"/>
  <c r="D258" i="17"/>
  <c r="P258" i="17" s="1"/>
  <c r="Q258" i="17" s="1"/>
  <c r="D257" i="17"/>
  <c r="P257" i="17" s="1"/>
  <c r="Q257" i="17" s="1"/>
  <c r="D238" i="17"/>
  <c r="P238" i="17" s="1"/>
  <c r="Q238" i="17" s="1"/>
  <c r="D246" i="17"/>
  <c r="P246" i="17" s="1"/>
  <c r="Q246" i="17" s="1"/>
  <c r="D245" i="17"/>
  <c r="P245" i="17" s="1"/>
  <c r="Q245" i="17" s="1"/>
  <c r="D243" i="17"/>
  <c r="P243" i="17" s="1"/>
  <c r="Q243" i="17" s="1"/>
  <c r="D226" i="17"/>
  <c r="P226" i="17" s="1"/>
  <c r="Q226" i="17" s="1"/>
  <c r="D248" i="17"/>
  <c r="P248" i="17" s="1"/>
  <c r="Q248" i="17" s="1"/>
  <c r="D237" i="17"/>
  <c r="P237" i="17" s="1"/>
  <c r="Q237" i="17" s="1"/>
  <c r="D225" i="17"/>
  <c r="P225" i="17" s="1"/>
  <c r="Q225" i="17" s="1"/>
  <c r="D247" i="17"/>
  <c r="P247" i="17" s="1"/>
  <c r="Q247" i="17" s="1"/>
  <c r="D228" i="17"/>
  <c r="P228" i="17" s="1"/>
  <c r="Q228" i="17" s="1"/>
  <c r="D250" i="17"/>
  <c r="P250" i="17" s="1"/>
  <c r="Q250" i="17" s="1"/>
  <c r="D240" i="17"/>
  <c r="P240" i="17" s="1"/>
  <c r="Q240" i="17" s="1"/>
  <c r="D235" i="17"/>
  <c r="P235" i="17" s="1"/>
  <c r="Q235" i="17" s="1"/>
  <c r="D231" i="17"/>
  <c r="P231" i="17" s="1"/>
  <c r="Q231" i="17" s="1"/>
  <c r="D253" i="17"/>
  <c r="P253" i="17" s="1"/>
  <c r="Q253" i="17" s="1"/>
  <c r="D242" i="17"/>
  <c r="P242" i="17" s="1"/>
  <c r="Q242" i="17" s="1"/>
  <c r="D234" i="17"/>
  <c r="P234" i="17" s="1"/>
  <c r="Q234" i="17" s="1"/>
  <c r="D230" i="17"/>
  <c r="P230" i="17" s="1"/>
  <c r="Q230" i="17" s="1"/>
  <c r="D252" i="17"/>
  <c r="P252" i="17" s="1"/>
  <c r="Q252" i="17" s="1"/>
  <c r="D241" i="17"/>
  <c r="P241" i="17" s="1"/>
  <c r="Q241" i="17" s="1"/>
  <c r="D233" i="17"/>
  <c r="P233" i="17" s="1"/>
  <c r="Q233" i="17" s="1"/>
  <c r="D229" i="17"/>
  <c r="P229" i="17" s="1"/>
  <c r="Q229" i="17" s="1"/>
  <c r="D251" i="17"/>
  <c r="P251" i="17" s="1"/>
  <c r="Q251" i="17" s="1"/>
  <c r="D236" i="17"/>
  <c r="P236" i="17" s="1"/>
  <c r="Q236" i="17" s="1"/>
  <c r="D232" i="17"/>
  <c r="P232" i="17" s="1"/>
  <c r="Q232" i="17" s="1"/>
  <c r="D254" i="17"/>
  <c r="P254" i="17" s="1"/>
  <c r="Q254" i="17" s="1"/>
  <c r="D239" i="17"/>
  <c r="P239" i="17" s="1"/>
  <c r="Q239" i="17" s="1"/>
  <c r="D187" i="17"/>
  <c r="P187" i="17" s="1"/>
  <c r="Q187" i="17" s="1"/>
  <c r="D196" i="17"/>
  <c r="P196" i="17" s="1"/>
  <c r="Q196" i="17" s="1"/>
  <c r="D191" i="17"/>
  <c r="P191" i="17" s="1"/>
  <c r="Q191" i="17" s="1"/>
  <c r="D212" i="17"/>
  <c r="P212" i="17" s="1"/>
  <c r="Q212" i="17" s="1"/>
  <c r="D181" i="17"/>
  <c r="P181" i="17" s="1"/>
  <c r="Q181" i="17" s="1"/>
  <c r="D173" i="17"/>
  <c r="P173" i="17" s="1"/>
  <c r="Q173" i="17" s="1"/>
  <c r="D163" i="17"/>
  <c r="P163" i="17" s="1"/>
  <c r="Q163" i="17" s="1"/>
  <c r="D216" i="17"/>
  <c r="P216" i="17" s="1"/>
  <c r="Q216" i="17" s="1"/>
  <c r="D188" i="17"/>
  <c r="P188" i="17" s="1"/>
  <c r="Q188" i="17" s="1"/>
  <c r="D207" i="17"/>
  <c r="P207" i="17" s="1"/>
  <c r="Q207" i="17" s="1"/>
  <c r="D206" i="17"/>
  <c r="P206" i="17" s="1"/>
  <c r="Q206" i="17" s="1"/>
  <c r="D205" i="17"/>
  <c r="P205" i="17" s="1"/>
  <c r="Q205" i="17" s="1"/>
  <c r="D208" i="17"/>
  <c r="P208" i="17" s="1"/>
  <c r="Q208" i="17" s="1"/>
  <c r="D210" i="17"/>
  <c r="P210" i="17" s="1"/>
  <c r="Q210" i="17" s="1"/>
  <c r="D209" i="17"/>
  <c r="P209" i="17" s="1"/>
  <c r="Q209" i="17" s="1"/>
  <c r="D195" i="17"/>
  <c r="P195" i="17" s="1"/>
  <c r="Q195" i="17" s="1"/>
  <c r="D203" i="17"/>
  <c r="P203" i="17" s="1"/>
  <c r="Q203" i="17" s="1"/>
  <c r="D180" i="17"/>
  <c r="P180" i="17" s="1"/>
  <c r="Q180" i="17" s="1"/>
  <c r="D160" i="17"/>
  <c r="P160" i="17" s="1"/>
  <c r="Q160" i="17" s="1"/>
  <c r="D217" i="17"/>
  <c r="P217" i="17" s="1"/>
  <c r="Q217" i="17" s="1"/>
  <c r="D168" i="17"/>
  <c r="P168" i="17" s="1"/>
  <c r="Q168" i="17" s="1"/>
  <c r="D169" i="17"/>
  <c r="P169" i="17" s="1"/>
  <c r="Q169" i="17" s="1"/>
  <c r="D176" i="17"/>
  <c r="P176" i="17" s="1"/>
  <c r="Q176" i="17" s="1"/>
  <c r="D167" i="17"/>
  <c r="P167" i="17" s="1"/>
  <c r="Q167" i="17" s="1"/>
  <c r="D184" i="17"/>
  <c r="P184" i="17" s="1"/>
  <c r="Q184" i="17" s="1"/>
  <c r="D175" i="17"/>
  <c r="P175" i="17" s="1"/>
  <c r="Q175" i="17" s="1"/>
  <c r="D223" i="17"/>
  <c r="P223" i="17" s="1"/>
  <c r="Q223" i="17" s="1"/>
  <c r="D198" i="17"/>
  <c r="P198" i="17" s="1"/>
  <c r="Q198" i="17" s="1"/>
  <c r="D185" i="17"/>
  <c r="P185" i="17" s="1"/>
  <c r="Q185" i="17" s="1"/>
  <c r="D197" i="17"/>
  <c r="P197" i="17" s="1"/>
  <c r="Q197" i="17" s="1"/>
  <c r="D220" i="17"/>
  <c r="P220" i="17" s="1"/>
  <c r="Q220" i="17" s="1"/>
  <c r="D219" i="17"/>
  <c r="P219" i="17" s="1"/>
  <c r="Q219" i="17" s="1"/>
  <c r="D202" i="17"/>
  <c r="P202" i="17" s="1"/>
  <c r="Q202" i="17" s="1"/>
  <c r="D194" i="17"/>
  <c r="P194" i="17" s="1"/>
  <c r="Q194" i="17" s="1"/>
  <c r="D190" i="17"/>
  <c r="P190" i="17" s="1"/>
  <c r="Q190" i="17" s="1"/>
  <c r="D211" i="17"/>
  <c r="P211" i="17" s="1"/>
  <c r="Q211" i="17" s="1"/>
  <c r="D164" i="17"/>
  <c r="P164" i="17" s="1"/>
  <c r="Q164" i="17" s="1"/>
  <c r="D166" i="17"/>
  <c r="P166" i="17" s="1"/>
  <c r="Q166" i="17" s="1"/>
  <c r="D183" i="17"/>
  <c r="P183" i="17" s="1"/>
  <c r="Q183" i="17" s="1"/>
  <c r="D177" i="17"/>
  <c r="P177" i="17" s="1"/>
  <c r="Q177" i="17" s="1"/>
  <c r="D165" i="17"/>
  <c r="P165" i="17" s="1"/>
  <c r="Q165" i="17" s="1"/>
  <c r="D182" i="17"/>
  <c r="P182" i="17" s="1"/>
  <c r="Q182" i="17" s="1"/>
  <c r="D213" i="17"/>
  <c r="P213" i="17" s="1"/>
  <c r="Q213" i="17" s="1"/>
  <c r="D221" i="17"/>
  <c r="P221" i="17" s="1"/>
  <c r="Q221" i="17" s="1"/>
  <c r="D192" i="17"/>
  <c r="P192" i="17" s="1"/>
  <c r="Q192" i="17" s="1"/>
  <c r="D218" i="17"/>
  <c r="P218" i="17" s="1"/>
  <c r="Q218" i="17" s="1"/>
  <c r="D193" i="17"/>
  <c r="P193" i="17" s="1"/>
  <c r="Q193" i="17" s="1"/>
  <c r="D170" i="17"/>
  <c r="P170" i="17" s="1"/>
  <c r="Q170" i="17" s="1"/>
  <c r="D174" i="17"/>
  <c r="P174" i="17" s="1"/>
  <c r="Q174" i="17" s="1"/>
  <c r="D162" i="17"/>
  <c r="P162" i="17" s="1"/>
  <c r="Q162" i="17" s="1"/>
  <c r="D179" i="17"/>
  <c r="P179" i="17" s="1"/>
  <c r="Q179" i="17" s="1"/>
  <c r="D172" i="17"/>
  <c r="P172" i="17" s="1"/>
  <c r="Q172" i="17" s="1"/>
  <c r="D171" i="17"/>
  <c r="P171" i="17" s="1"/>
  <c r="Q171" i="17" s="1"/>
  <c r="D161" i="17"/>
  <c r="P161" i="17" s="1"/>
  <c r="Q161" i="17" s="1"/>
  <c r="D178" i="17"/>
  <c r="P178" i="17" s="1"/>
  <c r="Q178" i="17" s="1"/>
  <c r="D222" i="17"/>
  <c r="P222" i="17" s="1"/>
  <c r="Q222" i="17" s="1"/>
  <c r="D189" i="17"/>
  <c r="P189" i="17" s="1"/>
  <c r="Q189" i="17" s="1"/>
  <c r="D224" i="17"/>
  <c r="P224" i="17" s="1"/>
  <c r="Q224" i="17" s="1"/>
  <c r="D199" i="17"/>
  <c r="P199" i="17" s="1"/>
  <c r="Q199" i="17" s="1"/>
  <c r="D186" i="17"/>
  <c r="P186" i="17" s="1"/>
  <c r="Q186" i="17" s="1"/>
  <c r="D215" i="17"/>
  <c r="P215" i="17" s="1"/>
  <c r="Q215" i="17" s="1"/>
  <c r="D214" i="17"/>
  <c r="P214" i="17" s="1"/>
  <c r="Q214" i="17" s="1"/>
  <c r="D201" i="17"/>
  <c r="P201" i="17" s="1"/>
  <c r="Q201" i="17" s="1"/>
  <c r="D204" i="17"/>
  <c r="P204" i="17" s="1"/>
  <c r="Q204" i="17" s="1"/>
  <c r="D200" i="17"/>
  <c r="P200" i="17" s="1"/>
  <c r="Q200" i="17" s="1"/>
  <c r="D118" i="17"/>
  <c r="P118" i="17" s="1"/>
  <c r="Q118" i="17" s="1"/>
  <c r="D148" i="17"/>
  <c r="P148" i="17" s="1"/>
  <c r="Q148" i="17" s="1"/>
  <c r="D129" i="17"/>
  <c r="P129" i="17" s="1"/>
  <c r="Q129" i="17" s="1"/>
  <c r="D155" i="17"/>
  <c r="P155" i="17" s="1"/>
  <c r="Q155" i="17" s="1"/>
  <c r="D159" i="17"/>
  <c r="P159" i="17" s="1"/>
  <c r="Q159" i="17" s="1"/>
  <c r="D158" i="17"/>
  <c r="P158" i="17" s="1"/>
  <c r="Q158" i="17" s="1"/>
  <c r="D128" i="17"/>
  <c r="P128" i="17" s="1"/>
  <c r="Q128" i="17" s="1"/>
  <c r="D156" i="17"/>
  <c r="P156" i="17" s="1"/>
  <c r="Q156" i="17" s="1"/>
  <c r="D157" i="17"/>
  <c r="P157" i="17" s="1"/>
  <c r="Q157" i="17" s="1"/>
  <c r="D143" i="17"/>
  <c r="D145" i="17"/>
  <c r="D136" i="17"/>
  <c r="P136" i="17" s="1"/>
  <c r="Q136" i="17" s="1"/>
  <c r="D121" i="17"/>
  <c r="P121" i="17" s="1"/>
  <c r="Q121" i="17" s="1"/>
  <c r="D135" i="17"/>
  <c r="P135" i="17" s="1"/>
  <c r="Q135" i="17" s="1"/>
  <c r="D152" i="17"/>
  <c r="P152" i="17" s="1"/>
  <c r="Q152" i="17" s="1"/>
  <c r="D137" i="17"/>
  <c r="P137" i="17" s="1"/>
  <c r="Q137" i="17" s="1"/>
  <c r="D141" i="17"/>
  <c r="P141" i="17" s="1"/>
  <c r="Q141" i="17" s="1"/>
  <c r="D122" i="17"/>
  <c r="P122" i="17" s="1"/>
  <c r="Q122" i="17" s="1"/>
  <c r="D139" i="17"/>
  <c r="P139" i="17" s="1"/>
  <c r="Q139" i="17" s="1"/>
  <c r="D150" i="17"/>
  <c r="P150" i="17" s="1"/>
  <c r="Q150" i="17" s="1"/>
  <c r="D147" i="17"/>
  <c r="P147" i="17" s="1"/>
  <c r="Q147" i="17" s="1"/>
  <c r="D146" i="17"/>
  <c r="D124" i="17"/>
  <c r="P124" i="17" s="1"/>
  <c r="Q124" i="17" s="1"/>
  <c r="D138" i="17"/>
  <c r="P138" i="17" s="1"/>
  <c r="Q138" i="17" s="1"/>
  <c r="D130" i="17"/>
  <c r="P130" i="17" s="1"/>
  <c r="Q130" i="17" s="1"/>
  <c r="D154" i="17"/>
  <c r="P154" i="17" s="1"/>
  <c r="Q154" i="17" s="1"/>
  <c r="D126" i="17"/>
  <c r="P126" i="17" s="1"/>
  <c r="Q126" i="17" s="1"/>
  <c r="D123" i="17"/>
  <c r="P123" i="17" s="1"/>
  <c r="Q123" i="17" s="1"/>
  <c r="D144" i="17"/>
  <c r="D140" i="17"/>
  <c r="P140" i="17" s="1"/>
  <c r="Q140" i="17" s="1"/>
  <c r="D125" i="17"/>
  <c r="P125" i="17" s="1"/>
  <c r="Q125" i="17" s="1"/>
  <c r="D120" i="17"/>
  <c r="P120" i="17" s="1"/>
  <c r="Q120" i="17" s="1"/>
  <c r="D132" i="17"/>
  <c r="P132" i="17" s="1"/>
  <c r="Q132" i="17" s="1"/>
  <c r="D142" i="17"/>
  <c r="D134" i="17"/>
  <c r="P134" i="17" s="1"/>
  <c r="Q134" i="17" s="1"/>
  <c r="D116" i="17"/>
  <c r="P116" i="17" s="1"/>
  <c r="Q116" i="17" s="1"/>
  <c r="D127" i="17"/>
  <c r="P127" i="17" s="1"/>
  <c r="Q127" i="17" s="1"/>
  <c r="D149" i="17"/>
  <c r="P149" i="17" s="1"/>
  <c r="Q149" i="17" s="1"/>
  <c r="D133" i="17"/>
  <c r="P133" i="17" s="1"/>
  <c r="Q133" i="17" s="1"/>
  <c r="D117" i="17"/>
  <c r="P117" i="17" s="1"/>
  <c r="Q117" i="17" s="1"/>
  <c r="D131" i="17"/>
  <c r="P131" i="17" s="1"/>
  <c r="Q131" i="17" s="1"/>
  <c r="D115" i="17"/>
  <c r="P115" i="17" s="1"/>
  <c r="Q115" i="17" s="1"/>
  <c r="D151" i="17"/>
  <c r="P151" i="17" s="1"/>
  <c r="Q151" i="17" s="1"/>
  <c r="D119" i="17"/>
  <c r="P119" i="17" s="1"/>
  <c r="Q119" i="17" s="1"/>
  <c r="D153" i="17"/>
  <c r="P153" i="17" s="1"/>
  <c r="Q153" i="17" s="1"/>
  <c r="D95" i="17"/>
  <c r="P95" i="17" s="1"/>
  <c r="Q95" i="17" s="1"/>
  <c r="D34" i="17"/>
  <c r="D47" i="17"/>
  <c r="D85" i="17"/>
  <c r="D100" i="17"/>
  <c r="D52" i="17"/>
  <c r="D3" i="17"/>
  <c r="D80" i="17"/>
  <c r="D101" i="17"/>
  <c r="D68" i="17"/>
  <c r="D31" i="17"/>
  <c r="D39" i="17"/>
  <c r="D44" i="17"/>
  <c r="D108" i="17"/>
  <c r="D19" i="17"/>
  <c r="D23" i="17"/>
  <c r="D65" i="17"/>
  <c r="D114" i="17"/>
  <c r="D113" i="17"/>
  <c r="D103" i="17"/>
  <c r="D2" i="17"/>
  <c r="D36" i="17"/>
  <c r="D29" i="17"/>
  <c r="D28" i="17"/>
  <c r="D59" i="17"/>
  <c r="D53" i="17"/>
  <c r="D13" i="17"/>
  <c r="D74" i="17"/>
  <c r="D72" i="17"/>
  <c r="D51" i="17"/>
  <c r="D61" i="17"/>
  <c r="D50" i="17"/>
  <c r="D15" i="17"/>
  <c r="D18" i="17"/>
  <c r="D5" i="17"/>
  <c r="D21" i="17"/>
  <c r="D30" i="17"/>
  <c r="D25" i="17"/>
  <c r="D81" i="17"/>
  <c r="D88" i="17"/>
  <c r="D96" i="17"/>
  <c r="D90" i="17"/>
  <c r="D75" i="17"/>
  <c r="D55" i="17"/>
  <c r="D54" i="17"/>
  <c r="D66" i="17"/>
  <c r="D7" i="17"/>
  <c r="D49" i="17"/>
  <c r="D48" i="17"/>
  <c r="D56" i="17"/>
  <c r="D109" i="17"/>
  <c r="D4" i="17"/>
  <c r="D99" i="17"/>
  <c r="D98" i="17"/>
  <c r="D91" i="17"/>
  <c r="D97" i="17"/>
  <c r="D111" i="17"/>
  <c r="D16" i="17"/>
  <c r="D26" i="17"/>
  <c r="D27" i="17"/>
  <c r="D76" i="17"/>
  <c r="D63" i="17"/>
  <c r="D12" i="17"/>
  <c r="D20" i="17"/>
  <c r="D11" i="17"/>
  <c r="D35" i="17"/>
  <c r="D73" i="17"/>
  <c r="D78" i="17"/>
  <c r="D60" i="17"/>
  <c r="D43" i="17"/>
  <c r="D58" i="17"/>
  <c r="D42" i="17"/>
  <c r="D110" i="17"/>
  <c r="D107" i="17"/>
  <c r="D89" i="17"/>
  <c r="D104" i="17"/>
  <c r="D82" i="17"/>
  <c r="D77" i="17"/>
  <c r="D8" i="17"/>
  <c r="D67" i="17"/>
  <c r="D71" i="17"/>
  <c r="D79" i="17"/>
  <c r="D9" i="17"/>
  <c r="D33" i="17"/>
  <c r="D24" i="17"/>
  <c r="D57" i="17"/>
  <c r="D17" i="17"/>
  <c r="D22" i="17"/>
  <c r="D38" i="17"/>
  <c r="D32" i="17"/>
  <c r="D37" i="17"/>
  <c r="D70" i="17"/>
  <c r="D69" i="17"/>
  <c r="D64" i="17"/>
  <c r="D40" i="17"/>
  <c r="D41" i="17"/>
  <c r="D62" i="17"/>
  <c r="D46" i="17"/>
  <c r="D83" i="17"/>
  <c r="D105" i="17"/>
  <c r="D112" i="17"/>
  <c r="D92" i="17"/>
  <c r="D94" i="17"/>
  <c r="D6" i="17"/>
  <c r="D10" i="17"/>
  <c r="D14" i="17"/>
  <c r="D102" i="17"/>
  <c r="D84" i="17"/>
  <c r="D93" i="17"/>
  <c r="D86" i="17"/>
  <c r="D45" i="17"/>
  <c r="D87" i="17"/>
  <c r="K166" i="19"/>
  <c r="E196" i="19" s="1"/>
  <c r="K165" i="19"/>
  <c r="E195" i="19" s="1"/>
  <c r="K164" i="19"/>
  <c r="E194" i="19" s="1"/>
  <c r="K163" i="19"/>
  <c r="E192" i="19" s="1"/>
  <c r="P102" i="17" l="1"/>
  <c r="Q102" i="17" s="1"/>
  <c r="P14" i="17"/>
  <c r="Q14" i="17" s="1"/>
  <c r="P70" i="17"/>
  <c r="Q70" i="17" s="1"/>
  <c r="P79" i="17"/>
  <c r="Q79" i="17" s="1"/>
  <c r="P82" i="17"/>
  <c r="Q82" i="17" s="1"/>
  <c r="P60" i="17"/>
  <c r="Q60" i="17" s="1"/>
  <c r="P48" i="17"/>
  <c r="Q48" i="17" s="1"/>
  <c r="P90" i="17"/>
  <c r="Q90" i="17" s="1"/>
  <c r="P5" i="17"/>
  <c r="Q5" i="17" s="1"/>
  <c r="P29" i="17"/>
  <c r="Q29" i="17" s="1"/>
  <c r="P68" i="17"/>
  <c r="Q68" i="17" s="1"/>
  <c r="P10" i="17"/>
  <c r="Q10" i="17" s="1"/>
  <c r="P37" i="17"/>
  <c r="Q37" i="17" s="1"/>
  <c r="P71" i="17"/>
  <c r="Q71" i="17" s="1"/>
  <c r="P104" i="17"/>
  <c r="Q104" i="17" s="1"/>
  <c r="P78" i="17"/>
  <c r="Q78" i="17" s="1"/>
  <c r="P111" i="17"/>
  <c r="Q111" i="17" s="1"/>
  <c r="P49" i="17"/>
  <c r="Q49" i="17" s="1"/>
  <c r="P96" i="17"/>
  <c r="Q96" i="17" s="1"/>
  <c r="P18" i="17"/>
  <c r="Q18" i="17" s="1"/>
  <c r="P50" i="17"/>
  <c r="Q50" i="17" s="1"/>
  <c r="P36" i="17"/>
  <c r="Q36" i="17" s="1"/>
  <c r="P103" i="17"/>
  <c r="Q103" i="17" s="1"/>
  <c r="P52" i="17"/>
  <c r="Q52" i="17" s="1"/>
  <c r="P87" i="17"/>
  <c r="Q87" i="17" s="1"/>
  <c r="P6" i="17"/>
  <c r="Q6" i="17" s="1"/>
  <c r="P46" i="17"/>
  <c r="Q46" i="17" s="1"/>
  <c r="P32" i="17"/>
  <c r="Q32" i="17" s="1"/>
  <c r="P57" i="17"/>
  <c r="Q57" i="17" s="1"/>
  <c r="P67" i="17"/>
  <c r="Q67" i="17" s="1"/>
  <c r="P89" i="17"/>
  <c r="Q89" i="17" s="1"/>
  <c r="P73" i="17"/>
  <c r="Q73" i="17" s="1"/>
  <c r="P63" i="17"/>
  <c r="Q63" i="17" s="1"/>
  <c r="P97" i="17"/>
  <c r="Q97" i="17" s="1"/>
  <c r="P7" i="17"/>
  <c r="Q7" i="17" s="1"/>
  <c r="P88" i="17"/>
  <c r="Q88" i="17" s="1"/>
  <c r="P15" i="17"/>
  <c r="Q15" i="17" s="1"/>
  <c r="P61" i="17"/>
  <c r="Q61" i="17" s="1"/>
  <c r="P2" i="17"/>
  <c r="Q2" i="17" s="1"/>
  <c r="P3" i="17"/>
  <c r="Q3" i="17" s="1"/>
  <c r="P62" i="17"/>
  <c r="Q62" i="17" s="1"/>
  <c r="P38" i="17"/>
  <c r="Q38" i="17" s="1"/>
  <c r="P24" i="17"/>
  <c r="Q24" i="17" s="1"/>
  <c r="P8" i="17"/>
  <c r="Q8" i="17" s="1"/>
  <c r="P107" i="17"/>
  <c r="Q107" i="17" s="1"/>
  <c r="P76" i="17"/>
  <c r="Q76" i="17" s="1"/>
  <c r="P91" i="17"/>
  <c r="Q91" i="17" s="1"/>
  <c r="P66" i="17"/>
  <c r="Q66" i="17" s="1"/>
  <c r="P81" i="17"/>
  <c r="Q81" i="17" s="1"/>
  <c r="P51" i="17"/>
  <c r="Q51" i="17" s="1"/>
  <c r="P19" i="17"/>
  <c r="Q19" i="17" s="1"/>
  <c r="P101" i="17"/>
  <c r="Q101" i="17" s="1"/>
  <c r="P83" i="17"/>
  <c r="Q83" i="17" s="1"/>
  <c r="P86" i="17"/>
  <c r="Q86" i="17" s="1"/>
  <c r="P41" i="17"/>
  <c r="Q41" i="17" s="1"/>
  <c r="P22" i="17"/>
  <c r="Q22" i="17" s="1"/>
  <c r="P33" i="17"/>
  <c r="Q33" i="17" s="1"/>
  <c r="P110" i="17"/>
  <c r="Q110" i="17" s="1"/>
  <c r="P11" i="17"/>
  <c r="Q11" i="17" s="1"/>
  <c r="P27" i="17"/>
  <c r="Q27" i="17" s="1"/>
  <c r="P54" i="17"/>
  <c r="Q54" i="17" s="1"/>
  <c r="P72" i="17"/>
  <c r="Q72" i="17" s="1"/>
  <c r="P93" i="17"/>
  <c r="Q93" i="17" s="1"/>
  <c r="P94" i="17"/>
  <c r="Q94" i="17" s="1"/>
  <c r="P40" i="17"/>
  <c r="Q40" i="17" s="1"/>
  <c r="P17" i="17"/>
  <c r="Q17" i="17" s="1"/>
  <c r="P9" i="17"/>
  <c r="Q9" i="17" s="1"/>
  <c r="P42" i="17"/>
  <c r="Q42" i="17" s="1"/>
  <c r="P20" i="17"/>
  <c r="Q20" i="17" s="1"/>
  <c r="P26" i="17"/>
  <c r="Q26" i="17" s="1"/>
  <c r="P55" i="17"/>
  <c r="Q55" i="17" s="1"/>
  <c r="P25" i="17"/>
  <c r="Q25" i="17" s="1"/>
  <c r="P74" i="17"/>
  <c r="Q74" i="17" s="1"/>
  <c r="P53" i="17"/>
  <c r="Q53" i="17" s="1"/>
  <c r="P108" i="17"/>
  <c r="Q108" i="17" s="1"/>
  <c r="P31" i="17"/>
  <c r="Q31" i="17" s="1"/>
  <c r="P85" i="17"/>
  <c r="Q85" i="17" s="1"/>
  <c r="P84" i="17"/>
  <c r="Q84" i="17" s="1"/>
  <c r="P92" i="17"/>
  <c r="Q92" i="17" s="1"/>
  <c r="P64" i="17"/>
  <c r="Q64" i="17" s="1"/>
  <c r="P77" i="17"/>
  <c r="Q77" i="17" s="1"/>
  <c r="P58" i="17"/>
  <c r="Q58" i="17" s="1"/>
  <c r="P12" i="17"/>
  <c r="Q12" i="17" s="1"/>
  <c r="P16" i="17"/>
  <c r="Q16" i="17" s="1"/>
  <c r="P4" i="17"/>
  <c r="Q4" i="17" s="1"/>
  <c r="P109" i="17"/>
  <c r="Q109" i="17" s="1"/>
  <c r="P75" i="17"/>
  <c r="Q75" i="17" s="1"/>
  <c r="P30" i="17"/>
  <c r="Q30" i="17" s="1"/>
  <c r="P13" i="17"/>
  <c r="Q13" i="17" s="1"/>
  <c r="P59" i="17"/>
  <c r="Q59" i="17" s="1"/>
  <c r="P65" i="17"/>
  <c r="Q65" i="17" s="1"/>
  <c r="P44" i="17"/>
  <c r="Q44" i="17" s="1"/>
  <c r="P80" i="17"/>
  <c r="Q80" i="17" s="1"/>
  <c r="P45" i="17"/>
  <c r="Q45" i="17" s="1"/>
  <c r="P112" i="17"/>
  <c r="Q112" i="17" s="1"/>
  <c r="P69" i="17"/>
  <c r="Q69" i="17" s="1"/>
  <c r="P43" i="17"/>
  <c r="Q43" i="17" s="1"/>
  <c r="P56" i="17"/>
  <c r="Q56" i="17" s="1"/>
  <c r="P21" i="17"/>
  <c r="Q21" i="17" s="1"/>
  <c r="P28" i="17"/>
  <c r="Q28" i="17" s="1"/>
  <c r="P23" i="17"/>
  <c r="Q23" i="17" s="1"/>
  <c r="P39" i="17"/>
  <c r="Q39" i="17" s="1"/>
  <c r="P47" i="17"/>
  <c r="Q47" i="17" s="1"/>
  <c r="L165" i="19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19" i="19" l="1"/>
  <c r="E118" i="19"/>
  <c r="E141" i="19"/>
  <c r="E67" i="19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<sst xmlns="http://schemas.openxmlformats.org/spreadsheetml/2006/main" count="4452" uniqueCount="410">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</sst>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47" tableType="xml" totalsRowShown="0">
  <autoFilter ref="A1:Q547" xr:uid="{DB7F2CE5-06E2-4DC3-87BA-7ED61CEBB3B2}"/>
  <sortState xmlns:xlrd2="http://schemas.microsoft.com/office/spreadsheetml/2017/richdata2" ref="A2:Q485">
    <sortCondition ref="E2:E485"/>
    <sortCondition ref="H2:H485"/>
    <sortCondition ref="I2:I485"/>
    <sortCondition ref="J2:J485"/>
    <sortCondition ref="C2:C48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1" totalsRowShown="0">
  <autoFilter ref="A1:H211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47"/>
  <sheetViews>
    <sheetView tabSelected="1" workbookViewId="0">
      <pane ySplit="1" topLeftCell="A512" activePane="bottomLeft" state="frozen"/>
      <selection pane="bottomLeft" activeCell="A544" sqref="A544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120</v>
      </c>
      <c r="B2" s="20" t="s">
        <v>133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10</v>
      </c>
      <c r="E2" s="5">
        <v>44094</v>
      </c>
      <c r="F2" s="6" t="s">
        <v>385</v>
      </c>
      <c r="G2" s="11" t="s">
        <v>392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1">
        <v>1</v>
      </c>
      <c r="M2" s="18">
        <f>COUNTIFS(A:A,Table1[[#This Row],[LastName]],B:B,Table1[[#This Row],[FirstName]],F:F,"S",H:H,Table1[[#This Row],[Category]],I:I,Table1[[#This Row],[Weapon]])</f>
        <v>3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32</v>
      </c>
    </row>
    <row r="3" spans="1:17" x14ac:dyDescent="0.25">
      <c r="A3" s="20" t="s">
        <v>19</v>
      </c>
      <c r="B3" s="20" t="s">
        <v>32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10</v>
      </c>
      <c r="E3" s="5">
        <v>44094</v>
      </c>
      <c r="F3" s="6" t="s">
        <v>385</v>
      </c>
      <c r="G3" s="11" t="s">
        <v>392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26</v>
      </c>
    </row>
    <row r="4" spans="1:17" x14ac:dyDescent="0.25">
      <c r="A4" s="20" t="s">
        <v>78</v>
      </c>
      <c r="B4" s="20" t="s">
        <v>48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10</v>
      </c>
      <c r="E4" s="5">
        <v>44094</v>
      </c>
      <c r="F4" s="6" t="s">
        <v>385</v>
      </c>
      <c r="G4" s="11" t="s">
        <v>392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ASC</v>
      </c>
      <c r="L4" s="21">
        <v>1</v>
      </c>
      <c r="M4" s="18">
        <f>COUNTIFS(A:A,Table1[[#This Row],[LastName]],B:B,Table1[[#This Row],[FirstName]],F:F,"S",H:H,Table1[[#This Row],[Category]],I:I,Table1[[#This Row],[Weapon]])</f>
        <v>5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20</v>
      </c>
    </row>
    <row r="5" spans="1:17" x14ac:dyDescent="0.25">
      <c r="A5" s="20" t="s">
        <v>61</v>
      </c>
      <c r="B5" s="20" t="s">
        <v>63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10</v>
      </c>
      <c r="E5" s="5">
        <v>44094</v>
      </c>
      <c r="F5" s="6" t="s">
        <v>385</v>
      </c>
      <c r="G5" s="11" t="s">
        <v>392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CSFC</v>
      </c>
      <c r="L5" s="21">
        <v>1</v>
      </c>
      <c r="M5" s="18">
        <f>COUNTIFS(A:A,Table1[[#This Row],[LastName]],B:B,Table1[[#This Row],[FirstName]],F:F,"S",H:H,Table1[[#This Row],[Category]],I:I,Table1[[#This Row],[Weapon]])</f>
        <v>6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20</v>
      </c>
    </row>
    <row r="6" spans="1:17" x14ac:dyDescent="0.25">
      <c r="A6" s="20" t="s">
        <v>70</v>
      </c>
      <c r="B6" s="20" t="s">
        <v>71</v>
      </c>
      <c r="C6" s="22">
        <v>5</v>
      </c>
      <c r="D6" s="14">
        <f>COUNTIFS(E:E,Table1[[#This Row],[EventDate]],G:G,Table1[[#This Row],[EventName]],H:H,Table1[[#This Row],[Category]],I:I,Table1[[#This Row],[Weapon]],J:J,Table1[[#This Row],[Gender]])</f>
        <v>10</v>
      </c>
      <c r="E6" s="5">
        <v>44094</v>
      </c>
      <c r="F6" s="6" t="s">
        <v>385</v>
      </c>
      <c r="G6" s="11" t="s">
        <v>392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21">
        <v>1</v>
      </c>
      <c r="M6" s="18">
        <f>COUNTIFS(A:A,Table1[[#This Row],[LastName]],B:B,Table1[[#This Row],[FirstName]],F:F,"S",H:H,Table1[[#This Row],[Category]],I:I,Table1[[#This Row],[Weapon]])</f>
        <v>5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14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14</v>
      </c>
    </row>
    <row r="7" spans="1:17" x14ac:dyDescent="0.25">
      <c r="A7" s="20" t="s">
        <v>310</v>
      </c>
      <c r="B7" s="20" t="s">
        <v>311</v>
      </c>
      <c r="C7" s="22">
        <v>6</v>
      </c>
      <c r="D7" s="14">
        <f>COUNTIFS(E:E,Table1[[#This Row],[EventDate]],G:G,Table1[[#This Row],[EventName]],H:H,Table1[[#This Row],[Category]],I:I,Table1[[#This Row],[Weapon]],J:J,Table1[[#This Row],[Gender]])</f>
        <v>10</v>
      </c>
      <c r="E7" s="5">
        <v>44094</v>
      </c>
      <c r="F7" s="6" t="s">
        <v>385</v>
      </c>
      <c r="G7" s="11" t="s">
        <v>392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1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14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14</v>
      </c>
    </row>
    <row r="8" spans="1:17" x14ac:dyDescent="0.25">
      <c r="A8" s="20" t="s">
        <v>330</v>
      </c>
      <c r="B8" s="20" t="s">
        <v>319</v>
      </c>
      <c r="C8" s="22">
        <v>7</v>
      </c>
      <c r="D8" s="14">
        <f>COUNTIFS(E:E,Table1[[#This Row],[EventDate]],G:G,Table1[[#This Row],[EventName]],H:H,Table1[[#This Row],[Category]],I:I,Table1[[#This Row],[Weapon]],J:J,Table1[[#This Row],[Gender]])</f>
        <v>10</v>
      </c>
      <c r="E8" s="5">
        <v>44094</v>
      </c>
      <c r="F8" s="6" t="s">
        <v>385</v>
      </c>
      <c r="G8" s="11" t="s">
        <v>392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ASC</v>
      </c>
      <c r="L8" s="21">
        <v>1</v>
      </c>
      <c r="M8" s="18">
        <f>COUNTIFS(A:A,Table1[[#This Row],[LastName]],B:B,Table1[[#This Row],[FirstName]],F:F,"S",H:H,Table1[[#This Row],[Category]],I:I,Table1[[#This Row],[Weapon]])</f>
        <v>1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14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14</v>
      </c>
    </row>
    <row r="9" spans="1:17" x14ac:dyDescent="0.25">
      <c r="A9" s="20" t="s">
        <v>19</v>
      </c>
      <c r="B9" s="20" t="s">
        <v>33</v>
      </c>
      <c r="C9" s="22">
        <v>8</v>
      </c>
      <c r="D9" s="14">
        <f>COUNTIFS(E:E,Table1[[#This Row],[EventDate]],G:G,Table1[[#This Row],[EventName]],H:H,Table1[[#This Row],[Category]],I:I,Table1[[#This Row],[Weapon]],J:J,Table1[[#This Row],[Gender]])</f>
        <v>10</v>
      </c>
      <c r="E9" s="5">
        <v>44094</v>
      </c>
      <c r="F9" s="6" t="s">
        <v>385</v>
      </c>
      <c r="G9" s="11" t="s">
        <v>392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1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14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14</v>
      </c>
    </row>
    <row r="10" spans="1:17" x14ac:dyDescent="0.25">
      <c r="A10" s="20" t="s">
        <v>68</v>
      </c>
      <c r="B10" s="20" t="s">
        <v>312</v>
      </c>
      <c r="C10" s="22">
        <v>9</v>
      </c>
      <c r="D10" s="14">
        <f>COUNTIFS(E:E,Table1[[#This Row],[EventDate]],G:G,Table1[[#This Row],[EventName]],H:H,Table1[[#This Row],[Category]],I:I,Table1[[#This Row],[Weapon]],J:J,Table1[[#This Row],[Gender]])</f>
        <v>10</v>
      </c>
      <c r="E10" s="5">
        <v>44094</v>
      </c>
      <c r="F10" s="6" t="s">
        <v>385</v>
      </c>
      <c r="G10" s="11" t="s">
        <v>392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IND</v>
      </c>
      <c r="L10" s="21">
        <v>1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8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8</v>
      </c>
    </row>
    <row r="11" spans="1:17" x14ac:dyDescent="0.25">
      <c r="A11" s="20" t="s">
        <v>107</v>
      </c>
      <c r="B11" s="20" t="s">
        <v>114</v>
      </c>
      <c r="C11" s="22">
        <v>10</v>
      </c>
      <c r="D11" s="14">
        <f>COUNTIFS(E:E,Table1[[#This Row],[EventDate]],G:G,Table1[[#This Row],[EventName]],H:H,Table1[[#This Row],[Category]],I:I,Table1[[#This Row],[Weapon]],J:J,Table1[[#This Row],[Gender]])</f>
        <v>10</v>
      </c>
      <c r="E11" s="5">
        <v>44094</v>
      </c>
      <c r="F11" s="6" t="s">
        <v>385</v>
      </c>
      <c r="G11" s="11" t="s">
        <v>392</v>
      </c>
      <c r="H11" s="20" t="s">
        <v>306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ASC</v>
      </c>
      <c r="L11" s="21">
        <v>1</v>
      </c>
      <c r="M11" s="18">
        <f>COUNTIFS(A:A,Table1[[#This Row],[LastName]],B:B,Table1[[#This Row],[FirstName]],F:F,"S",H:H,Table1[[#This Row],[Category]],I:I,Table1[[#This Row],[Weapon]])</f>
        <v>2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8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8</v>
      </c>
    </row>
    <row r="12" spans="1:17" x14ac:dyDescent="0.25">
      <c r="A12" s="20" t="s">
        <v>61</v>
      </c>
      <c r="B12" s="20" t="s">
        <v>64</v>
      </c>
      <c r="C12" s="22">
        <v>1</v>
      </c>
      <c r="D12" s="14">
        <f>COUNTIFS(E:E,Table1[[#This Row],[EventDate]],G:G,Table1[[#This Row],[EventName]],H:H,Table1[[#This Row],[Category]],I:I,Table1[[#This Row],[Weapon]],J:J,Table1[[#This Row],[Gender]])</f>
        <v>3</v>
      </c>
      <c r="E12" s="5">
        <v>44094</v>
      </c>
      <c r="F12" s="6" t="s">
        <v>385</v>
      </c>
      <c r="G12" s="11" t="s">
        <v>392</v>
      </c>
      <c r="H12" s="20" t="s">
        <v>306</v>
      </c>
      <c r="I12" s="20" t="s">
        <v>288</v>
      </c>
      <c r="J12" s="16" t="str">
        <f>VLOOKUP(Table1[[#This Row],[LastName]]&amp;"."&amp;Table1[[#This Row],[FirstName]],Fencers!C:H,6,FALSE)</f>
        <v>Women</v>
      </c>
      <c r="K12" s="17" t="str">
        <f>VLOOKUP(Table1[[#This Row],[LastName]]&amp;"."&amp;Table1[[#This Row],[FirstName]],Fencers!C:G,4,FALSE)</f>
        <v>CSFC</v>
      </c>
      <c r="L12" s="21">
        <v>1</v>
      </c>
      <c r="M12" s="18">
        <f>COUNTIFS(A:A,Table1[[#This Row],[LastName]],B:B,Table1[[#This Row],[FirstName]],F:F,"S",H:H,Table1[[#This Row],[Category]],I:I,Table1[[#This Row],[Weapon]])</f>
        <v>5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32</v>
      </c>
      <c r="P12" s="18">
        <f>IF(OR(Table1[[#This Row],[Rank]]="Cancelled",Table1[[#This Row],[Rank]]&gt;64),1,VLOOKUP(Table1[[#This Row],[GenderCount]],'Ranking Values'!E:F,2,FALSE))</f>
        <v>0.6</v>
      </c>
      <c r="Q12" s="19">
        <f>Table1[[#This Row],[Ranking.Points]]*Table1[[#This Row],[Mulitplier]]*Table1[[#This Row],[NI.Mult]]</f>
        <v>19.2</v>
      </c>
    </row>
    <row r="13" spans="1:17" x14ac:dyDescent="0.25">
      <c r="A13" s="20" t="s">
        <v>122</v>
      </c>
      <c r="B13" s="20" t="s">
        <v>135</v>
      </c>
      <c r="C13" s="22">
        <v>2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44094</v>
      </c>
      <c r="F13" s="6" t="s">
        <v>385</v>
      </c>
      <c r="G13" s="11" t="s">
        <v>392</v>
      </c>
      <c r="H13" s="20" t="s">
        <v>306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ASC</v>
      </c>
      <c r="L13" s="21">
        <v>1</v>
      </c>
      <c r="M13" s="18">
        <f>COUNTIFS(A:A,Table1[[#This Row],[LastName]],B:B,Table1[[#This Row],[FirstName]],F:F,"S",H:H,Table1[[#This Row],[Category]],I:I,Table1[[#This Row],[Weapon]])</f>
        <v>4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26</v>
      </c>
      <c r="P13" s="18">
        <f>IF(OR(Table1[[#This Row],[Rank]]="Cancelled",Table1[[#This Row],[Rank]]&gt;64),1,VLOOKUP(Table1[[#This Row],[GenderCount]],'Ranking Values'!E:F,2,FALSE))</f>
        <v>0.6</v>
      </c>
      <c r="Q13" s="19">
        <f>Table1[[#This Row],[Ranking.Points]]*Table1[[#This Row],[Mulitplier]]*Table1[[#This Row],[NI.Mult]]</f>
        <v>15.6</v>
      </c>
    </row>
    <row r="14" spans="1:17" x14ac:dyDescent="0.25">
      <c r="A14" s="20" t="s">
        <v>108</v>
      </c>
      <c r="B14" s="20" t="s">
        <v>115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44094</v>
      </c>
      <c r="F14" s="6" t="s">
        <v>385</v>
      </c>
      <c r="G14" s="11" t="s">
        <v>392</v>
      </c>
      <c r="H14" s="20" t="s">
        <v>306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6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0.6</v>
      </c>
      <c r="Q14" s="19">
        <f>Table1[[#This Row],[Ranking.Points]]*Table1[[#This Row],[Mulitplier]]*Table1[[#This Row],[NI.Mult]]</f>
        <v>12</v>
      </c>
    </row>
    <row r="15" spans="1:17" x14ac:dyDescent="0.25">
      <c r="A15" s="20" t="s">
        <v>70</v>
      </c>
      <c r="B15" s="20" t="s">
        <v>71</v>
      </c>
      <c r="C15" s="22">
        <v>1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44094</v>
      </c>
      <c r="F15" s="6" t="s">
        <v>385</v>
      </c>
      <c r="G15" s="11" t="s">
        <v>392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AHFC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32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19.2</v>
      </c>
    </row>
    <row r="16" spans="1:17" x14ac:dyDescent="0.25">
      <c r="A16" s="20" t="s">
        <v>21</v>
      </c>
      <c r="B16" s="20" t="s">
        <v>35</v>
      </c>
      <c r="C16" s="22">
        <v>2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44094</v>
      </c>
      <c r="F16" s="6" t="s">
        <v>385</v>
      </c>
      <c r="G16" s="11" t="s">
        <v>392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26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15.6</v>
      </c>
    </row>
    <row r="17" spans="1:17" x14ac:dyDescent="0.25">
      <c r="A17" s="20" t="s">
        <v>107</v>
      </c>
      <c r="B17" s="20" t="s">
        <v>143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44094</v>
      </c>
      <c r="F17" s="6" t="s">
        <v>385</v>
      </c>
      <c r="G17" s="11" t="s">
        <v>392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ASC</v>
      </c>
      <c r="L17" s="21">
        <v>1</v>
      </c>
      <c r="M17" s="18">
        <f>COUNTIFS(A:A,Table1[[#This Row],[LastName]],B:B,Table1[[#This Row],[FirstName]],F:F,"S",H:H,Table1[[#This Row],[Category]],I:I,Table1[[#This Row],[Weapon]])</f>
        <v>4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20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12</v>
      </c>
    </row>
    <row r="18" spans="1:17" x14ac:dyDescent="0.25">
      <c r="A18" s="20" t="s">
        <v>146</v>
      </c>
      <c r="B18" s="20" t="s">
        <v>83</v>
      </c>
      <c r="C18" s="22">
        <v>1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44094</v>
      </c>
      <c r="F18" s="6" t="s">
        <v>385</v>
      </c>
      <c r="G18" s="11" t="s">
        <v>392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ASC</v>
      </c>
      <c r="L18" s="21">
        <v>1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32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19.2</v>
      </c>
    </row>
    <row r="19" spans="1:17" x14ac:dyDescent="0.25">
      <c r="A19" s="20" t="s">
        <v>331</v>
      </c>
      <c r="B19" s="20" t="s">
        <v>332</v>
      </c>
      <c r="C19" s="22">
        <v>2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44094</v>
      </c>
      <c r="F19" s="6" t="s">
        <v>385</v>
      </c>
      <c r="G19" s="11" t="s">
        <v>392</v>
      </c>
      <c r="H19" s="20" t="s">
        <v>306</v>
      </c>
      <c r="I19" s="20" t="s">
        <v>286</v>
      </c>
      <c r="J19" s="16" t="str">
        <f>VLOOKUP(Table1[[#This Row],[LastName]]&amp;"."&amp;Table1[[#This Row],[FirstName]],Fencers!C:H,6,FALSE)</f>
        <v>Women</v>
      </c>
      <c r="K19" s="17" t="str">
        <f>VLOOKUP(Table1[[#This Row],[LastName]]&amp;"."&amp;Table1[[#This Row],[FirstName]],Fencers!C:G,4,FALSE)</f>
        <v>AUFeC</v>
      </c>
      <c r="L19" s="21">
        <v>1</v>
      </c>
      <c r="M19" s="18">
        <f>COUNTIFS(A:A,Table1[[#This Row],[LastName]],B:B,Table1[[#This Row],[FirstName]],F:F,"S",H:H,Table1[[#This Row],[Category]],I:I,Table1[[#This Row],[Weapon]])</f>
        <v>5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26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15.6</v>
      </c>
    </row>
    <row r="20" spans="1:17" x14ac:dyDescent="0.25">
      <c r="A20" s="20" t="s">
        <v>181</v>
      </c>
      <c r="B20" s="20" t="s">
        <v>182</v>
      </c>
      <c r="C20" s="22">
        <v>3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44094</v>
      </c>
      <c r="F20" s="6" t="s">
        <v>385</v>
      </c>
      <c r="G20" s="11" t="s">
        <v>392</v>
      </c>
      <c r="H20" s="20" t="s">
        <v>306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6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20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12</v>
      </c>
    </row>
    <row r="21" spans="1:17" x14ac:dyDescent="0.25">
      <c r="A21" s="20" t="s">
        <v>328</v>
      </c>
      <c r="B21" s="20" t="s">
        <v>329</v>
      </c>
      <c r="C21" s="22">
        <v>1</v>
      </c>
      <c r="D21" s="14">
        <f>COUNTIFS(E:E,Table1[[#This Row],[EventDate]],G:G,Table1[[#This Row],[EventName]],H:H,Table1[[#This Row],[Category]],I:I,Table1[[#This Row],[Weapon]],J:J,Table1[[#This Row],[Gender]])</f>
        <v>4</v>
      </c>
      <c r="E21" s="5">
        <v>44094</v>
      </c>
      <c r="F21" s="6" t="s">
        <v>385</v>
      </c>
      <c r="G21" s="11" t="s">
        <v>392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32</v>
      </c>
      <c r="P21" s="18">
        <f>IF(OR(Table1[[#This Row],[Rank]]="Cancelled",Table1[[#This Row],[Rank]]&gt;64),1,VLOOKUP(Table1[[#This Row],[GenderCount]],'Ranking Values'!E:F,2,FALSE))</f>
        <v>0.8</v>
      </c>
      <c r="Q21" s="19">
        <f>Table1[[#This Row],[Ranking.Points]]*Table1[[#This Row],[Mulitplier]]*Table1[[#This Row],[NI.Mult]]</f>
        <v>25.6</v>
      </c>
    </row>
    <row r="22" spans="1:17" x14ac:dyDescent="0.25">
      <c r="A22" s="20" t="s">
        <v>23</v>
      </c>
      <c r="B22" s="20" t="s">
        <v>38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4</v>
      </c>
      <c r="E22" s="5">
        <v>44094</v>
      </c>
      <c r="F22" s="6" t="s">
        <v>385</v>
      </c>
      <c r="G22" s="11" t="s">
        <v>392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1</v>
      </c>
      <c r="M22" s="18">
        <f>COUNTIFS(A:A,Table1[[#This Row],[LastName]],B:B,Table1[[#This Row],[FirstName]],F:F,"S",H:H,Table1[[#This Row],[Category]],I:I,Table1[[#This Row],[Weapon]])</f>
        <v>4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0.8</v>
      </c>
      <c r="Q22" s="19">
        <f>Table1[[#This Row],[Ranking.Points]]*Table1[[#This Row],[Mulitplier]]*Table1[[#This Row],[NI.Mult]]</f>
        <v>16</v>
      </c>
    </row>
    <row r="23" spans="1:17" x14ac:dyDescent="0.25">
      <c r="A23" s="20" t="s">
        <v>298</v>
      </c>
      <c r="B23" s="20" t="s">
        <v>112</v>
      </c>
      <c r="C23" s="22">
        <v>3</v>
      </c>
      <c r="D23" s="14">
        <f>COUNTIFS(E:E,Table1[[#This Row],[EventDate]],G:G,Table1[[#This Row],[EventName]],H:H,Table1[[#This Row],[Category]],I:I,Table1[[#This Row],[Weapon]],J:J,Table1[[#This Row],[Gender]])</f>
        <v>4</v>
      </c>
      <c r="E23" s="5">
        <v>44094</v>
      </c>
      <c r="F23" s="6" t="s">
        <v>385</v>
      </c>
      <c r="G23" s="11" t="s">
        <v>392</v>
      </c>
      <c r="H23" s="20" t="s">
        <v>306</v>
      </c>
      <c r="I23" s="2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1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20</v>
      </c>
      <c r="P23" s="18">
        <f>IF(OR(Table1[[#This Row],[Rank]]="Cancelled",Table1[[#This Row],[Rank]]&gt;64),1,VLOOKUP(Table1[[#This Row],[GenderCount]],'Ranking Values'!E:F,2,FALSE))</f>
        <v>0.8</v>
      </c>
      <c r="Q23" s="19">
        <f>Table1[[#This Row],[Ranking.Points]]*Table1[[#This Row],[Mulitplier]]*Table1[[#This Row],[NI.Mult]]</f>
        <v>16</v>
      </c>
    </row>
    <row r="24" spans="1:17" x14ac:dyDescent="0.25">
      <c r="A24" s="20" t="s">
        <v>23</v>
      </c>
      <c r="B24" s="20" t="s">
        <v>113</v>
      </c>
      <c r="C24" s="22">
        <v>5</v>
      </c>
      <c r="D24" s="14">
        <f>COUNTIFS(E:E,Table1[[#This Row],[EventDate]],G:G,Table1[[#This Row],[EventName]],H:H,Table1[[#This Row],[Category]],I:I,Table1[[#This Row],[Weapon]],J:J,Table1[[#This Row],[Gender]])</f>
        <v>4</v>
      </c>
      <c r="E24" s="5">
        <v>44094</v>
      </c>
      <c r="F24" s="6" t="s">
        <v>385</v>
      </c>
      <c r="G24" s="11" t="s">
        <v>392</v>
      </c>
      <c r="H24" s="20" t="s">
        <v>306</v>
      </c>
      <c r="I24" s="2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1</v>
      </c>
      <c r="M24" s="18">
        <f>COUNTIFS(A:A,Table1[[#This Row],[LastName]],B:B,Table1[[#This Row],[FirstName]],F:F,"S",H:H,Table1[[#This Row],[Category]],I:I,Table1[[#This Row],[Weapon]])</f>
        <v>5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14</v>
      </c>
      <c r="P24" s="18">
        <f>IF(OR(Table1[[#This Row],[Rank]]="Cancelled",Table1[[#This Row],[Rank]]&gt;64),1,VLOOKUP(Table1[[#This Row],[GenderCount]],'Ranking Values'!E:F,2,FALSE))</f>
        <v>0.8</v>
      </c>
      <c r="Q24" s="19">
        <f>Table1[[#This Row],[Ranking.Points]]*Table1[[#This Row],[Mulitplier]]*Table1[[#This Row],[NI.Mult]]</f>
        <v>11.200000000000001</v>
      </c>
    </row>
    <row r="25" spans="1:17" x14ac:dyDescent="0.25">
      <c r="A25" s="20" t="s">
        <v>68</v>
      </c>
      <c r="B25" s="20" t="s">
        <v>69</v>
      </c>
      <c r="C25" s="22">
        <v>2</v>
      </c>
      <c r="D25" s="14">
        <f>COUNTIFS(E:E,Table1[[#This Row],[EventDate]],G:G,Table1[[#This Row],[EventName]],H:H,Table1[[#This Row],[Category]],I:I,Table1[[#This Row],[Weapon]],J:J,Table1[[#This Row],[Gender]])</f>
        <v>1</v>
      </c>
      <c r="E25" s="5">
        <v>44094</v>
      </c>
      <c r="F25" s="6" t="s">
        <v>385</v>
      </c>
      <c r="G25" s="11" t="s">
        <v>392</v>
      </c>
      <c r="H25" s="20" t="s">
        <v>306</v>
      </c>
      <c r="I25" s="20" t="s">
        <v>314</v>
      </c>
      <c r="J25" s="16" t="str">
        <f>VLOOKUP(Table1[[#This Row],[LastName]]&amp;"."&amp;Table1[[#This Row],[FirstName]],Fencers!C:H,6,FALSE)</f>
        <v>Women</v>
      </c>
      <c r="K25" s="17" t="str">
        <f>VLOOKUP(Table1[[#This Row],[LastName]]&amp;"."&amp;Table1[[#This Row],[FirstName]],Fencers!C:G,4,FALSE)</f>
        <v>ASC</v>
      </c>
      <c r="L25" s="21">
        <v>1</v>
      </c>
      <c r="M25" s="18">
        <f>COUNTIFS(A:A,Table1[[#This Row],[LastName]],B:B,Table1[[#This Row],[FirstName]],F:F,"S",H:H,Table1[[#This Row],[Category]],I:I,Table1[[#This Row],[Weapon]])</f>
        <v>4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26</v>
      </c>
      <c r="P25" s="18">
        <f>IF(OR(Table1[[#This Row],[Rank]]="Cancelled",Table1[[#This Row],[Rank]]&gt;64),1,VLOOKUP(Table1[[#This Row],[GenderCount]],'Ranking Values'!E:F,2,FALSE))</f>
        <v>0.2</v>
      </c>
      <c r="Q25" s="19">
        <f>Table1[[#This Row],[Ranking.Points]]*Table1[[#This Row],[Mulitplier]]*Table1[[#This Row],[NI.Mult]]</f>
        <v>5.2</v>
      </c>
    </row>
    <row r="26" spans="1:17" x14ac:dyDescent="0.25">
      <c r="A26" s="20" t="s">
        <v>61</v>
      </c>
      <c r="B26" s="20" t="s">
        <v>63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44094</v>
      </c>
      <c r="F26" s="6" t="s">
        <v>385</v>
      </c>
      <c r="G26" s="11" t="s">
        <v>392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CSFC</v>
      </c>
      <c r="L26" s="21">
        <v>1</v>
      </c>
      <c r="M26" s="18">
        <f>COUNTIFS(A:A,Table1[[#This Row],[LastName]],B:B,Table1[[#This Row],[FirstName]],F:F,"S",H:H,Table1[[#This Row],[Category]],I:I,Table1[[#This Row],[Weapon]])</f>
        <v>6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32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32</v>
      </c>
    </row>
    <row r="27" spans="1:17" x14ac:dyDescent="0.25">
      <c r="A27" s="20" t="s">
        <v>68</v>
      </c>
      <c r="B27" s="20" t="s">
        <v>312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5</v>
      </c>
      <c r="E27" s="5">
        <v>44094</v>
      </c>
      <c r="F27" s="6" t="s">
        <v>385</v>
      </c>
      <c r="G27" s="11" t="s">
        <v>392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Men</v>
      </c>
      <c r="K27" s="17" t="str">
        <f>VLOOKUP(Table1[[#This Row],[LastName]]&amp;"."&amp;Table1[[#This Row],[FirstName]],Fencers!C:G,4,FALSE)</f>
        <v>IND</v>
      </c>
      <c r="L27" s="21">
        <v>1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26</v>
      </c>
      <c r="P27" s="18">
        <f>IF(OR(Table1[[#This Row],[Rank]]="Cancelled",Table1[[#This Row],[Rank]]&gt;64),1,VLOOKUP(Table1[[#This Row],[GenderCount]],'Ranking Values'!E:F,2,FALSE))</f>
        <v>1</v>
      </c>
      <c r="Q27" s="19">
        <f>Table1[[#This Row],[Ranking.Points]]*Table1[[#This Row],[Mulitplier]]*Table1[[#This Row],[NI.Mult]]</f>
        <v>26</v>
      </c>
    </row>
    <row r="28" spans="1:17" x14ac:dyDescent="0.25">
      <c r="A28" s="20" t="s">
        <v>30</v>
      </c>
      <c r="B28" s="20" t="s">
        <v>45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5</v>
      </c>
      <c r="E28" s="5">
        <v>44094</v>
      </c>
      <c r="F28" s="6" t="s">
        <v>385</v>
      </c>
      <c r="G28" s="11" t="s">
        <v>392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1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20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20</v>
      </c>
    </row>
    <row r="29" spans="1:17" x14ac:dyDescent="0.25">
      <c r="A29" s="20" t="s">
        <v>107</v>
      </c>
      <c r="B29" s="20" t="s">
        <v>114</v>
      </c>
      <c r="C29" s="22">
        <v>3</v>
      </c>
      <c r="D29" s="14">
        <f>COUNTIFS(E:E,Table1[[#This Row],[EventDate]],G:G,Table1[[#This Row],[EventName]],H:H,Table1[[#This Row],[Category]],I:I,Table1[[#This Row],[Weapon]],J:J,Table1[[#This Row],[Gender]])</f>
        <v>5</v>
      </c>
      <c r="E29" s="5">
        <v>44094</v>
      </c>
      <c r="F29" s="6" t="s">
        <v>385</v>
      </c>
      <c r="G29" s="11" t="s">
        <v>392</v>
      </c>
      <c r="H29" s="20" t="s">
        <v>315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ASC</v>
      </c>
      <c r="L29" s="21">
        <v>1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20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20</v>
      </c>
    </row>
    <row r="30" spans="1:17" x14ac:dyDescent="0.25">
      <c r="A30" s="20" t="s">
        <v>126</v>
      </c>
      <c r="B30" s="20" t="s">
        <v>48</v>
      </c>
      <c r="C30" s="22">
        <v>5</v>
      </c>
      <c r="D30" s="14">
        <f>COUNTIFS(E:E,Table1[[#This Row],[EventDate]],G:G,Table1[[#This Row],[EventName]],H:H,Table1[[#This Row],[Category]],I:I,Table1[[#This Row],[Weapon]],J:J,Table1[[#This Row],[Gender]])</f>
        <v>5</v>
      </c>
      <c r="E30" s="5">
        <v>44094</v>
      </c>
      <c r="F30" s="6" t="s">
        <v>385</v>
      </c>
      <c r="G30" s="11" t="s">
        <v>392</v>
      </c>
      <c r="H30" s="20" t="s">
        <v>315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ASC</v>
      </c>
      <c r="L30" s="21">
        <v>1</v>
      </c>
      <c r="M30" s="18">
        <f>COUNTIFS(A:A,Table1[[#This Row],[LastName]],B:B,Table1[[#This Row],[FirstName]],F:F,"S",H:H,Table1[[#This Row],[Category]],I:I,Table1[[#This Row],[Weapon]])</f>
        <v>4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14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14</v>
      </c>
    </row>
    <row r="31" spans="1:17" x14ac:dyDescent="0.25">
      <c r="A31" s="20" t="s">
        <v>61</v>
      </c>
      <c r="B31" s="20" t="s">
        <v>64</v>
      </c>
      <c r="C31" s="22">
        <v>1</v>
      </c>
      <c r="D31" s="14">
        <f>COUNTIFS(E:E,Table1[[#This Row],[EventDate]],G:G,Table1[[#This Row],[EventName]],H:H,Table1[[#This Row],[Category]],I:I,Table1[[#This Row],[Weapon]],J:J,Table1[[#This Row],[Gender]])</f>
        <v>3</v>
      </c>
      <c r="E31" s="5">
        <v>44094</v>
      </c>
      <c r="F31" s="6" t="s">
        <v>385</v>
      </c>
      <c r="G31" s="11" t="s">
        <v>392</v>
      </c>
      <c r="H31" s="20" t="s">
        <v>315</v>
      </c>
      <c r="I31" s="20" t="s">
        <v>288</v>
      </c>
      <c r="J31" s="16" t="str">
        <f>VLOOKUP(Table1[[#This Row],[LastName]]&amp;"."&amp;Table1[[#This Row],[FirstName]],Fencers!C:H,6,FALSE)</f>
        <v>Women</v>
      </c>
      <c r="K31" s="17" t="str">
        <f>VLOOKUP(Table1[[#This Row],[LastName]]&amp;"."&amp;Table1[[#This Row],[FirstName]],Fencers!C:G,4,FALSE)</f>
        <v>CSFC</v>
      </c>
      <c r="L31" s="21">
        <v>1</v>
      </c>
      <c r="M31" s="18">
        <f>COUNTIFS(A:A,Table1[[#This Row],[LastName]],B:B,Table1[[#This Row],[FirstName]],F:F,"S",H:H,Table1[[#This Row],[Category]],I:I,Table1[[#This Row],[Weapon]])</f>
        <v>5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32</v>
      </c>
      <c r="P31" s="18">
        <f>IF(OR(Table1[[#This Row],[Rank]]="Cancelled",Table1[[#This Row],[Rank]]&gt;64),1,VLOOKUP(Table1[[#This Row],[GenderCount]],'Ranking Values'!E:F,2,FALSE))</f>
        <v>0.6</v>
      </c>
      <c r="Q31" s="19">
        <f>Table1[[#This Row],[Ranking.Points]]*Table1[[#This Row],[Mulitplier]]*Table1[[#This Row],[NI.Mult]]</f>
        <v>19.2</v>
      </c>
    </row>
    <row r="32" spans="1:17" x14ac:dyDescent="0.25">
      <c r="A32" s="20" t="s">
        <v>57</v>
      </c>
      <c r="B32" s="20" t="s">
        <v>58</v>
      </c>
      <c r="C32" s="22">
        <v>2</v>
      </c>
      <c r="D32" s="14">
        <f>COUNTIFS(E:E,Table1[[#This Row],[EventDate]],G:G,Table1[[#This Row],[EventName]],H:H,Table1[[#This Row],[Category]],I:I,Table1[[#This Row],[Weapon]],J:J,Table1[[#This Row],[Gender]])</f>
        <v>3</v>
      </c>
      <c r="E32" s="5">
        <v>44094</v>
      </c>
      <c r="F32" s="6" t="s">
        <v>385</v>
      </c>
      <c r="G32" s="11" t="s">
        <v>392</v>
      </c>
      <c r="H32" s="20" t="s">
        <v>315</v>
      </c>
      <c r="I32" s="20" t="s">
        <v>288</v>
      </c>
      <c r="J32" s="16" t="str">
        <f>VLOOKUP(Table1[[#This Row],[LastName]]&amp;"."&amp;Table1[[#This Row],[FirstName]],Fencers!C:H,6,FALSE)</f>
        <v>Women</v>
      </c>
      <c r="K32" s="17" t="str">
        <f>VLOOKUP(Table1[[#This Row],[LastName]]&amp;"."&amp;Table1[[#This Row],[FirstName]],Fencers!C:G,4,FALSE)</f>
        <v>AHFC</v>
      </c>
      <c r="L32" s="21">
        <v>1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26</v>
      </c>
      <c r="P32" s="18">
        <f>IF(OR(Table1[[#This Row],[Rank]]="Cancelled",Table1[[#This Row],[Rank]]&gt;64),1,VLOOKUP(Table1[[#This Row],[GenderCount]],'Ranking Values'!E:F,2,FALSE))</f>
        <v>0.6</v>
      </c>
      <c r="Q32" s="19">
        <f>Table1[[#This Row],[Ranking.Points]]*Table1[[#This Row],[Mulitplier]]*Table1[[#This Row],[NI.Mult]]</f>
        <v>15.6</v>
      </c>
    </row>
    <row r="33" spans="1:17" x14ac:dyDescent="0.25">
      <c r="A33" s="20" t="s">
        <v>108</v>
      </c>
      <c r="B33" s="20" t="s">
        <v>115</v>
      </c>
      <c r="C33" s="22">
        <v>3</v>
      </c>
      <c r="D33" s="14">
        <f>COUNTIFS(E:E,Table1[[#This Row],[EventDate]],G:G,Table1[[#This Row],[EventName]],H:H,Table1[[#This Row],[Category]],I:I,Table1[[#This Row],[Weapon]],J:J,Table1[[#This Row],[Gender]])</f>
        <v>3</v>
      </c>
      <c r="E33" s="5">
        <v>44094</v>
      </c>
      <c r="F33" s="6" t="s">
        <v>385</v>
      </c>
      <c r="G33" s="11" t="s">
        <v>392</v>
      </c>
      <c r="H33" s="20" t="s">
        <v>315</v>
      </c>
      <c r="I33" s="20" t="s">
        <v>288</v>
      </c>
      <c r="J33" s="16" t="str">
        <f>VLOOKUP(Table1[[#This Row],[LastName]]&amp;"."&amp;Table1[[#This Row],[FirstName]],Fencers!C:H,6,FALSE)</f>
        <v>Women</v>
      </c>
      <c r="K33" s="17" t="str">
        <f>VLOOKUP(Table1[[#This Row],[LastName]]&amp;"."&amp;Table1[[#This Row],[FirstName]],Fencers!C:G,4,FALSE)</f>
        <v>ASC</v>
      </c>
      <c r="L33" s="21">
        <v>1</v>
      </c>
      <c r="M33" s="18">
        <f>COUNTIFS(A:A,Table1[[#This Row],[LastName]],B:B,Table1[[#This Row],[FirstName]],F:F,"S",H:H,Table1[[#This Row],[Category]],I:I,Table1[[#This Row],[Weapon]])</f>
        <v>5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20</v>
      </c>
      <c r="P33" s="18">
        <f>IF(OR(Table1[[#This Row],[Rank]]="Cancelled",Table1[[#This Row],[Rank]]&gt;64),1,VLOOKUP(Table1[[#This Row],[GenderCount]],'Ranking Values'!E:F,2,FALSE))</f>
        <v>0.6</v>
      </c>
      <c r="Q33" s="19">
        <f>Table1[[#This Row],[Ranking.Points]]*Table1[[#This Row],[Mulitplier]]*Table1[[#This Row],[NI.Mult]]</f>
        <v>12</v>
      </c>
    </row>
    <row r="34" spans="1:17" x14ac:dyDescent="0.25">
      <c r="A34" s="20" t="s">
        <v>107</v>
      </c>
      <c r="B34" s="20" t="s">
        <v>114</v>
      </c>
      <c r="C34" s="22" t="s">
        <v>17</v>
      </c>
      <c r="D34" s="15">
        <f>COUNTIFS(E:E,Table1[[#This Row],[EventDate]],G:G,Table1[[#This Row],[EventName]],H:H,Table1[[#This Row],[Category]],I:I,Table1[[#This Row],[Weapon]],J:J,Table1[[#This Row],[Gender]])</f>
        <v>1</v>
      </c>
      <c r="E34" s="5">
        <v>44094</v>
      </c>
      <c r="F34" s="6" t="s">
        <v>385</v>
      </c>
      <c r="G34" s="11" t="s">
        <v>392</v>
      </c>
      <c r="H34" s="20" t="s">
        <v>315</v>
      </c>
      <c r="I34" s="20" t="s">
        <v>286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1</v>
      </c>
      <c r="M34" s="18">
        <f>COUNTIFS(A:A,Table1[[#This Row],[LastName]],B:B,Table1[[#This Row],[FirstName]],F:F,"S",H:H,Table1[[#This Row],[Category]],I:I,Table1[[#This Row],[Weapon]])</f>
        <v>1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</v>
      </c>
    </row>
    <row r="35" spans="1:17" x14ac:dyDescent="0.25">
      <c r="A35" s="20" t="s">
        <v>331</v>
      </c>
      <c r="B35" s="20" t="s">
        <v>332</v>
      </c>
      <c r="C35" s="22" t="s">
        <v>17</v>
      </c>
      <c r="D35" s="15">
        <f>COUNTIFS(E:E,Table1[[#This Row],[EventDate]],G:G,Table1[[#This Row],[EventName]],H:H,Table1[[#This Row],[Category]],I:I,Table1[[#This Row],[Weapon]],J:J,Table1[[#This Row],[Gender]])</f>
        <v>1</v>
      </c>
      <c r="E35" s="5">
        <v>44094</v>
      </c>
      <c r="F35" s="6" t="s">
        <v>385</v>
      </c>
      <c r="G35" s="11" t="s">
        <v>392</v>
      </c>
      <c r="H35" s="20" t="s">
        <v>315</v>
      </c>
      <c r="I35" s="20" t="s">
        <v>286</v>
      </c>
      <c r="J35" s="16" t="str">
        <f>VLOOKUP(Table1[[#This Row],[LastName]]&amp;"."&amp;Table1[[#This Row],[FirstName]],Fencers!C:H,6,FALSE)</f>
        <v>Women</v>
      </c>
      <c r="K35" s="17" t="str">
        <f>VLOOKUP(Table1[[#This Row],[LastName]]&amp;"."&amp;Table1[[#This Row],[FirstName]],Fencers!C:G,4,FALSE)</f>
        <v>AUFeC</v>
      </c>
      <c r="L35" s="20">
        <v>1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1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1</v>
      </c>
    </row>
    <row r="36" spans="1:17" x14ac:dyDescent="0.25">
      <c r="A36" s="20" t="s">
        <v>24</v>
      </c>
      <c r="B36" s="20" t="s">
        <v>39</v>
      </c>
      <c r="C36" s="22">
        <v>1</v>
      </c>
      <c r="D36" s="14">
        <f>COUNTIFS(E:E,Table1[[#This Row],[EventDate]],G:G,Table1[[#This Row],[EventName]],H:H,Table1[[#This Row],[Category]],I:I,Table1[[#This Row],[Weapon]],J:J,Table1[[#This Row],[Gender]])</f>
        <v>4</v>
      </c>
      <c r="E36" s="5">
        <v>44094</v>
      </c>
      <c r="F36" s="6" t="s">
        <v>385</v>
      </c>
      <c r="G36" s="11" t="s">
        <v>392</v>
      </c>
      <c r="H36" s="20" t="s">
        <v>315</v>
      </c>
      <c r="I36" s="20" t="s">
        <v>314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CSFC</v>
      </c>
      <c r="L36" s="21">
        <v>1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32</v>
      </c>
      <c r="P36" s="18">
        <f>IF(OR(Table1[[#This Row],[Rank]]="Cancelled",Table1[[#This Row],[Rank]]&gt;64),1,VLOOKUP(Table1[[#This Row],[GenderCount]],'Ranking Values'!E:F,2,FALSE))</f>
        <v>0.8</v>
      </c>
      <c r="Q36" s="19">
        <f>Table1[[#This Row],[Ranking.Points]]*Table1[[#This Row],[Mulitplier]]*Table1[[#This Row],[NI.Mult]]</f>
        <v>25.6</v>
      </c>
    </row>
    <row r="37" spans="1:17" x14ac:dyDescent="0.25">
      <c r="A37" s="20" t="s">
        <v>298</v>
      </c>
      <c r="B37" s="20" t="s">
        <v>112</v>
      </c>
      <c r="C37" s="22">
        <v>2</v>
      </c>
      <c r="D37" s="14">
        <f>COUNTIFS(E:E,Table1[[#This Row],[EventDate]],G:G,Table1[[#This Row],[EventName]],H:H,Table1[[#This Row],[Category]],I:I,Table1[[#This Row],[Weapon]],J:J,Table1[[#This Row],[Gender]])</f>
        <v>4</v>
      </c>
      <c r="E37" s="5">
        <v>44094</v>
      </c>
      <c r="F37" s="6" t="s">
        <v>385</v>
      </c>
      <c r="G37" s="11" t="s">
        <v>392</v>
      </c>
      <c r="H37" s="20" t="s">
        <v>315</v>
      </c>
      <c r="I37" s="20" t="s">
        <v>314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1">
        <v>1</v>
      </c>
      <c r="M37" s="18">
        <f>COUNTIFS(A:A,Table1[[#This Row],[LastName]],B:B,Table1[[#This Row],[FirstName]],F:F,"S",H:H,Table1[[#This Row],[Category]],I:I,Table1[[#This Row],[Weapon]])</f>
        <v>2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26</v>
      </c>
      <c r="P37" s="18">
        <f>IF(OR(Table1[[#This Row],[Rank]]="Cancelled",Table1[[#This Row],[Rank]]&gt;64),1,VLOOKUP(Table1[[#This Row],[GenderCount]],'Ranking Values'!E:F,2,FALSE))</f>
        <v>0.8</v>
      </c>
      <c r="Q37" s="19">
        <f>Table1[[#This Row],[Ranking.Points]]*Table1[[#This Row],[Mulitplier]]*Table1[[#This Row],[NI.Mult]]</f>
        <v>20.8</v>
      </c>
    </row>
    <row r="38" spans="1:17" x14ac:dyDescent="0.25">
      <c r="A38" s="20" t="s">
        <v>23</v>
      </c>
      <c r="B38" s="20" t="s">
        <v>113</v>
      </c>
      <c r="C38" s="22">
        <v>3</v>
      </c>
      <c r="D38" s="14">
        <f>COUNTIFS(E:E,Table1[[#This Row],[EventDate]],G:G,Table1[[#This Row],[EventName]],H:H,Table1[[#This Row],[Category]],I:I,Table1[[#This Row],[Weapon]],J:J,Table1[[#This Row],[Gender]])</f>
        <v>4</v>
      </c>
      <c r="E38" s="5">
        <v>44094</v>
      </c>
      <c r="F38" s="6" t="s">
        <v>385</v>
      </c>
      <c r="G38" s="11" t="s">
        <v>392</v>
      </c>
      <c r="H38" s="20" t="s">
        <v>315</v>
      </c>
      <c r="I38" s="20" t="s">
        <v>314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CSFC</v>
      </c>
      <c r="L38" s="21">
        <v>1</v>
      </c>
      <c r="M38" s="18">
        <f>COUNTIFS(A:A,Table1[[#This Row],[LastName]],B:B,Table1[[#This Row],[FirstName]],F:F,"S",H:H,Table1[[#This Row],[Category]],I:I,Table1[[#This Row],[Weapon]])</f>
        <v>4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20</v>
      </c>
      <c r="P38" s="18">
        <f>IF(OR(Table1[[#This Row],[Rank]]="Cancelled",Table1[[#This Row],[Rank]]&gt;64),1,VLOOKUP(Table1[[#This Row],[GenderCount]],'Ranking Values'!E:F,2,FALSE))</f>
        <v>0.8</v>
      </c>
      <c r="Q38" s="19">
        <f>Table1[[#This Row],[Ranking.Points]]*Table1[[#This Row],[Mulitplier]]*Table1[[#This Row],[NI.Mult]]</f>
        <v>16</v>
      </c>
    </row>
    <row r="39" spans="1:17" x14ac:dyDescent="0.25">
      <c r="A39" s="20" t="s">
        <v>23</v>
      </c>
      <c r="B39" s="20" t="s">
        <v>37</v>
      </c>
      <c r="C39" s="22">
        <v>3</v>
      </c>
      <c r="D39" s="14">
        <f>COUNTIFS(E:E,Table1[[#This Row],[EventDate]],G:G,Table1[[#This Row],[EventName]],H:H,Table1[[#This Row],[Category]],I:I,Table1[[#This Row],[Weapon]],J:J,Table1[[#This Row],[Gender]])</f>
        <v>4</v>
      </c>
      <c r="E39" s="5">
        <v>44094</v>
      </c>
      <c r="F39" s="6" t="s">
        <v>385</v>
      </c>
      <c r="G39" s="11" t="s">
        <v>392</v>
      </c>
      <c r="H39" s="20" t="s">
        <v>315</v>
      </c>
      <c r="I39" s="20" t="s">
        <v>314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CSFC</v>
      </c>
      <c r="L39" s="21">
        <v>1</v>
      </c>
      <c r="M39" s="18">
        <f>COUNTIFS(A:A,Table1[[#This Row],[LastName]],B:B,Table1[[#This Row],[FirstName]],F:F,"S",H:H,Table1[[#This Row],[Category]],I:I,Table1[[#This Row],[Weapon]])</f>
        <v>2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20</v>
      </c>
      <c r="P39" s="18">
        <f>IF(OR(Table1[[#This Row],[Rank]]="Cancelled",Table1[[#This Row],[Rank]]&gt;64),1,VLOOKUP(Table1[[#This Row],[GenderCount]],'Ranking Values'!E:F,2,FALSE))</f>
        <v>0.8</v>
      </c>
      <c r="Q39" s="19">
        <f>Table1[[#This Row],[Ranking.Points]]*Table1[[#This Row],[Mulitplier]]*Table1[[#This Row],[NI.Mult]]</f>
        <v>16</v>
      </c>
    </row>
    <row r="40" spans="1:17" x14ac:dyDescent="0.25">
      <c r="A40" s="20" t="s">
        <v>190</v>
      </c>
      <c r="B40" s="20" t="s">
        <v>185</v>
      </c>
      <c r="C40" s="22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44122</v>
      </c>
      <c r="F40" s="6" t="s">
        <v>385</v>
      </c>
      <c r="G40" s="11" t="s">
        <v>392</v>
      </c>
      <c r="H40" s="20" t="s">
        <v>291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F4A</v>
      </c>
      <c r="L40" s="21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32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19.2</v>
      </c>
    </row>
    <row r="41" spans="1:17" x14ac:dyDescent="0.25">
      <c r="A41" s="20" t="s">
        <v>228</v>
      </c>
      <c r="B41" s="20" t="s">
        <v>48</v>
      </c>
      <c r="C41" s="22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44122</v>
      </c>
      <c r="F41" s="6" t="s">
        <v>385</v>
      </c>
      <c r="G41" s="11" t="s">
        <v>392</v>
      </c>
      <c r="H41" s="20" t="s">
        <v>291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AHFC</v>
      </c>
      <c r="L41" s="21">
        <v>1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26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15.6</v>
      </c>
    </row>
    <row r="42" spans="1:17" x14ac:dyDescent="0.25">
      <c r="A42" s="20" t="s">
        <v>339</v>
      </c>
      <c r="B42" s="20" t="s">
        <v>340</v>
      </c>
      <c r="C42" s="22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44122</v>
      </c>
      <c r="F42" s="6" t="s">
        <v>385</v>
      </c>
      <c r="G42" s="11" t="s">
        <v>392</v>
      </c>
      <c r="H42" s="20" t="s">
        <v>291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F4A</v>
      </c>
      <c r="L42" s="21">
        <v>1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20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12</v>
      </c>
    </row>
    <row r="43" spans="1:17" x14ac:dyDescent="0.25">
      <c r="A43" s="20" t="s">
        <v>124</v>
      </c>
      <c r="B43" s="20" t="s">
        <v>137</v>
      </c>
      <c r="C43" s="22">
        <v>1</v>
      </c>
      <c r="D43" s="14">
        <f>COUNTIFS(E:E,Table1[[#This Row],[EventDate]],G:G,Table1[[#This Row],[EventName]],H:H,Table1[[#This Row],[Category]],I:I,Table1[[#This Row],[Weapon]],J:J,Table1[[#This Row],[Gender]])</f>
        <v>2</v>
      </c>
      <c r="E43" s="5">
        <v>44122</v>
      </c>
      <c r="F43" s="6" t="s">
        <v>385</v>
      </c>
      <c r="G43" s="11" t="s">
        <v>392</v>
      </c>
      <c r="H43" s="20" t="s">
        <v>291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F4A</v>
      </c>
      <c r="L43" s="21">
        <v>1</v>
      </c>
      <c r="M43" s="18">
        <f>COUNTIFS(A:A,Table1[[#This Row],[LastName]],B:B,Table1[[#This Row],[FirstName]],F:F,"S",H:H,Table1[[#This Row],[Category]],I:I,Table1[[#This Row],[Weapon]])</f>
        <v>1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32</v>
      </c>
      <c r="P43" s="18">
        <f>IF(OR(Table1[[#This Row],[Rank]]="Cancelled",Table1[[#This Row],[Rank]]&gt;64),1,VLOOKUP(Table1[[#This Row],[GenderCount]],'Ranking Values'!E:F,2,FALSE))</f>
        <v>0.4</v>
      </c>
      <c r="Q43" s="19">
        <f>Table1[[#This Row],[Ranking.Points]]*Table1[[#This Row],[Mulitplier]]*Table1[[#This Row],[NI.Mult]]</f>
        <v>12.8</v>
      </c>
    </row>
    <row r="44" spans="1:17" x14ac:dyDescent="0.25">
      <c r="A44" s="20" t="s">
        <v>341</v>
      </c>
      <c r="B44" s="20" t="s">
        <v>40</v>
      </c>
      <c r="C44" s="22">
        <v>2</v>
      </c>
      <c r="D44" s="14">
        <f>COUNTIFS(E:E,Table1[[#This Row],[EventDate]],G:G,Table1[[#This Row],[EventName]],H:H,Table1[[#This Row],[Category]],I:I,Table1[[#This Row],[Weapon]],J:J,Table1[[#This Row],[Gender]])</f>
        <v>2</v>
      </c>
      <c r="E44" s="5">
        <v>44122</v>
      </c>
      <c r="F44" s="6" t="s">
        <v>385</v>
      </c>
      <c r="G44" s="11" t="s">
        <v>392</v>
      </c>
      <c r="H44" s="20" t="s">
        <v>291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F4A</v>
      </c>
      <c r="L44" s="21">
        <v>1</v>
      </c>
      <c r="M44" s="18">
        <f>COUNTIFS(A:A,Table1[[#This Row],[LastName]],B:B,Table1[[#This Row],[FirstName]],F:F,"S",H:H,Table1[[#This Row],[Category]],I:I,Table1[[#This Row],[Weapon]])</f>
        <v>1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26</v>
      </c>
      <c r="P44" s="18">
        <f>IF(OR(Table1[[#This Row],[Rank]]="Cancelled",Table1[[#This Row],[Rank]]&gt;64),1,VLOOKUP(Table1[[#This Row],[GenderCount]],'Ranking Values'!E:F,2,FALSE))</f>
        <v>0.4</v>
      </c>
      <c r="Q44" s="19">
        <f>Table1[[#This Row],[Ranking.Points]]*Table1[[#This Row],[Mulitplier]]*Table1[[#This Row],[NI.Mult]]</f>
        <v>10.4</v>
      </c>
    </row>
    <row r="45" spans="1:17" x14ac:dyDescent="0.25">
      <c r="A45" s="20" t="s">
        <v>107</v>
      </c>
      <c r="B45" s="20" t="s">
        <v>144</v>
      </c>
      <c r="C45" s="22">
        <v>1</v>
      </c>
      <c r="D45" s="14">
        <f>COUNTIFS(E:E,Table1[[#This Row],[EventDate]],G:G,Table1[[#This Row],[EventName]],H:H,Table1[[#This Row],[Category]],I:I,Table1[[#This Row],[Weapon]],J:J,Table1[[#This Row],[Gender]])</f>
        <v>5</v>
      </c>
      <c r="E45" s="5">
        <v>44122</v>
      </c>
      <c r="F45" s="6" t="s">
        <v>385</v>
      </c>
      <c r="G45" s="11" t="s">
        <v>392</v>
      </c>
      <c r="H45" s="20" t="s">
        <v>291</v>
      </c>
      <c r="I45" s="20" t="s">
        <v>286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ASC</v>
      </c>
      <c r="L45" s="21">
        <v>1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32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32</v>
      </c>
    </row>
    <row r="46" spans="1:17" x14ac:dyDescent="0.25">
      <c r="A46" s="20" t="s">
        <v>211</v>
      </c>
      <c r="B46" s="20" t="s">
        <v>212</v>
      </c>
      <c r="C46" s="22">
        <v>2</v>
      </c>
      <c r="D46" s="14">
        <f>COUNTIFS(E:E,Table1[[#This Row],[EventDate]],G:G,Table1[[#This Row],[EventName]],H:H,Table1[[#This Row],[Category]],I:I,Table1[[#This Row],[Weapon]],J:J,Table1[[#This Row],[Gender]])</f>
        <v>5</v>
      </c>
      <c r="E46" s="5">
        <v>44122</v>
      </c>
      <c r="F46" s="6" t="s">
        <v>385</v>
      </c>
      <c r="G46" s="11" t="s">
        <v>392</v>
      </c>
      <c r="H46" s="20" t="s">
        <v>291</v>
      </c>
      <c r="I46" s="20" t="s">
        <v>286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AHFC</v>
      </c>
      <c r="L46" s="21">
        <v>1</v>
      </c>
      <c r="M46" s="18">
        <f>COUNTIFS(A:A,Table1[[#This Row],[LastName]],B:B,Table1[[#This Row],[FirstName]],F:F,"S",H:H,Table1[[#This Row],[Category]],I:I,Table1[[#This Row],[Weapon]])</f>
        <v>1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26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26</v>
      </c>
    </row>
    <row r="47" spans="1:17" x14ac:dyDescent="0.25">
      <c r="A47" s="20" t="s">
        <v>337</v>
      </c>
      <c r="B47" s="20" t="s">
        <v>140</v>
      </c>
      <c r="C47" s="22">
        <v>3</v>
      </c>
      <c r="D47" s="14">
        <f>COUNTIFS(E:E,Table1[[#This Row],[EventDate]],G:G,Table1[[#This Row],[EventName]],H:H,Table1[[#This Row],[Category]],I:I,Table1[[#This Row],[Weapon]],J:J,Table1[[#This Row],[Gender]])</f>
        <v>5</v>
      </c>
      <c r="E47" s="5">
        <v>44122</v>
      </c>
      <c r="F47" s="6" t="s">
        <v>385</v>
      </c>
      <c r="G47" s="11" t="s">
        <v>392</v>
      </c>
      <c r="H47" s="20" t="s">
        <v>291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21">
        <v>1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20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20</v>
      </c>
    </row>
    <row r="48" spans="1:17" x14ac:dyDescent="0.25">
      <c r="A48" s="20" t="s">
        <v>275</v>
      </c>
      <c r="B48" s="20" t="s">
        <v>276</v>
      </c>
      <c r="C48" s="22">
        <v>3</v>
      </c>
      <c r="D48" s="14">
        <f>COUNTIFS(E:E,Table1[[#This Row],[EventDate]],G:G,Table1[[#This Row],[EventName]],H:H,Table1[[#This Row],[Category]],I:I,Table1[[#This Row],[Weapon]],J:J,Table1[[#This Row],[Gender]])</f>
        <v>5</v>
      </c>
      <c r="E48" s="5">
        <v>44122</v>
      </c>
      <c r="F48" s="6" t="s">
        <v>385</v>
      </c>
      <c r="G48" s="11" t="s">
        <v>392</v>
      </c>
      <c r="H48" s="20" t="s">
        <v>291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AHFC</v>
      </c>
      <c r="L48" s="21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20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20</v>
      </c>
    </row>
    <row r="49" spans="1:17" x14ac:dyDescent="0.25">
      <c r="A49" s="20" t="s">
        <v>337</v>
      </c>
      <c r="B49" s="20" t="s">
        <v>338</v>
      </c>
      <c r="C49" s="22">
        <v>5</v>
      </c>
      <c r="D49" s="14">
        <f>COUNTIFS(E:E,Table1[[#This Row],[EventDate]],G:G,Table1[[#This Row],[EventName]],H:H,Table1[[#This Row],[Category]],I:I,Table1[[#This Row],[Weapon]],J:J,Table1[[#This Row],[Gender]])</f>
        <v>5</v>
      </c>
      <c r="E49" s="5">
        <v>44122</v>
      </c>
      <c r="F49" s="6" t="s">
        <v>385</v>
      </c>
      <c r="G49" s="11" t="s">
        <v>392</v>
      </c>
      <c r="H49" s="20" t="s">
        <v>291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1</v>
      </c>
      <c r="M49" s="18">
        <f>COUNTIFS(A:A,Table1[[#This Row],[LastName]],B:B,Table1[[#This Row],[FirstName]],F:F,"S",H:H,Table1[[#This Row],[Category]],I:I,Table1[[#This Row],[Weapon]])</f>
        <v>1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14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14</v>
      </c>
    </row>
    <row r="50" spans="1:17" x14ac:dyDescent="0.25">
      <c r="A50" s="20" t="s">
        <v>125</v>
      </c>
      <c r="B50" s="20" t="s">
        <v>138</v>
      </c>
      <c r="C50" s="22">
        <v>1</v>
      </c>
      <c r="D50" s="14">
        <f>COUNTIFS(E:E,Table1[[#This Row],[EventDate]],G:G,Table1[[#This Row],[EventName]],H:H,Table1[[#This Row],[Category]],I:I,Table1[[#This Row],[Weapon]],J:J,Table1[[#This Row],[Gender]])</f>
        <v>2</v>
      </c>
      <c r="E50" s="5">
        <v>44122</v>
      </c>
      <c r="F50" s="6" t="s">
        <v>385</v>
      </c>
      <c r="G50" s="11" t="s">
        <v>392</v>
      </c>
      <c r="H50" s="20" t="s">
        <v>291</v>
      </c>
      <c r="I50" s="20" t="s">
        <v>286</v>
      </c>
      <c r="J50" s="16" t="str">
        <f>VLOOKUP(Table1[[#This Row],[LastName]]&amp;"."&amp;Table1[[#This Row],[FirstName]],Fencers!C:H,6,FALSE)</f>
        <v>Women</v>
      </c>
      <c r="K50" s="17" t="str">
        <f>VLOOKUP(Table1[[#This Row],[LastName]]&amp;"."&amp;Table1[[#This Row],[FirstName]],Fencers!C:G,4,FALSE)</f>
        <v>ASC</v>
      </c>
      <c r="L50" s="21">
        <v>1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32</v>
      </c>
      <c r="P50" s="18">
        <f>IF(OR(Table1[[#This Row],[Rank]]="Cancelled",Table1[[#This Row],[Rank]]&gt;64),1,VLOOKUP(Table1[[#This Row],[GenderCount]],'Ranking Values'!E:F,2,FALSE))</f>
        <v>0.4</v>
      </c>
      <c r="Q50" s="19">
        <f>Table1[[#This Row],[Ranking.Points]]*Table1[[#This Row],[Mulitplier]]*Table1[[#This Row],[NI.Mult]]</f>
        <v>12.8</v>
      </c>
    </row>
    <row r="51" spans="1:17" x14ac:dyDescent="0.25">
      <c r="A51" s="20" t="s">
        <v>148</v>
      </c>
      <c r="B51" s="20" t="s">
        <v>154</v>
      </c>
      <c r="C51" s="22">
        <v>2</v>
      </c>
      <c r="D51" s="14">
        <f>COUNTIFS(E:E,Table1[[#This Row],[EventDate]],G:G,Table1[[#This Row],[EventName]],H:H,Table1[[#This Row],[Category]],I:I,Table1[[#This Row],[Weapon]],J:J,Table1[[#This Row],[Gender]])</f>
        <v>2</v>
      </c>
      <c r="E51" s="5">
        <v>44122</v>
      </c>
      <c r="F51" s="6" t="s">
        <v>385</v>
      </c>
      <c r="G51" s="11" t="s">
        <v>392</v>
      </c>
      <c r="H51" s="20" t="s">
        <v>291</v>
      </c>
      <c r="I51" s="20" t="s">
        <v>286</v>
      </c>
      <c r="J51" s="16" t="str">
        <f>VLOOKUP(Table1[[#This Row],[LastName]]&amp;"."&amp;Table1[[#This Row],[FirstName]],Fencers!C:H,6,FALSE)</f>
        <v>Women</v>
      </c>
      <c r="K51" s="17" t="str">
        <f>VLOOKUP(Table1[[#This Row],[LastName]]&amp;"."&amp;Table1[[#This Row],[FirstName]],Fencers!C:G,4,FALSE)</f>
        <v>ASC</v>
      </c>
      <c r="L51" s="21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26</v>
      </c>
      <c r="P51" s="18">
        <f>IF(OR(Table1[[#This Row],[Rank]]="Cancelled",Table1[[#This Row],[Rank]]&gt;64),1,VLOOKUP(Table1[[#This Row],[GenderCount]],'Ranking Values'!E:F,2,FALSE))</f>
        <v>0.4</v>
      </c>
      <c r="Q51" s="19">
        <f>Table1[[#This Row],[Ranking.Points]]*Table1[[#This Row],[Mulitplier]]*Table1[[#This Row],[NI.Mult]]</f>
        <v>10.4</v>
      </c>
    </row>
    <row r="52" spans="1:17" x14ac:dyDescent="0.25">
      <c r="A52" s="20" t="s">
        <v>30</v>
      </c>
      <c r="B52" s="20" t="s">
        <v>89</v>
      </c>
      <c r="C52" s="22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44122</v>
      </c>
      <c r="F52" s="6" t="s">
        <v>385</v>
      </c>
      <c r="G52" s="11" t="s">
        <v>392</v>
      </c>
      <c r="H52" s="20" t="s">
        <v>287</v>
      </c>
      <c r="I52" s="20" t="s">
        <v>288</v>
      </c>
      <c r="J52" s="16" t="str">
        <f>VLOOKUP(Table1[[#This Row],[LastName]]&amp;"."&amp;Table1[[#This Row],[FirstName]],Fencers!C:H,6,FALSE)</f>
        <v>Men</v>
      </c>
      <c r="K52" s="17" t="str">
        <f>VLOOKUP(Table1[[#This Row],[LastName]]&amp;"."&amp;Table1[[#This Row],[FirstName]],Fencers!C:G,4,FALSE)</f>
        <v>AHFC</v>
      </c>
      <c r="L52" s="21">
        <v>1</v>
      </c>
      <c r="M52" s="18">
        <f>COUNTIFS(A:A,Table1[[#This Row],[LastName]],B:B,Table1[[#This Row],[FirstName]],F:F,"S",H:H,Table1[[#This Row],[Category]],I:I,Table1[[#This Row],[Weapon]])</f>
        <v>1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32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25.6</v>
      </c>
    </row>
    <row r="53" spans="1:17" x14ac:dyDescent="0.25">
      <c r="A53" s="20" t="s">
        <v>126</v>
      </c>
      <c r="B53" s="20" t="s">
        <v>139</v>
      </c>
      <c r="C53" s="22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44122</v>
      </c>
      <c r="F53" s="6" t="s">
        <v>385</v>
      </c>
      <c r="G53" s="11" t="s">
        <v>392</v>
      </c>
      <c r="H53" s="20" t="s">
        <v>287</v>
      </c>
      <c r="I53" s="20" t="s">
        <v>288</v>
      </c>
      <c r="J53" s="16" t="str">
        <f>VLOOKUP(Table1[[#This Row],[LastName]]&amp;"."&amp;Table1[[#This Row],[FirstName]],Fencers!C:H,6,FALSE)</f>
        <v>Men</v>
      </c>
      <c r="K53" s="17" t="str">
        <f>VLOOKUP(Table1[[#This Row],[LastName]]&amp;"."&amp;Table1[[#This Row],[FirstName]],Fencers!C:G,4,FALSE)</f>
        <v>ASC</v>
      </c>
      <c r="L53" s="21">
        <v>1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26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20.8</v>
      </c>
    </row>
    <row r="54" spans="1:17" x14ac:dyDescent="0.25">
      <c r="A54" s="20" t="s">
        <v>127</v>
      </c>
      <c r="B54" s="20" t="s">
        <v>140</v>
      </c>
      <c r="C54" s="22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44122</v>
      </c>
      <c r="F54" s="6" t="s">
        <v>385</v>
      </c>
      <c r="G54" s="11" t="s">
        <v>392</v>
      </c>
      <c r="H54" s="20" t="s">
        <v>287</v>
      </c>
      <c r="I54" s="20" t="s">
        <v>288</v>
      </c>
      <c r="J54" s="16" t="str">
        <f>VLOOKUP(Table1[[#This Row],[LastName]]&amp;"."&amp;Table1[[#This Row],[FirstName]],Fencers!C:H,6,FALSE)</f>
        <v>Men</v>
      </c>
      <c r="K54" s="17" t="str">
        <f>VLOOKUP(Table1[[#This Row],[LastName]]&amp;"."&amp;Table1[[#This Row],[FirstName]],Fencers!C:G,4,FALSE)</f>
        <v>ASC</v>
      </c>
      <c r="L54" s="21">
        <v>1</v>
      </c>
      <c r="M54" s="18">
        <f>COUNTIFS(A:A,Table1[[#This Row],[LastName]],B:B,Table1[[#This Row],[FirstName]],F:F,"S",H:H,Table1[[#This Row],[Category]],I:I,Table1[[#This Row],[Weapon]])</f>
        <v>2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20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16</v>
      </c>
    </row>
    <row r="55" spans="1:17" x14ac:dyDescent="0.25">
      <c r="A55" s="20" t="s">
        <v>193</v>
      </c>
      <c r="B55" s="20" t="s">
        <v>52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44122</v>
      </c>
      <c r="F55" s="6" t="s">
        <v>385</v>
      </c>
      <c r="G55" s="11" t="s">
        <v>392</v>
      </c>
      <c r="H55" s="20" t="s">
        <v>287</v>
      </c>
      <c r="I55" s="20" t="s">
        <v>288</v>
      </c>
      <c r="J55" s="16" t="str">
        <f>VLOOKUP(Table1[[#This Row],[LastName]]&amp;"."&amp;Table1[[#This Row],[FirstName]],Fencers!C:H,6,FALSE)</f>
        <v>Men</v>
      </c>
      <c r="K55" s="17" t="str">
        <f>VLOOKUP(Table1[[#This Row],[LastName]]&amp;"."&amp;Table1[[#This Row],[FirstName]],Fencers!C:G,4,FALSE)</f>
        <v>ASC</v>
      </c>
      <c r="L55" s="21">
        <v>1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20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16</v>
      </c>
    </row>
    <row r="56" spans="1:17" x14ac:dyDescent="0.25">
      <c r="A56" s="20" t="s">
        <v>122</v>
      </c>
      <c r="B56" s="20" t="s">
        <v>135</v>
      </c>
      <c r="C56" s="22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44122</v>
      </c>
      <c r="F56" s="6" t="s">
        <v>385</v>
      </c>
      <c r="G56" s="11" t="s">
        <v>392</v>
      </c>
      <c r="H56" s="20" t="s">
        <v>287</v>
      </c>
      <c r="I56" s="20" t="s">
        <v>288</v>
      </c>
      <c r="J56" s="16" t="str">
        <f>VLOOKUP(Table1[[#This Row],[LastName]]&amp;"."&amp;Table1[[#This Row],[FirstName]],Fencers!C:H,6,FALSE)</f>
        <v>Women</v>
      </c>
      <c r="K56" s="17" t="str">
        <f>VLOOKUP(Table1[[#This Row],[LastName]]&amp;"."&amp;Table1[[#This Row],[FirstName]],Fencers!C:G,4,FALSE)</f>
        <v>ASC</v>
      </c>
      <c r="L56" s="21">
        <v>1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32</v>
      </c>
      <c r="P56" s="18">
        <f>IF(OR(Table1[[#This Row],[Rank]]="Cancelled",Table1[[#This Row],[Rank]]&gt;64),1,VLOOKUP(Table1[[#This Row],[GenderCount]],'Ranking Values'!E:F,2,FALSE))</f>
        <v>0.6</v>
      </c>
      <c r="Q56" s="19">
        <f>Table1[[#This Row],[Ranking.Points]]*Table1[[#This Row],[Mulitplier]]*Table1[[#This Row],[NI.Mult]]</f>
        <v>19.2</v>
      </c>
    </row>
    <row r="57" spans="1:17" x14ac:dyDescent="0.25">
      <c r="A57" s="20" t="s">
        <v>333</v>
      </c>
      <c r="B57" s="20" t="s">
        <v>334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44122</v>
      </c>
      <c r="F57" s="6" t="s">
        <v>385</v>
      </c>
      <c r="G57" s="11" t="s">
        <v>392</v>
      </c>
      <c r="H57" s="20" t="s">
        <v>287</v>
      </c>
      <c r="I57" s="20" t="s">
        <v>288</v>
      </c>
      <c r="J57" s="16" t="str">
        <f>VLOOKUP(Table1[[#This Row],[LastName]]&amp;"."&amp;Table1[[#This Row],[FirstName]],Fencers!C:H,6,FALSE)</f>
        <v>Women</v>
      </c>
      <c r="K57" s="17" t="str">
        <f>VLOOKUP(Table1[[#This Row],[LastName]]&amp;"."&amp;Table1[[#This Row],[FirstName]],Fencers!C:G,4,FALSE)</f>
        <v>F4A</v>
      </c>
      <c r="L57" s="21">
        <v>1</v>
      </c>
      <c r="M57" s="18">
        <f>COUNTIFS(A:A,Table1[[#This Row],[LastName]],B:B,Table1[[#This Row],[FirstName]],F:F,"S",H:H,Table1[[#This Row],[Category]],I:I,Table1[[#This Row],[Weapon]])</f>
        <v>1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26</v>
      </c>
      <c r="P57" s="18">
        <f>IF(OR(Table1[[#This Row],[Rank]]="Cancelled",Table1[[#This Row],[Rank]]&gt;64),1,VLOOKUP(Table1[[#This Row],[GenderCount]],'Ranking Values'!E:F,2,FALSE))</f>
        <v>0.6</v>
      </c>
      <c r="Q57" s="19">
        <f>Table1[[#This Row],[Ranking.Points]]*Table1[[#This Row],[Mulitplier]]*Table1[[#This Row],[NI.Mult]]</f>
        <v>15.6</v>
      </c>
    </row>
    <row r="58" spans="1:17" x14ac:dyDescent="0.25">
      <c r="A58" s="20" t="s">
        <v>124</v>
      </c>
      <c r="B58" s="20" t="s">
        <v>137</v>
      </c>
      <c r="C58" s="22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44122</v>
      </c>
      <c r="F58" s="6" t="s">
        <v>385</v>
      </c>
      <c r="G58" s="11" t="s">
        <v>392</v>
      </c>
      <c r="H58" s="20" t="s">
        <v>287</v>
      </c>
      <c r="I58" s="20" t="s">
        <v>288</v>
      </c>
      <c r="J58" s="16" t="str">
        <f>VLOOKUP(Table1[[#This Row],[LastName]]&amp;"."&amp;Table1[[#This Row],[FirstName]],Fencers!C:H,6,FALSE)</f>
        <v>Women</v>
      </c>
      <c r="K58" s="17" t="str">
        <f>VLOOKUP(Table1[[#This Row],[LastName]]&amp;"."&amp;Table1[[#This Row],[FirstName]],Fencers!C:G,4,FALSE)</f>
        <v>F4A</v>
      </c>
      <c r="L58" s="21">
        <v>1</v>
      </c>
      <c r="M58" s="18">
        <f>COUNTIFS(A:A,Table1[[#This Row],[LastName]],B:B,Table1[[#This Row],[FirstName]],F:F,"S",H:H,Table1[[#This Row],[Category]],I:I,Table1[[#This Row],[Weapon]])</f>
        <v>1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20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12</v>
      </c>
    </row>
    <row r="59" spans="1:17" x14ac:dyDescent="0.25">
      <c r="A59" s="20" t="s">
        <v>84</v>
      </c>
      <c r="B59" s="20" t="s">
        <v>86</v>
      </c>
      <c r="C59" s="22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44122</v>
      </c>
      <c r="F59" s="6" t="s">
        <v>385</v>
      </c>
      <c r="G59" s="11" t="s">
        <v>392</v>
      </c>
      <c r="H59" s="20" t="s">
        <v>287</v>
      </c>
      <c r="I59" s="20" t="s">
        <v>286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AHFC</v>
      </c>
      <c r="L59" s="21">
        <v>1</v>
      </c>
      <c r="M59" s="18">
        <f>COUNTIFS(A:A,Table1[[#This Row],[LastName]],B:B,Table1[[#This Row],[FirstName]],F:F,"S",H:H,Table1[[#This Row],[Category]],I:I,Table1[[#This Row],[Weapon]])</f>
        <v>1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32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32</v>
      </c>
    </row>
    <row r="60" spans="1:17" x14ac:dyDescent="0.25">
      <c r="A60" s="20" t="s">
        <v>61</v>
      </c>
      <c r="B60" s="20" t="s">
        <v>65</v>
      </c>
      <c r="C60" s="22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44122</v>
      </c>
      <c r="F60" s="6" t="s">
        <v>385</v>
      </c>
      <c r="G60" s="11" t="s">
        <v>392</v>
      </c>
      <c r="H60" s="20" t="s">
        <v>287</v>
      </c>
      <c r="I60" s="20" t="s">
        <v>286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1">
        <v>1</v>
      </c>
      <c r="M60" s="18">
        <f>COUNTIFS(A:A,Table1[[#This Row],[LastName]],B:B,Table1[[#This Row],[FirstName]],F:F,"S",H:H,Table1[[#This Row],[Category]],I:I,Table1[[#This Row],[Weapon]])</f>
        <v>1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26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26</v>
      </c>
    </row>
    <row r="61" spans="1:17" x14ac:dyDescent="0.25">
      <c r="A61" s="20" t="s">
        <v>107</v>
      </c>
      <c r="B61" s="20" t="s">
        <v>144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44122</v>
      </c>
      <c r="F61" s="6" t="s">
        <v>385</v>
      </c>
      <c r="G61" s="11" t="s">
        <v>392</v>
      </c>
      <c r="H61" s="20" t="s">
        <v>287</v>
      </c>
      <c r="I61" s="20" t="s">
        <v>286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ASC</v>
      </c>
      <c r="L61" s="21">
        <v>1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20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20</v>
      </c>
    </row>
    <row r="62" spans="1:17" x14ac:dyDescent="0.25">
      <c r="A62" s="20" t="s">
        <v>118</v>
      </c>
      <c r="B62" s="20" t="s">
        <v>132</v>
      </c>
      <c r="C62" s="22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44122</v>
      </c>
      <c r="F62" s="6" t="s">
        <v>385</v>
      </c>
      <c r="G62" s="11" t="s">
        <v>392</v>
      </c>
      <c r="H62" s="20" t="s">
        <v>287</v>
      </c>
      <c r="I62" s="20" t="s">
        <v>286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ASC</v>
      </c>
      <c r="L62" s="21">
        <v>1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20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20</v>
      </c>
    </row>
    <row r="63" spans="1:17" x14ac:dyDescent="0.25">
      <c r="A63" s="20" t="s">
        <v>335</v>
      </c>
      <c r="B63" s="20" t="s">
        <v>336</v>
      </c>
      <c r="C63" s="22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44122</v>
      </c>
      <c r="F63" s="6" t="s">
        <v>385</v>
      </c>
      <c r="G63" s="11" t="s">
        <v>392</v>
      </c>
      <c r="H63" s="20" t="s">
        <v>287</v>
      </c>
      <c r="I63" s="20" t="s">
        <v>286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ASC</v>
      </c>
      <c r="L63" s="21">
        <v>1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14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14</v>
      </c>
    </row>
    <row r="64" spans="1:17" x14ac:dyDescent="0.25">
      <c r="A64" s="20" t="s">
        <v>125</v>
      </c>
      <c r="B64" s="20" t="s">
        <v>138</v>
      </c>
      <c r="C64" s="22">
        <v>1</v>
      </c>
      <c r="D64" s="14">
        <f>COUNTIFS(E:E,Table1[[#This Row],[EventDate]],G:G,Table1[[#This Row],[EventName]],H:H,Table1[[#This Row],[Category]],I:I,Table1[[#This Row],[Weapon]],J:J,Table1[[#This Row],[Gender]])</f>
        <v>3</v>
      </c>
      <c r="E64" s="5">
        <v>44122</v>
      </c>
      <c r="F64" s="6" t="s">
        <v>385</v>
      </c>
      <c r="G64" s="11" t="s">
        <v>392</v>
      </c>
      <c r="H64" s="20" t="s">
        <v>287</v>
      </c>
      <c r="I64" s="20" t="s">
        <v>286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ASC</v>
      </c>
      <c r="L64" s="21">
        <v>1</v>
      </c>
      <c r="M64" s="18">
        <f>COUNTIFS(A:A,Table1[[#This Row],[LastName]],B:B,Table1[[#This Row],[FirstName]],F:F,"S",H:H,Table1[[#This Row],[Category]],I:I,Table1[[#This Row],[Weapon]])</f>
        <v>2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32</v>
      </c>
      <c r="P64" s="18">
        <f>IF(OR(Table1[[#This Row],[Rank]]="Cancelled",Table1[[#This Row],[Rank]]&gt;64),1,VLOOKUP(Table1[[#This Row],[GenderCount]],'Ranking Values'!E:F,2,FALSE))</f>
        <v>0.6</v>
      </c>
      <c r="Q64" s="19">
        <f>Table1[[#This Row],[Ranking.Points]]*Table1[[#This Row],[Mulitplier]]*Table1[[#This Row],[NI.Mult]]</f>
        <v>19.2</v>
      </c>
    </row>
    <row r="65" spans="1:17" x14ac:dyDescent="0.25">
      <c r="A65" s="20" t="s">
        <v>116</v>
      </c>
      <c r="B65" s="20" t="s">
        <v>117</v>
      </c>
      <c r="C65" s="22">
        <v>2</v>
      </c>
      <c r="D65" s="14">
        <f>COUNTIFS(E:E,Table1[[#This Row],[EventDate]],G:G,Table1[[#This Row],[EventName]],H:H,Table1[[#This Row],[Category]],I:I,Table1[[#This Row],[Weapon]],J:J,Table1[[#This Row],[Gender]])</f>
        <v>3</v>
      </c>
      <c r="E65" s="5">
        <v>44122</v>
      </c>
      <c r="F65" s="6" t="s">
        <v>385</v>
      </c>
      <c r="G65" s="11" t="s">
        <v>392</v>
      </c>
      <c r="H65" s="20" t="s">
        <v>287</v>
      </c>
      <c r="I65" s="20" t="s">
        <v>286</v>
      </c>
      <c r="J65" s="16" t="str">
        <f>VLOOKUP(Table1[[#This Row],[LastName]]&amp;"."&amp;Table1[[#This Row],[FirstName]],Fencers!C:H,6,FALSE)</f>
        <v>Women</v>
      </c>
      <c r="K65" s="17" t="str">
        <f>VLOOKUP(Table1[[#This Row],[LastName]]&amp;"."&amp;Table1[[#This Row],[FirstName]],Fencers!C:G,4,FALSE)</f>
        <v>AHFC</v>
      </c>
      <c r="L65" s="21">
        <v>1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26</v>
      </c>
      <c r="P65" s="18">
        <f>IF(OR(Table1[[#This Row],[Rank]]="Cancelled",Table1[[#This Row],[Rank]]&gt;64),1,VLOOKUP(Table1[[#This Row],[GenderCount]],'Ranking Values'!E:F,2,FALSE))</f>
        <v>0.6</v>
      </c>
      <c r="Q65" s="19">
        <f>Table1[[#This Row],[Ranking.Points]]*Table1[[#This Row],[Mulitplier]]*Table1[[#This Row],[NI.Mult]]</f>
        <v>15.6</v>
      </c>
    </row>
    <row r="66" spans="1:17" x14ac:dyDescent="0.25">
      <c r="A66" s="20" t="s">
        <v>148</v>
      </c>
      <c r="B66" s="20" t="s">
        <v>154</v>
      </c>
      <c r="C66" s="22">
        <v>3</v>
      </c>
      <c r="D66" s="14">
        <f>COUNTIFS(E:E,Table1[[#This Row],[EventDate]],G:G,Table1[[#This Row],[EventName]],H:H,Table1[[#This Row],[Category]],I:I,Table1[[#This Row],[Weapon]],J:J,Table1[[#This Row],[Gender]])</f>
        <v>3</v>
      </c>
      <c r="E66" s="5">
        <v>44122</v>
      </c>
      <c r="F66" s="6" t="s">
        <v>385</v>
      </c>
      <c r="G66" s="11" t="s">
        <v>392</v>
      </c>
      <c r="H66" s="20" t="s">
        <v>287</v>
      </c>
      <c r="I66" s="20" t="s">
        <v>286</v>
      </c>
      <c r="J66" s="16" t="str">
        <f>VLOOKUP(Table1[[#This Row],[LastName]]&amp;"."&amp;Table1[[#This Row],[FirstName]],Fencers!C:H,6,FALSE)</f>
        <v>Women</v>
      </c>
      <c r="K66" s="17" t="str">
        <f>VLOOKUP(Table1[[#This Row],[LastName]]&amp;"."&amp;Table1[[#This Row],[FirstName]],Fencers!C:G,4,FALSE)</f>
        <v>ASC</v>
      </c>
      <c r="L66" s="21">
        <v>1</v>
      </c>
      <c r="M66" s="18">
        <f>COUNTIFS(A:A,Table1[[#This Row],[LastName]],B:B,Table1[[#This Row],[FirstName]],F:F,"S",H:H,Table1[[#This Row],[Category]],I:I,Table1[[#This Row],[Weapon]])</f>
        <v>2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20</v>
      </c>
      <c r="P66" s="18">
        <f>IF(OR(Table1[[#This Row],[Rank]]="Cancelled",Table1[[#This Row],[Rank]]&gt;64),1,VLOOKUP(Table1[[#This Row],[GenderCount]],'Ranking Values'!E:F,2,FALSE))</f>
        <v>0.6</v>
      </c>
      <c r="Q66" s="19">
        <f>Table1[[#This Row],[Ranking.Points]]*Table1[[#This Row],[Mulitplier]]*Table1[[#This Row],[NI.Mult]]</f>
        <v>12</v>
      </c>
    </row>
    <row r="67" spans="1:17" x14ac:dyDescent="0.25">
      <c r="A67" s="20" t="s">
        <v>30</v>
      </c>
      <c r="B67" s="20" t="s">
        <v>89</v>
      </c>
      <c r="C67" s="22">
        <v>1</v>
      </c>
      <c r="D67" s="14">
        <f>COUNTIFS(E:E,Table1[[#This Row],[EventDate]],G:G,Table1[[#This Row],[EventName]],H:H,Table1[[#This Row],[Category]],I:I,Table1[[#This Row],[Weapon]],J:J,Table1[[#This Row],[Gender]])</f>
        <v>3</v>
      </c>
      <c r="E67" s="5">
        <v>44122</v>
      </c>
      <c r="F67" s="6" t="s">
        <v>385</v>
      </c>
      <c r="G67" s="11" t="s">
        <v>392</v>
      </c>
      <c r="H67" s="20" t="s">
        <v>285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1">
        <v>1</v>
      </c>
      <c r="M67" s="18">
        <f>COUNTIFS(A:A,Table1[[#This Row],[LastName]],B:B,Table1[[#This Row],[FirstName]],F:F,"S",H:H,Table1[[#This Row],[Category]],I:I,Table1[[#This Row],[Weapon]])</f>
        <v>2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32</v>
      </c>
      <c r="P67" s="18">
        <f>IF(OR(Table1[[#This Row],[Rank]]="Cancelled",Table1[[#This Row],[Rank]]&gt;64),1,VLOOKUP(Table1[[#This Row],[GenderCount]],'Ranking Values'!E:F,2,FALSE))</f>
        <v>0.6</v>
      </c>
      <c r="Q67" s="19">
        <f>Table1[[#This Row],[Ranking.Points]]*Table1[[#This Row],[Mulitplier]]*Table1[[#This Row],[NI.Mult]]</f>
        <v>19.2</v>
      </c>
    </row>
    <row r="68" spans="1:17" x14ac:dyDescent="0.25">
      <c r="A68" s="20" t="s">
        <v>127</v>
      </c>
      <c r="B68" s="20" t="s">
        <v>140</v>
      </c>
      <c r="C68" s="22">
        <v>2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44122</v>
      </c>
      <c r="F68" s="6" t="s">
        <v>385</v>
      </c>
      <c r="G68" s="11" t="s">
        <v>392</v>
      </c>
      <c r="H68" s="20" t="s">
        <v>285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1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26</v>
      </c>
      <c r="P68" s="18">
        <f>IF(OR(Table1[[#This Row],[Rank]]="Cancelled",Table1[[#This Row],[Rank]]&gt;64),1,VLOOKUP(Table1[[#This Row],[GenderCount]],'Ranking Values'!E:F,2,FALSE))</f>
        <v>0.6</v>
      </c>
      <c r="Q68" s="19">
        <f>Table1[[#This Row],[Ranking.Points]]*Table1[[#This Row],[Mulitplier]]*Table1[[#This Row],[NI.Mult]]</f>
        <v>15.6</v>
      </c>
    </row>
    <row r="69" spans="1:17" x14ac:dyDescent="0.25">
      <c r="A69" s="20" t="s">
        <v>126</v>
      </c>
      <c r="B69" s="20" t="s">
        <v>139</v>
      </c>
      <c r="C69" s="22">
        <v>3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44122</v>
      </c>
      <c r="F69" s="6" t="s">
        <v>385</v>
      </c>
      <c r="G69" s="11" t="s">
        <v>392</v>
      </c>
      <c r="H69" s="20" t="s">
        <v>285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1">
        <v>1</v>
      </c>
      <c r="M69" s="18">
        <f>COUNTIFS(A:A,Table1[[#This Row],[LastName]],B:B,Table1[[#This Row],[FirstName]],F:F,"S",H:H,Table1[[#This Row],[Category]],I:I,Table1[[#This Row],[Weapon]])</f>
        <v>2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20</v>
      </c>
      <c r="P69" s="18">
        <f>IF(OR(Table1[[#This Row],[Rank]]="Cancelled",Table1[[#This Row],[Rank]]&gt;64),1,VLOOKUP(Table1[[#This Row],[GenderCount]],'Ranking Values'!E:F,2,FALSE))</f>
        <v>0.6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166</v>
      </c>
      <c r="B70" s="20" t="s">
        <v>172</v>
      </c>
      <c r="C70" s="22">
        <v>1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44122</v>
      </c>
      <c r="F70" s="6" t="s">
        <v>385</v>
      </c>
      <c r="G70" s="11" t="s">
        <v>392</v>
      </c>
      <c r="H70" s="20" t="s">
        <v>285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AHFC</v>
      </c>
      <c r="L70" s="21">
        <v>1</v>
      </c>
      <c r="M70" s="18">
        <f>COUNTIFS(A:A,Table1[[#This Row],[LastName]],B:B,Table1[[#This Row],[FirstName]],F:F,"S",H:H,Table1[[#This Row],[Category]],I:I,Table1[[#This Row],[Weapon]])</f>
        <v>1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32</v>
      </c>
      <c r="P70" s="18">
        <f>IF(OR(Table1[[#This Row],[Rank]]="Cancelled",Table1[[#This Row],[Rank]]&gt;64),1,VLOOKUP(Table1[[#This Row],[GenderCount]],'Ranking Values'!E:F,2,FALSE))</f>
        <v>0.6</v>
      </c>
      <c r="Q70" s="19">
        <f>Table1[[#This Row],[Ranking.Points]]*Table1[[#This Row],[Mulitplier]]*Table1[[#This Row],[NI.Mult]]</f>
        <v>19.2</v>
      </c>
    </row>
    <row r="71" spans="1:17" x14ac:dyDescent="0.25">
      <c r="A71" s="20" t="s">
        <v>333</v>
      </c>
      <c r="B71" s="20" t="s">
        <v>334</v>
      </c>
      <c r="C71" s="22">
        <v>2</v>
      </c>
      <c r="D71" s="14">
        <f>COUNTIFS(E:E,Table1[[#This Row],[EventDate]],G:G,Table1[[#This Row],[EventName]],H:H,Table1[[#This Row],[Category]],I:I,Table1[[#This Row],[Weapon]],J:J,Table1[[#This Row],[Gender]])</f>
        <v>3</v>
      </c>
      <c r="E71" s="5">
        <v>44122</v>
      </c>
      <c r="F71" s="6" t="s">
        <v>385</v>
      </c>
      <c r="G71" s="11" t="s">
        <v>392</v>
      </c>
      <c r="H71" s="20" t="s">
        <v>285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F4A</v>
      </c>
      <c r="L71" s="21">
        <v>1</v>
      </c>
      <c r="M71" s="18">
        <f>COUNTIFS(A:A,Table1[[#This Row],[LastName]],B:B,Table1[[#This Row],[FirstName]],F:F,"S",H:H,Table1[[#This Row],[Category]],I:I,Table1[[#This Row],[Weapon]])</f>
        <v>1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26</v>
      </c>
      <c r="P71" s="18">
        <f>IF(OR(Table1[[#This Row],[Rank]]="Cancelled",Table1[[#This Row],[Rank]]&gt;64),1,VLOOKUP(Table1[[#This Row],[GenderCount]],'Ranking Values'!E:F,2,FALSE))</f>
        <v>0.6</v>
      </c>
      <c r="Q71" s="19">
        <f>Table1[[#This Row],[Ranking.Points]]*Table1[[#This Row],[Mulitplier]]*Table1[[#This Row],[NI.Mult]]</f>
        <v>15.6</v>
      </c>
    </row>
    <row r="72" spans="1:17" x14ac:dyDescent="0.25">
      <c r="A72" s="20" t="s">
        <v>122</v>
      </c>
      <c r="B72" s="20" t="s">
        <v>135</v>
      </c>
      <c r="C72" s="22">
        <v>3</v>
      </c>
      <c r="D72" s="14">
        <f>COUNTIFS(E:E,Table1[[#This Row],[EventDate]],G:G,Table1[[#This Row],[EventName]],H:H,Table1[[#This Row],[Category]],I:I,Table1[[#This Row],[Weapon]],J:J,Table1[[#This Row],[Gender]])</f>
        <v>3</v>
      </c>
      <c r="E72" s="5">
        <v>44122</v>
      </c>
      <c r="F72" s="6" t="s">
        <v>385</v>
      </c>
      <c r="G72" s="11" t="s">
        <v>392</v>
      </c>
      <c r="H72" s="20" t="s">
        <v>285</v>
      </c>
      <c r="I72" s="20" t="s">
        <v>288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ASC</v>
      </c>
      <c r="L72" s="21">
        <v>1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20</v>
      </c>
      <c r="P72" s="18">
        <f>IF(OR(Table1[[#This Row],[Rank]]="Cancelled",Table1[[#This Row],[Rank]]&gt;64),1,VLOOKUP(Table1[[#This Row],[GenderCount]],'Ranking Values'!E:F,2,FALSE))</f>
        <v>0.6</v>
      </c>
      <c r="Q72" s="19">
        <f>Table1[[#This Row],[Ranking.Points]]*Table1[[#This Row],[Mulitplier]]*Table1[[#This Row],[NI.Mult]]</f>
        <v>12</v>
      </c>
    </row>
    <row r="73" spans="1:17" x14ac:dyDescent="0.25">
      <c r="A73" s="20" t="s">
        <v>107</v>
      </c>
      <c r="B73" s="20" t="s">
        <v>143</v>
      </c>
      <c r="C73" s="22">
        <v>1</v>
      </c>
      <c r="D73" s="14">
        <f>COUNTIFS(E:E,Table1[[#This Row],[EventDate]],G:G,Table1[[#This Row],[EventName]],H:H,Table1[[#This Row],[Category]],I:I,Table1[[#This Row],[Weapon]],J:J,Table1[[#This Row],[Gender]])</f>
        <v>5</v>
      </c>
      <c r="E73" s="5">
        <v>44122</v>
      </c>
      <c r="F73" s="6" t="s">
        <v>385</v>
      </c>
      <c r="G73" s="11" t="s">
        <v>392</v>
      </c>
      <c r="H73" s="20" t="s">
        <v>285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ASC</v>
      </c>
      <c r="L73" s="21">
        <v>1</v>
      </c>
      <c r="M73" s="18">
        <f>COUNTIFS(A:A,Table1[[#This Row],[LastName]],B:B,Table1[[#This Row],[FirstName]],F:F,"S",H:H,Table1[[#This Row],[Category]],I:I,Table1[[#This Row],[Weapon]])</f>
        <v>3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32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32</v>
      </c>
    </row>
    <row r="74" spans="1:17" x14ac:dyDescent="0.25">
      <c r="A74" s="20" t="s">
        <v>226</v>
      </c>
      <c r="B74" s="20" t="s">
        <v>139</v>
      </c>
      <c r="C74" s="22">
        <v>2</v>
      </c>
      <c r="D74" s="14">
        <f>COUNTIFS(E:E,Table1[[#This Row],[EventDate]],G:G,Table1[[#This Row],[EventName]],H:H,Table1[[#This Row],[Category]],I:I,Table1[[#This Row],[Weapon]],J:J,Table1[[#This Row],[Gender]])</f>
        <v>5</v>
      </c>
      <c r="E74" s="5">
        <v>44122</v>
      </c>
      <c r="F74" s="6" t="s">
        <v>385</v>
      </c>
      <c r="G74" s="11" t="s">
        <v>392</v>
      </c>
      <c r="H74" s="20" t="s">
        <v>285</v>
      </c>
      <c r="I74" s="20" t="s">
        <v>286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21">
        <v>1</v>
      </c>
      <c r="M74" s="18">
        <f>COUNTIFS(A:A,Table1[[#This Row],[LastName]],B:B,Table1[[#This Row],[FirstName]],F:F,"S",H:H,Table1[[#This Row],[Category]],I:I,Table1[[#This Row],[Weapon]])</f>
        <v>2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26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26</v>
      </c>
    </row>
    <row r="75" spans="1:17" x14ac:dyDescent="0.25">
      <c r="A75" s="20" t="s">
        <v>84</v>
      </c>
      <c r="B75" s="20" t="s">
        <v>86</v>
      </c>
      <c r="C75" s="22">
        <v>3</v>
      </c>
      <c r="D75" s="14">
        <f>COUNTIFS(E:E,Table1[[#This Row],[EventDate]],G:G,Table1[[#This Row],[EventName]],H:H,Table1[[#This Row],[Category]],I:I,Table1[[#This Row],[Weapon]],J:J,Table1[[#This Row],[Gender]])</f>
        <v>5</v>
      </c>
      <c r="E75" s="5">
        <v>44122</v>
      </c>
      <c r="F75" s="6" t="s">
        <v>385</v>
      </c>
      <c r="G75" s="11" t="s">
        <v>392</v>
      </c>
      <c r="H75" s="20" t="s">
        <v>285</v>
      </c>
      <c r="I75" s="20" t="s">
        <v>286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AHFC</v>
      </c>
      <c r="L75" s="21">
        <v>1</v>
      </c>
      <c r="M75" s="18">
        <f>COUNTIFS(A:A,Table1[[#This Row],[LastName]],B:B,Table1[[#This Row],[FirstName]],F:F,"S",H:H,Table1[[#This Row],[Category]],I:I,Table1[[#This Row],[Weapon]])</f>
        <v>3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20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20</v>
      </c>
    </row>
    <row r="76" spans="1:17" x14ac:dyDescent="0.25">
      <c r="A76" s="20" t="s">
        <v>278</v>
      </c>
      <c r="B76" s="20" t="s">
        <v>279</v>
      </c>
      <c r="C76" s="22">
        <v>3</v>
      </c>
      <c r="D76" s="14">
        <f>COUNTIFS(E:E,Table1[[#This Row],[EventDate]],G:G,Table1[[#This Row],[EventName]],H:H,Table1[[#This Row],[Category]],I:I,Table1[[#This Row],[Weapon]],J:J,Table1[[#This Row],[Gender]])</f>
        <v>5</v>
      </c>
      <c r="E76" s="5">
        <v>44122</v>
      </c>
      <c r="F76" s="6" t="s">
        <v>385</v>
      </c>
      <c r="G76" s="11" t="s">
        <v>392</v>
      </c>
      <c r="H76" s="20" t="s">
        <v>285</v>
      </c>
      <c r="I76" s="2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1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20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20</v>
      </c>
    </row>
    <row r="77" spans="1:17" x14ac:dyDescent="0.25">
      <c r="A77" s="20" t="s">
        <v>105</v>
      </c>
      <c r="B77" s="20" t="s">
        <v>111</v>
      </c>
      <c r="C77" s="22">
        <v>5</v>
      </c>
      <c r="D77" s="14">
        <f>COUNTIFS(E:E,Table1[[#This Row],[EventDate]],G:G,Table1[[#This Row],[EventName]],H:H,Table1[[#This Row],[Category]],I:I,Table1[[#This Row],[Weapon]],J:J,Table1[[#This Row],[Gender]])</f>
        <v>5</v>
      </c>
      <c r="E77" s="5">
        <v>44122</v>
      </c>
      <c r="F77" s="6" t="s">
        <v>385</v>
      </c>
      <c r="G77" s="11" t="s">
        <v>392</v>
      </c>
      <c r="H77" s="20" t="s">
        <v>285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1</v>
      </c>
      <c r="M77" s="18">
        <f>COUNTIFS(A:A,Table1[[#This Row],[LastName]],B:B,Table1[[#This Row],[FirstName]],F:F,"S",H:H,Table1[[#This Row],[Category]],I:I,Table1[[#This Row],[Weapon]])</f>
        <v>3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14</v>
      </c>
      <c r="P77" s="18">
        <f>IF(OR(Table1[[#This Row],[Rank]]="Cancelled",Table1[[#This Row],[Rank]]&gt;64),1,VLOOKUP(Table1[[#This Row],[GenderCount]],'Ranking Values'!E:F,2,FALSE))</f>
        <v>1</v>
      </c>
      <c r="Q77" s="19">
        <f>Table1[[#This Row],[Ranking.Points]]*Table1[[#This Row],[Mulitplier]]*Table1[[#This Row],[NI.Mult]]</f>
        <v>14</v>
      </c>
    </row>
    <row r="78" spans="1:17" x14ac:dyDescent="0.25">
      <c r="A78" s="20" t="s">
        <v>97</v>
      </c>
      <c r="B78" s="20" t="s">
        <v>101</v>
      </c>
      <c r="C78" s="22">
        <v>1</v>
      </c>
      <c r="D78" s="14">
        <f>COUNTIFS(E:E,Table1[[#This Row],[EventDate]],G:G,Table1[[#This Row],[EventName]],H:H,Table1[[#This Row],[Category]],I:I,Table1[[#This Row],[Weapon]],J:J,Table1[[#This Row],[Gender]])</f>
        <v>3</v>
      </c>
      <c r="E78" s="5">
        <v>44122</v>
      </c>
      <c r="F78" s="6" t="s">
        <v>385</v>
      </c>
      <c r="G78" s="11" t="s">
        <v>392</v>
      </c>
      <c r="H78" s="20" t="s">
        <v>285</v>
      </c>
      <c r="I78" s="20" t="s">
        <v>286</v>
      </c>
      <c r="J78" s="16" t="str">
        <f>VLOOKUP(Table1[[#This Row],[LastName]]&amp;"."&amp;Table1[[#This Row],[FirstName]],Fencers!C:H,6,FALSE)</f>
        <v>Women</v>
      </c>
      <c r="K78" s="17" t="str">
        <f>VLOOKUP(Table1[[#This Row],[LastName]]&amp;"."&amp;Table1[[#This Row],[FirstName]],Fencers!C:G,4,FALSE)</f>
        <v>AHFC</v>
      </c>
      <c r="L78" s="21">
        <v>1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32</v>
      </c>
      <c r="P78" s="18">
        <f>IF(OR(Table1[[#This Row],[Rank]]="Cancelled",Table1[[#This Row],[Rank]]&gt;64),1,VLOOKUP(Table1[[#This Row],[GenderCount]],'Ranking Values'!E:F,2,FALSE))</f>
        <v>0.6</v>
      </c>
      <c r="Q78" s="19">
        <f>Table1[[#This Row],[Ranking.Points]]*Table1[[#This Row],[Mulitplier]]*Table1[[#This Row],[NI.Mult]]</f>
        <v>19.2</v>
      </c>
    </row>
    <row r="79" spans="1:17" x14ac:dyDescent="0.25">
      <c r="A79" s="20" t="s">
        <v>123</v>
      </c>
      <c r="B79" s="20" t="s">
        <v>136</v>
      </c>
      <c r="C79" s="22">
        <v>2</v>
      </c>
      <c r="D79" s="14">
        <f>COUNTIFS(E:E,Table1[[#This Row],[EventDate]],G:G,Table1[[#This Row],[EventName]],H:H,Table1[[#This Row],[Category]],I:I,Table1[[#This Row],[Weapon]],J:J,Table1[[#This Row],[Gender]])</f>
        <v>3</v>
      </c>
      <c r="E79" s="5">
        <v>44122</v>
      </c>
      <c r="F79" s="6" t="s">
        <v>385</v>
      </c>
      <c r="G79" s="11" t="s">
        <v>392</v>
      </c>
      <c r="H79" s="20" t="s">
        <v>285</v>
      </c>
      <c r="I79" s="20" t="s">
        <v>286</v>
      </c>
      <c r="J79" s="16" t="str">
        <f>VLOOKUP(Table1[[#This Row],[LastName]]&amp;"."&amp;Table1[[#This Row],[FirstName]],Fencers!C:H,6,FALSE)</f>
        <v>Women</v>
      </c>
      <c r="K79" s="17" t="str">
        <f>VLOOKUP(Table1[[#This Row],[LastName]]&amp;"."&amp;Table1[[#This Row],[FirstName]],Fencers!C:G,4,FALSE)</f>
        <v>CSFC</v>
      </c>
      <c r="L79" s="21">
        <v>1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26</v>
      </c>
      <c r="P79" s="18">
        <f>IF(OR(Table1[[#This Row],[Rank]]="Cancelled",Table1[[#This Row],[Rank]]&gt;64),1,VLOOKUP(Table1[[#This Row],[GenderCount]],'Ranking Values'!E:F,2,FALSE))</f>
        <v>0.6</v>
      </c>
      <c r="Q79" s="19">
        <f>Table1[[#This Row],[Ranking.Points]]*Table1[[#This Row],[Mulitplier]]*Table1[[#This Row],[NI.Mult]]</f>
        <v>15.6</v>
      </c>
    </row>
    <row r="80" spans="1:17" x14ac:dyDescent="0.25">
      <c r="A80" s="20" t="s">
        <v>166</v>
      </c>
      <c r="B80" s="20" t="s">
        <v>172</v>
      </c>
      <c r="C80" s="22">
        <v>3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44122</v>
      </c>
      <c r="F80" s="6" t="s">
        <v>385</v>
      </c>
      <c r="G80" s="11" t="s">
        <v>392</v>
      </c>
      <c r="H80" s="20" t="s">
        <v>285</v>
      </c>
      <c r="I80" s="2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AHFC</v>
      </c>
      <c r="L80" s="21">
        <v>1</v>
      </c>
      <c r="M80" s="18">
        <f>COUNTIFS(A:A,Table1[[#This Row],[LastName]],B:B,Table1[[#This Row],[FirstName]],F:F,"S",H:H,Table1[[#This Row],[Category]],I:I,Table1[[#This Row],[Weapon]])</f>
        <v>1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20</v>
      </c>
      <c r="P80" s="18">
        <f>IF(OR(Table1[[#This Row],[Rank]]="Cancelled",Table1[[#This Row],[Rank]]&gt;64),1,VLOOKUP(Table1[[#This Row],[GenderCount]],'Ranking Values'!E:F,2,FALSE))</f>
        <v>0.6</v>
      </c>
      <c r="Q80" s="19">
        <f>Table1[[#This Row],[Ranking.Points]]*Table1[[#This Row],[Mulitplier]]*Table1[[#This Row],[NI.Mult]]</f>
        <v>12</v>
      </c>
    </row>
    <row r="81" spans="1:17" x14ac:dyDescent="0.25">
      <c r="A81" s="20" t="s">
        <v>70</v>
      </c>
      <c r="B81" s="20" t="s">
        <v>71</v>
      </c>
      <c r="C81" s="22">
        <v>1</v>
      </c>
      <c r="D81" s="14">
        <f>COUNTIFS(E:E,Table1[[#This Row],[EventDate]],G:G,Table1[[#This Row],[EventName]],H:H,Table1[[#This Row],[Category]],I:I,Table1[[#This Row],[Weapon]],J:J,Table1[[#This Row],[Gender]])</f>
        <v>7</v>
      </c>
      <c r="E81" s="5">
        <v>44129</v>
      </c>
      <c r="F81" s="6" t="s">
        <v>385</v>
      </c>
      <c r="G81" s="11" t="s">
        <v>392</v>
      </c>
      <c r="H81" s="20" t="s">
        <v>323</v>
      </c>
      <c r="I81" s="20" t="s">
        <v>288</v>
      </c>
      <c r="J81" s="16" t="str">
        <f>VLOOKUP(Table1[[#This Row],[LastName]]&amp;"."&amp;Table1[[#This Row],[FirstName]],Fencers!C:H,6,FALSE)</f>
        <v>Men</v>
      </c>
      <c r="K81" s="17" t="str">
        <f>VLOOKUP(Table1[[#This Row],[LastName]]&amp;"."&amp;Table1[[#This Row],[FirstName]],Fencers!C:G,4,FALSE)</f>
        <v>AHFC</v>
      </c>
      <c r="L81" s="21">
        <v>1</v>
      </c>
      <c r="M81" s="18">
        <f>COUNTIFS(A:A,Table1[[#This Row],[LastName]],B:B,Table1[[#This Row],[FirstName]],F:F,"S",H:H,Table1[[#This Row],[Category]],I:I,Table1[[#This Row],[Weapon]])</f>
        <v>2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32</v>
      </c>
      <c r="P81" s="18">
        <f>IF(OR(Table1[[#This Row],[Rank]]="Cancelled",Table1[[#This Row],[Rank]]&gt;64),1,VLOOKUP(Table1[[#This Row],[GenderCount]],'Ranking Values'!E:F,2,FALSE))</f>
        <v>1</v>
      </c>
      <c r="Q81" s="19">
        <f>Table1[[#This Row],[Ranking.Points]]*Table1[[#This Row],[Mulitplier]]*Table1[[#This Row],[NI.Mult]]</f>
        <v>32</v>
      </c>
    </row>
    <row r="82" spans="1:17" x14ac:dyDescent="0.25">
      <c r="A82" s="20" t="s">
        <v>78</v>
      </c>
      <c r="B82" s="20" t="s">
        <v>48</v>
      </c>
      <c r="C82" s="22">
        <v>2</v>
      </c>
      <c r="D82" s="14">
        <f>COUNTIFS(E:E,Table1[[#This Row],[EventDate]],G:G,Table1[[#This Row],[EventName]],H:H,Table1[[#This Row],[Category]],I:I,Table1[[#This Row],[Weapon]],J:J,Table1[[#This Row],[Gender]])</f>
        <v>7</v>
      </c>
      <c r="E82" s="5">
        <v>44129</v>
      </c>
      <c r="F82" s="6" t="s">
        <v>385</v>
      </c>
      <c r="G82" s="11" t="s">
        <v>392</v>
      </c>
      <c r="H82" s="20" t="s">
        <v>323</v>
      </c>
      <c r="I82" s="20" t="s">
        <v>288</v>
      </c>
      <c r="J82" s="16" t="str">
        <f>VLOOKUP(Table1[[#This Row],[LastName]]&amp;"."&amp;Table1[[#This Row],[FirstName]],Fencers!C:H,6,FALSE)</f>
        <v>Men</v>
      </c>
      <c r="K82" s="17" t="str">
        <f>VLOOKUP(Table1[[#This Row],[LastName]]&amp;"."&amp;Table1[[#This Row],[FirstName]],Fencers!C:G,4,FALSE)</f>
        <v>ASC</v>
      </c>
      <c r="L82" s="21">
        <v>1</v>
      </c>
      <c r="M82" s="18">
        <f>COUNTIFS(A:A,Table1[[#This Row],[LastName]],B:B,Table1[[#This Row],[FirstName]],F:F,"S",H:H,Table1[[#This Row],[Category]],I:I,Table1[[#This Row],[Weapon]])</f>
        <v>2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26</v>
      </c>
      <c r="P82" s="18">
        <f>IF(OR(Table1[[#This Row],[Rank]]="Cancelled",Table1[[#This Row],[Rank]]&gt;64),1,VLOOKUP(Table1[[#This Row],[GenderCount]],'Ranking Values'!E:F,2,FALSE))</f>
        <v>1</v>
      </c>
      <c r="Q82" s="19">
        <f>Table1[[#This Row],[Ranking.Points]]*Table1[[#This Row],[Mulitplier]]*Table1[[#This Row],[NI.Mult]]</f>
        <v>26</v>
      </c>
    </row>
    <row r="83" spans="1:17" x14ac:dyDescent="0.25">
      <c r="A83" s="20" t="s">
        <v>107</v>
      </c>
      <c r="B83" s="20" t="s">
        <v>114</v>
      </c>
      <c r="C83" s="22">
        <v>3</v>
      </c>
      <c r="D83" s="14">
        <f>COUNTIFS(E:E,Table1[[#This Row],[EventDate]],G:G,Table1[[#This Row],[EventName]],H:H,Table1[[#This Row],[Category]],I:I,Table1[[#This Row],[Weapon]],J:J,Table1[[#This Row],[Gender]])</f>
        <v>7</v>
      </c>
      <c r="E83" s="5">
        <v>44129</v>
      </c>
      <c r="F83" s="6" t="s">
        <v>385</v>
      </c>
      <c r="G83" s="11" t="s">
        <v>392</v>
      </c>
      <c r="H83" s="20" t="s">
        <v>323</v>
      </c>
      <c r="I83" s="20" t="s">
        <v>288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ASC</v>
      </c>
      <c r="L83" s="21">
        <v>1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20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20</v>
      </c>
    </row>
    <row r="84" spans="1:17" x14ac:dyDescent="0.25">
      <c r="A84" s="20" t="s">
        <v>68</v>
      </c>
      <c r="B84" s="20" t="s">
        <v>312</v>
      </c>
      <c r="C84" s="22">
        <v>3</v>
      </c>
      <c r="D84" s="14">
        <f>COUNTIFS(E:E,Table1[[#This Row],[EventDate]],G:G,Table1[[#This Row],[EventName]],H:H,Table1[[#This Row],[Category]],I:I,Table1[[#This Row],[Weapon]],J:J,Table1[[#This Row],[Gender]])</f>
        <v>7</v>
      </c>
      <c r="E84" s="5">
        <v>44129</v>
      </c>
      <c r="F84" s="6" t="s">
        <v>385</v>
      </c>
      <c r="G84" s="11" t="s">
        <v>392</v>
      </c>
      <c r="H84" s="20" t="s">
        <v>323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IND</v>
      </c>
      <c r="L84" s="21">
        <v>1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20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20</v>
      </c>
    </row>
    <row r="85" spans="1:17" x14ac:dyDescent="0.25">
      <c r="A85" s="20" t="s">
        <v>87</v>
      </c>
      <c r="B85" s="20" t="s">
        <v>88</v>
      </c>
      <c r="C85" s="22">
        <v>5</v>
      </c>
      <c r="D85" s="14">
        <f>COUNTIFS(E:E,Table1[[#This Row],[EventDate]],G:G,Table1[[#This Row],[EventName]],H:H,Table1[[#This Row],[Category]],I:I,Table1[[#This Row],[Weapon]],J:J,Table1[[#This Row],[Gender]])</f>
        <v>7</v>
      </c>
      <c r="E85" s="5">
        <v>44129</v>
      </c>
      <c r="F85" s="6" t="s">
        <v>385</v>
      </c>
      <c r="G85" s="11" t="s">
        <v>392</v>
      </c>
      <c r="H85" s="20" t="s">
        <v>323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21">
        <v>1</v>
      </c>
      <c r="M85" s="18">
        <f>COUNTIFS(A:A,Table1[[#This Row],[LastName]],B:B,Table1[[#This Row],[FirstName]],F:F,"S",H:H,Table1[[#This Row],[Category]],I:I,Table1[[#This Row],[Weapon]])</f>
        <v>1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14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14</v>
      </c>
    </row>
    <row r="86" spans="1:17" x14ac:dyDescent="0.25">
      <c r="A86" s="20" t="s">
        <v>76</v>
      </c>
      <c r="B86" s="20" t="s">
        <v>77</v>
      </c>
      <c r="C86" s="22">
        <v>6</v>
      </c>
      <c r="D86" s="14">
        <f>COUNTIFS(E:E,Table1[[#This Row],[EventDate]],G:G,Table1[[#This Row],[EventName]],H:H,Table1[[#This Row],[Category]],I:I,Table1[[#This Row],[Weapon]],J:J,Table1[[#This Row],[Gender]])</f>
        <v>7</v>
      </c>
      <c r="E86" s="5">
        <v>44129</v>
      </c>
      <c r="F86" s="6" t="s">
        <v>385</v>
      </c>
      <c r="G86" s="11" t="s">
        <v>392</v>
      </c>
      <c r="H86" s="20" t="s">
        <v>323</v>
      </c>
      <c r="I86" s="20" t="s">
        <v>288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1</v>
      </c>
      <c r="M86" s="18">
        <f>COUNTIFS(A:A,Table1[[#This Row],[LastName]],B:B,Table1[[#This Row],[FirstName]],F:F,"S",H:H,Table1[[#This Row],[Category]],I:I,Table1[[#This Row],[Weapon]])</f>
        <v>2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14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14</v>
      </c>
    </row>
    <row r="87" spans="1:17" x14ac:dyDescent="0.25">
      <c r="A87" s="20" t="s">
        <v>126</v>
      </c>
      <c r="B87" s="20" t="s">
        <v>139</v>
      </c>
      <c r="C87" s="22">
        <v>7</v>
      </c>
      <c r="D87" s="14">
        <f>COUNTIFS(E:E,Table1[[#This Row],[EventDate]],G:G,Table1[[#This Row],[EventName]],H:H,Table1[[#This Row],[Category]],I:I,Table1[[#This Row],[Weapon]],J:J,Table1[[#This Row],[Gender]])</f>
        <v>7</v>
      </c>
      <c r="E87" s="5">
        <v>44129</v>
      </c>
      <c r="F87" s="6" t="s">
        <v>385</v>
      </c>
      <c r="G87" s="11" t="s">
        <v>392</v>
      </c>
      <c r="H87" s="20" t="s">
        <v>323</v>
      </c>
      <c r="I87" s="20" t="s">
        <v>288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ASC</v>
      </c>
      <c r="L87" s="21">
        <v>1</v>
      </c>
      <c r="M87" s="18">
        <f>COUNTIFS(A:A,Table1[[#This Row],[LastName]],B:B,Table1[[#This Row],[FirstName]],F:F,"S",H:H,Table1[[#This Row],[Category]],I:I,Table1[[#This Row],[Weapon]])</f>
        <v>3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14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14</v>
      </c>
    </row>
    <row r="88" spans="1:17" x14ac:dyDescent="0.25">
      <c r="A88" s="20" t="s">
        <v>57</v>
      </c>
      <c r="B88" s="20" t="s">
        <v>58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3</v>
      </c>
      <c r="E88" s="5">
        <v>44129</v>
      </c>
      <c r="F88" s="6" t="s">
        <v>385</v>
      </c>
      <c r="G88" s="11" t="s">
        <v>392</v>
      </c>
      <c r="H88" s="20" t="s">
        <v>323</v>
      </c>
      <c r="I88" s="20" t="s">
        <v>288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AHFC</v>
      </c>
      <c r="L88" s="21">
        <v>1</v>
      </c>
      <c r="M88" s="18">
        <f>COUNTIFS(A:A,Table1[[#This Row],[LastName]],B:B,Table1[[#This Row],[FirstName]],F:F,"S",H:H,Table1[[#This Row],[Category]],I:I,Table1[[#This Row],[Weapon]])</f>
        <v>1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32</v>
      </c>
      <c r="P88" s="18">
        <f>IF(OR(Table1[[#This Row],[Rank]]="Cancelled",Table1[[#This Row],[Rank]]&gt;64),1,VLOOKUP(Table1[[#This Row],[GenderCount]],'Ranking Values'!E:F,2,FALSE))</f>
        <v>0.6</v>
      </c>
      <c r="Q88" s="19">
        <f>Table1[[#This Row],[Ranking.Points]]*Table1[[#This Row],[Mulitplier]]*Table1[[#This Row],[NI.Mult]]</f>
        <v>19.2</v>
      </c>
    </row>
    <row r="89" spans="1:17" x14ac:dyDescent="0.25">
      <c r="A89" s="20" t="s">
        <v>342</v>
      </c>
      <c r="B89" s="20" t="s">
        <v>343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3</v>
      </c>
      <c r="E89" s="5">
        <v>44129</v>
      </c>
      <c r="F89" s="6" t="s">
        <v>385</v>
      </c>
      <c r="G89" s="11" t="s">
        <v>392</v>
      </c>
      <c r="H89" s="20" t="s">
        <v>323</v>
      </c>
      <c r="I89" s="20" t="s">
        <v>288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CSFC</v>
      </c>
      <c r="L89" s="21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26</v>
      </c>
      <c r="P89" s="18">
        <f>IF(OR(Table1[[#This Row],[Rank]]="Cancelled",Table1[[#This Row],[Rank]]&gt;64),1,VLOOKUP(Table1[[#This Row],[GenderCount]],'Ranking Values'!E:F,2,FALSE))</f>
        <v>0.6</v>
      </c>
      <c r="Q89" s="19">
        <f>Table1[[#This Row],[Ranking.Points]]*Table1[[#This Row],[Mulitplier]]*Table1[[#This Row],[NI.Mult]]</f>
        <v>15.6</v>
      </c>
    </row>
    <row r="90" spans="1:17" x14ac:dyDescent="0.25">
      <c r="A90" s="20" t="s">
        <v>108</v>
      </c>
      <c r="B90" s="20" t="s">
        <v>115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3</v>
      </c>
      <c r="E90" s="5">
        <v>44129</v>
      </c>
      <c r="F90" s="6" t="s">
        <v>385</v>
      </c>
      <c r="G90" s="11" t="s">
        <v>392</v>
      </c>
      <c r="H90" s="20" t="s">
        <v>323</v>
      </c>
      <c r="I90" s="20" t="s">
        <v>288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21">
        <v>1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20</v>
      </c>
      <c r="P90" s="18">
        <f>IF(OR(Table1[[#This Row],[Rank]]="Cancelled",Table1[[#This Row],[Rank]]&gt;64),1,VLOOKUP(Table1[[#This Row],[GenderCount]],'Ranking Values'!E:F,2,FALSE))</f>
        <v>0.6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107</v>
      </c>
      <c r="B91" s="20" t="s">
        <v>143</v>
      </c>
      <c r="C91" s="22">
        <v>1</v>
      </c>
      <c r="D91" s="14">
        <f>COUNTIFS(E:E,Table1[[#This Row],[EventDate]],G:G,Table1[[#This Row],[EventName]],H:H,Table1[[#This Row],[Category]],I:I,Table1[[#This Row],[Weapon]],J:J,Table1[[#This Row],[Gender]])</f>
        <v>3</v>
      </c>
      <c r="E91" s="5">
        <v>44129</v>
      </c>
      <c r="F91" s="6" t="s">
        <v>385</v>
      </c>
      <c r="G91" s="11" t="s">
        <v>392</v>
      </c>
      <c r="H91" s="20" t="s">
        <v>323</v>
      </c>
      <c r="I91" s="20" t="s">
        <v>286</v>
      </c>
      <c r="J91" s="16" t="str">
        <f>VLOOKUP(Table1[[#This Row],[LastName]]&amp;"."&amp;Table1[[#This Row],[FirstName]],Fencers!C:H,6,FALSE)</f>
        <v>Men</v>
      </c>
      <c r="K91" s="17" t="str">
        <f>VLOOKUP(Table1[[#This Row],[LastName]]&amp;"."&amp;Table1[[#This Row],[FirstName]],Fencers!C:G,4,FALSE)</f>
        <v>ASC</v>
      </c>
      <c r="L91" s="21">
        <v>1</v>
      </c>
      <c r="M91" s="18">
        <f>COUNTIFS(A:A,Table1[[#This Row],[LastName]],B:B,Table1[[#This Row],[FirstName]],F:F,"S",H:H,Table1[[#This Row],[Category]],I:I,Table1[[#This Row],[Weapon]])</f>
        <v>4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32</v>
      </c>
      <c r="P91" s="18">
        <f>IF(OR(Table1[[#This Row],[Rank]]="Cancelled",Table1[[#This Row],[Rank]]&gt;64),1,VLOOKUP(Table1[[#This Row],[GenderCount]],'Ranking Values'!E:F,2,FALSE))</f>
        <v>0.6</v>
      </c>
      <c r="Q91" s="19">
        <f>Table1[[#This Row],[Ranking.Points]]*Table1[[#This Row],[Mulitplier]]*Table1[[#This Row],[NI.Mult]]</f>
        <v>19.2</v>
      </c>
    </row>
    <row r="92" spans="1:17" x14ac:dyDescent="0.25">
      <c r="A92" s="20" t="s">
        <v>226</v>
      </c>
      <c r="B92" s="20" t="s">
        <v>139</v>
      </c>
      <c r="C92" s="22">
        <v>2</v>
      </c>
      <c r="D92" s="14">
        <f>COUNTIFS(E:E,Table1[[#This Row],[EventDate]],G:G,Table1[[#This Row],[EventName]],H:H,Table1[[#This Row],[Category]],I:I,Table1[[#This Row],[Weapon]],J:J,Table1[[#This Row],[Gender]])</f>
        <v>3</v>
      </c>
      <c r="E92" s="5">
        <v>44129</v>
      </c>
      <c r="F92" s="6" t="s">
        <v>385</v>
      </c>
      <c r="G92" s="11" t="s">
        <v>392</v>
      </c>
      <c r="H92" s="20" t="s">
        <v>323</v>
      </c>
      <c r="I92" s="20" t="s">
        <v>286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ASC</v>
      </c>
      <c r="L92" s="21">
        <v>1</v>
      </c>
      <c r="M92" s="18">
        <f>COUNTIFS(A:A,Table1[[#This Row],[LastName]],B:B,Table1[[#This Row],[FirstName]],F:F,"S",H:H,Table1[[#This Row],[Category]],I:I,Table1[[#This Row],[Weapon]])</f>
        <v>3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26</v>
      </c>
      <c r="P92" s="18">
        <f>IF(OR(Table1[[#This Row],[Rank]]="Cancelled",Table1[[#This Row],[Rank]]&gt;64),1,VLOOKUP(Table1[[#This Row],[GenderCount]],'Ranking Values'!E:F,2,FALSE))</f>
        <v>0.6</v>
      </c>
      <c r="Q92" s="19">
        <f>Table1[[#This Row],[Ranking.Points]]*Table1[[#This Row],[Mulitplier]]*Table1[[#This Row],[NI.Mult]]</f>
        <v>15.6</v>
      </c>
    </row>
    <row r="93" spans="1:17" x14ac:dyDescent="0.25">
      <c r="A93" s="20" t="s">
        <v>76</v>
      </c>
      <c r="B93" s="20" t="s">
        <v>77</v>
      </c>
      <c r="C93" s="22">
        <v>3</v>
      </c>
      <c r="D93" s="14">
        <f>COUNTIFS(E:E,Table1[[#This Row],[EventDate]],G:G,Table1[[#This Row],[EventName]],H:H,Table1[[#This Row],[Category]],I:I,Table1[[#This Row],[Weapon]],J:J,Table1[[#This Row],[Gender]])</f>
        <v>3</v>
      </c>
      <c r="E93" s="5">
        <v>44129</v>
      </c>
      <c r="F93" s="6" t="s">
        <v>385</v>
      </c>
      <c r="G93" s="11" t="s">
        <v>392</v>
      </c>
      <c r="H93" s="20" t="s">
        <v>323</v>
      </c>
      <c r="I93" s="20" t="s">
        <v>286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1</v>
      </c>
      <c r="M93" s="18">
        <f>COUNTIFS(A:A,Table1[[#This Row],[LastName]],B:B,Table1[[#This Row],[FirstName]],F:F,"S",H:H,Table1[[#This Row],[Category]],I:I,Table1[[#This Row],[Weapon]])</f>
        <v>2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20</v>
      </c>
      <c r="P93" s="18">
        <f>IF(OR(Table1[[#This Row],[Rank]]="Cancelled",Table1[[#This Row],[Rank]]&gt;64),1,VLOOKUP(Table1[[#This Row],[GenderCount]],'Ranking Values'!E:F,2,FALSE))</f>
        <v>0.6</v>
      </c>
      <c r="Q93" s="19">
        <f>Table1[[#This Row],[Ranking.Points]]*Table1[[#This Row],[Mulitplier]]*Table1[[#This Row],[NI.Mult]]</f>
        <v>12</v>
      </c>
    </row>
    <row r="94" spans="1:17" x14ac:dyDescent="0.25">
      <c r="A94" s="20" t="s">
        <v>181</v>
      </c>
      <c r="B94" s="20" t="s">
        <v>182</v>
      </c>
      <c r="C94" s="22">
        <v>1</v>
      </c>
      <c r="D94" s="14">
        <f>COUNTIFS(E:E,Table1[[#This Row],[EventDate]],G:G,Table1[[#This Row],[EventName]],H:H,Table1[[#This Row],[Category]],I:I,Table1[[#This Row],[Weapon]],J:J,Table1[[#This Row],[Gender]])</f>
        <v>4</v>
      </c>
      <c r="E94" s="5">
        <v>44129</v>
      </c>
      <c r="F94" s="6" t="s">
        <v>385</v>
      </c>
      <c r="G94" s="11" t="s">
        <v>392</v>
      </c>
      <c r="H94" s="20" t="s">
        <v>323</v>
      </c>
      <c r="I94" s="20" t="s">
        <v>286</v>
      </c>
      <c r="J94" s="16" t="str">
        <f>VLOOKUP(Table1[[#This Row],[LastName]]&amp;"."&amp;Table1[[#This Row],[FirstName]],Fencers!C:H,6,FALSE)</f>
        <v>Women</v>
      </c>
      <c r="K94" s="17" t="str">
        <f>VLOOKUP(Table1[[#This Row],[LastName]]&amp;"."&amp;Table1[[#This Row],[FirstName]],Fencers!C:G,4,FALSE)</f>
        <v>CSFC</v>
      </c>
      <c r="L94" s="21">
        <v>1</v>
      </c>
      <c r="M94" s="18">
        <f>COUNTIFS(A:A,Table1[[#This Row],[LastName]],B:B,Table1[[#This Row],[FirstName]],F:F,"S",H:H,Table1[[#This Row],[Category]],I:I,Table1[[#This Row],[Weapon]])</f>
        <v>4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32</v>
      </c>
      <c r="P94" s="18">
        <f>IF(OR(Table1[[#This Row],[Rank]]="Cancelled",Table1[[#This Row],[Rank]]&gt;64),1,VLOOKUP(Table1[[#This Row],[GenderCount]],'Ranking Values'!E:F,2,FALSE))</f>
        <v>0.8</v>
      </c>
      <c r="Q94" s="19">
        <f>Table1[[#This Row],[Ranking.Points]]*Table1[[#This Row],[Mulitplier]]*Table1[[#This Row],[NI.Mult]]</f>
        <v>25.6</v>
      </c>
    </row>
    <row r="95" spans="1:17" x14ac:dyDescent="0.25">
      <c r="A95" s="20" t="s">
        <v>123</v>
      </c>
      <c r="B95" s="20" t="s">
        <v>136</v>
      </c>
      <c r="C95" s="22">
        <v>2</v>
      </c>
      <c r="D95" s="14">
        <f>COUNTIFS(E:E,Table1[[#This Row],[EventDate]],G:G,Table1[[#This Row],[EventName]],H:H,Table1[[#This Row],[Category]],I:I,Table1[[#This Row],[Weapon]],J:J,Table1[[#This Row],[Gender]])</f>
        <v>4</v>
      </c>
      <c r="E95" s="5">
        <v>44129</v>
      </c>
      <c r="F95" s="6" t="s">
        <v>385</v>
      </c>
      <c r="G95" s="11" t="s">
        <v>392</v>
      </c>
      <c r="H95" s="20" t="s">
        <v>323</v>
      </c>
      <c r="I95" s="20" t="s">
        <v>286</v>
      </c>
      <c r="J95" s="16" t="str">
        <f>VLOOKUP(Table1[[#This Row],[LastName]]&amp;"."&amp;Table1[[#This Row],[FirstName]],Fencers!C:H,6,FALSE)</f>
        <v>Women</v>
      </c>
      <c r="K95" s="17" t="str">
        <f>VLOOKUP(Table1[[#This Row],[LastName]]&amp;"."&amp;Table1[[#This Row],[FirstName]],Fencers!C:G,4,FALSE)</f>
        <v>CSFC</v>
      </c>
      <c r="L95" s="21">
        <v>1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26</v>
      </c>
      <c r="P95" s="18">
        <f>IF(OR(Table1[[#This Row],[Rank]]="Cancelled",Table1[[#This Row],[Rank]]&gt;64),1,VLOOKUP(Table1[[#This Row],[GenderCount]],'Ranking Values'!E:F,2,FALSE))</f>
        <v>0.8</v>
      </c>
      <c r="Q95" s="19">
        <f>Table1[[#This Row],[Ranking.Points]]*Table1[[#This Row],[Mulitplier]]*Table1[[#This Row],[NI.Mult]]</f>
        <v>20.8</v>
      </c>
    </row>
    <row r="96" spans="1:17" x14ac:dyDescent="0.25">
      <c r="A96" s="20" t="s">
        <v>97</v>
      </c>
      <c r="B96" s="20" t="s">
        <v>101</v>
      </c>
      <c r="C96" s="22">
        <v>3</v>
      </c>
      <c r="D96" s="14">
        <f>COUNTIFS(E:E,Table1[[#This Row],[EventDate]],G:G,Table1[[#This Row],[EventName]],H:H,Table1[[#This Row],[Category]],I:I,Table1[[#This Row],[Weapon]],J:J,Table1[[#This Row],[Gender]])</f>
        <v>4</v>
      </c>
      <c r="E96" s="5">
        <v>44129</v>
      </c>
      <c r="F96" s="6" t="s">
        <v>385</v>
      </c>
      <c r="G96" s="11" t="s">
        <v>392</v>
      </c>
      <c r="H96" s="20" t="s">
        <v>323</v>
      </c>
      <c r="I96" s="20" t="s">
        <v>286</v>
      </c>
      <c r="J96" s="16" t="str">
        <f>VLOOKUP(Table1[[#This Row],[LastName]]&amp;"."&amp;Table1[[#This Row],[FirstName]],Fencers!C:H,6,FALSE)</f>
        <v>Women</v>
      </c>
      <c r="K96" s="17" t="str">
        <f>VLOOKUP(Table1[[#This Row],[LastName]]&amp;"."&amp;Table1[[#This Row],[FirstName]],Fencers!C:G,4,FALSE)</f>
        <v>AHFC</v>
      </c>
      <c r="L96" s="21">
        <v>1</v>
      </c>
      <c r="M96" s="18">
        <f>COUNTIFS(A:A,Table1[[#This Row],[LastName]],B:B,Table1[[#This Row],[FirstName]],F:F,"S",H:H,Table1[[#This Row],[Category]],I:I,Table1[[#This Row],[Weapon]])</f>
        <v>4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20</v>
      </c>
      <c r="P96" s="18">
        <f>IF(OR(Table1[[#This Row],[Rank]]="Cancelled",Table1[[#This Row],[Rank]]&gt;64),1,VLOOKUP(Table1[[#This Row],[GenderCount]],'Ranking Values'!E:F,2,FALSE))</f>
        <v>0.8</v>
      </c>
      <c r="Q96" s="19">
        <f>Table1[[#This Row],[Ranking.Points]]*Table1[[#This Row],[Mulitplier]]*Table1[[#This Row],[NI.Mult]]</f>
        <v>16</v>
      </c>
    </row>
    <row r="97" spans="1:17" x14ac:dyDescent="0.25">
      <c r="A97" s="20" t="s">
        <v>125</v>
      </c>
      <c r="B97" s="20" t="s">
        <v>138</v>
      </c>
      <c r="C97" s="22">
        <v>3</v>
      </c>
      <c r="D97" s="14">
        <f>COUNTIFS(E:E,Table1[[#This Row],[EventDate]],G:G,Table1[[#This Row],[EventName]],H:H,Table1[[#This Row],[Category]],I:I,Table1[[#This Row],[Weapon]],J:J,Table1[[#This Row],[Gender]])</f>
        <v>4</v>
      </c>
      <c r="E97" s="5">
        <v>44129</v>
      </c>
      <c r="F97" s="6" t="s">
        <v>385</v>
      </c>
      <c r="G97" s="11" t="s">
        <v>392</v>
      </c>
      <c r="H97" s="20" t="s">
        <v>323</v>
      </c>
      <c r="I97" s="20" t="s">
        <v>286</v>
      </c>
      <c r="J97" s="16" t="str">
        <f>VLOOKUP(Table1[[#This Row],[LastName]]&amp;"."&amp;Table1[[#This Row],[FirstName]],Fencers!C:H,6,FALSE)</f>
        <v>Women</v>
      </c>
      <c r="K97" s="17" t="str">
        <f>VLOOKUP(Table1[[#This Row],[LastName]]&amp;"."&amp;Table1[[#This Row],[FirstName]],Fencers!C:G,4,FALSE)</f>
        <v>ASC</v>
      </c>
      <c r="L97" s="21">
        <v>1</v>
      </c>
      <c r="M97" s="18">
        <f>COUNTIFS(A:A,Table1[[#This Row],[LastName]],B:B,Table1[[#This Row],[FirstName]],F:F,"S",H:H,Table1[[#This Row],[Category]],I:I,Table1[[#This Row],[Weapon]])</f>
        <v>3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20</v>
      </c>
      <c r="P97" s="18">
        <f>IF(OR(Table1[[#This Row],[Rank]]="Cancelled",Table1[[#This Row],[Rank]]&gt;64),1,VLOOKUP(Table1[[#This Row],[GenderCount]],'Ranking Values'!E:F,2,FALSE))</f>
        <v>0.8</v>
      </c>
      <c r="Q97" s="19">
        <f>Table1[[#This Row],[Ranking.Points]]*Table1[[#This Row],[Mulitplier]]*Table1[[#This Row],[NI.Mult]]</f>
        <v>16</v>
      </c>
    </row>
    <row r="98" spans="1:17" x14ac:dyDescent="0.25">
      <c r="A98" s="20" t="s">
        <v>193</v>
      </c>
      <c r="B98" s="20" t="s">
        <v>52</v>
      </c>
      <c r="C98" s="22" t="s">
        <v>17</v>
      </c>
      <c r="D98" s="15">
        <f>COUNTIFS(E:E,Table1[[#This Row],[EventDate]],G:G,Table1[[#This Row],[EventName]],H:H,Table1[[#This Row],[Category]],I:I,Table1[[#This Row],[Weapon]],J:J,Table1[[#This Row],[Gender]])</f>
        <v>3</v>
      </c>
      <c r="E98" s="5">
        <v>44129</v>
      </c>
      <c r="F98" s="6" t="s">
        <v>385</v>
      </c>
      <c r="G98" s="11" t="s">
        <v>392</v>
      </c>
      <c r="H98" s="20" t="s">
        <v>323</v>
      </c>
      <c r="I98" s="20" t="s">
        <v>314</v>
      </c>
      <c r="J98" s="16" t="str">
        <f>VLOOKUP(Table1[[#This Row],[LastName]]&amp;"."&amp;Table1[[#This Row],[FirstName]],Fencers!C:H,6,FALSE)</f>
        <v>Men</v>
      </c>
      <c r="K98" s="17" t="str">
        <f>VLOOKUP(Table1[[#This Row],[LastName]]&amp;"."&amp;Table1[[#This Row],[FirstName]],Fencers!C:G,4,FALSE)</f>
        <v>ASC</v>
      </c>
      <c r="L98" s="20">
        <v>1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1</v>
      </c>
      <c r="P98" s="18">
        <f>IF(OR(Table1[[#This Row],[Rank]]="Cancelled",Table1[[#This Row],[Rank]]&gt;64),1,VLOOKUP(Table1[[#This Row],[GenderCount]],'Ranking Values'!E:F,2,FALSE))</f>
        <v>1</v>
      </c>
      <c r="Q98" s="19">
        <f>Table1[[#This Row],[Ranking.Points]]*Table1[[#This Row],[Mulitplier]]*Table1[[#This Row],[NI.Mult]]</f>
        <v>1</v>
      </c>
    </row>
    <row r="99" spans="1:17" x14ac:dyDescent="0.25">
      <c r="A99" s="20" t="s">
        <v>23</v>
      </c>
      <c r="B99" s="20" t="s">
        <v>113</v>
      </c>
      <c r="C99" s="22" t="s">
        <v>17</v>
      </c>
      <c r="D99" s="15">
        <f>COUNTIFS(E:E,Table1[[#This Row],[EventDate]],G:G,Table1[[#This Row],[EventName]],H:H,Table1[[#This Row],[Category]],I:I,Table1[[#This Row],[Weapon]],J:J,Table1[[#This Row],[Gender]])</f>
        <v>3</v>
      </c>
      <c r="E99" s="5">
        <v>44129</v>
      </c>
      <c r="F99" s="6" t="s">
        <v>385</v>
      </c>
      <c r="G99" s="11" t="s">
        <v>392</v>
      </c>
      <c r="H99" s="20" t="s">
        <v>323</v>
      </c>
      <c r="I99" s="20" t="s">
        <v>314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0">
        <v>1</v>
      </c>
      <c r="M99" s="18">
        <f>COUNTIFS(A:A,Table1[[#This Row],[LastName]],B:B,Table1[[#This Row],[FirstName]],F:F,"S",H:H,Table1[[#This Row],[Category]],I:I,Table1[[#This Row],[Weapon]])</f>
        <v>3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1</v>
      </c>
      <c r="P99" s="18">
        <f>IF(OR(Table1[[#This Row],[Rank]]="Cancelled",Table1[[#This Row],[Rank]]&gt;64),1,VLOOKUP(Table1[[#This Row],[GenderCount]],'Ranking Values'!E:F,2,FALSE))</f>
        <v>1</v>
      </c>
      <c r="Q99" s="19">
        <f>Table1[[#This Row],[Ranking.Points]]*Table1[[#This Row],[Mulitplier]]*Table1[[#This Row],[NI.Mult]]</f>
        <v>1</v>
      </c>
    </row>
    <row r="100" spans="1:17" x14ac:dyDescent="0.25">
      <c r="A100" s="20" t="s">
        <v>76</v>
      </c>
      <c r="B100" s="20" t="s">
        <v>77</v>
      </c>
      <c r="C100" s="22" t="s">
        <v>17</v>
      </c>
      <c r="D100" s="15">
        <f>COUNTIFS(E:E,Table1[[#This Row],[EventDate]],G:G,Table1[[#This Row],[EventName]],H:H,Table1[[#This Row],[Category]],I:I,Table1[[#This Row],[Weapon]],J:J,Table1[[#This Row],[Gender]])</f>
        <v>3</v>
      </c>
      <c r="E100" s="5">
        <v>44129</v>
      </c>
      <c r="F100" s="6" t="s">
        <v>385</v>
      </c>
      <c r="G100" s="11" t="s">
        <v>392</v>
      </c>
      <c r="H100" s="20" t="s">
        <v>323</v>
      </c>
      <c r="I100" s="20" t="s">
        <v>314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ASC</v>
      </c>
      <c r="L100" s="20">
        <v>1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</v>
      </c>
      <c r="P100" s="18">
        <f>IF(OR(Table1[[#This Row],[Rank]]="Cancelled",Table1[[#This Row],[Rank]]&gt;64),1,VLOOKUP(Table1[[#This Row],[GenderCount]],'Ranking Values'!E:F,2,FALSE))</f>
        <v>1</v>
      </c>
      <c r="Q100" s="19">
        <f>Table1[[#This Row],[Ranking.Points]]*Table1[[#This Row],[Mulitplier]]*Table1[[#This Row],[NI.Mult]]</f>
        <v>1</v>
      </c>
    </row>
    <row r="101" spans="1:17" x14ac:dyDescent="0.25">
      <c r="A101" s="20" t="s">
        <v>21</v>
      </c>
      <c r="B101" s="20" t="s">
        <v>35</v>
      </c>
      <c r="C101" s="22">
        <v>1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44129</v>
      </c>
      <c r="F101" s="6" t="s">
        <v>385</v>
      </c>
      <c r="G101" s="11" t="s">
        <v>392</v>
      </c>
      <c r="H101" s="20" t="s">
        <v>320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AHFC</v>
      </c>
      <c r="L101" s="21">
        <v>1</v>
      </c>
      <c r="M101" s="18">
        <f>COUNTIFS(A:A,Table1[[#This Row],[LastName]],B:B,Table1[[#This Row],[FirstName]],F:F,"S",H:H,Table1[[#This Row],[Category]],I:I,Table1[[#This Row],[Weapon]])</f>
        <v>3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32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19.2</v>
      </c>
    </row>
    <row r="102" spans="1:17" x14ac:dyDescent="0.25">
      <c r="A102" s="20" t="s">
        <v>107</v>
      </c>
      <c r="B102" s="20" t="s">
        <v>143</v>
      </c>
      <c r="C102" s="22">
        <v>2</v>
      </c>
      <c r="D102" s="14">
        <f>COUNTIFS(E:E,Table1[[#This Row],[EventDate]],G:G,Table1[[#This Row],[EventName]],H:H,Table1[[#This Row],[Category]],I:I,Table1[[#This Row],[Weapon]],J:J,Table1[[#This Row],[Gender]])</f>
        <v>3</v>
      </c>
      <c r="E102" s="5">
        <v>44129</v>
      </c>
      <c r="F102" s="6" t="s">
        <v>385</v>
      </c>
      <c r="G102" s="11" t="s">
        <v>392</v>
      </c>
      <c r="H102" s="20" t="s">
        <v>320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17" t="str">
        <f>VLOOKUP(Table1[[#This Row],[LastName]]&amp;"."&amp;Table1[[#This Row],[FirstName]],Fencers!C:G,4,FALSE)</f>
        <v>ASC</v>
      </c>
      <c r="L102" s="21">
        <v>1</v>
      </c>
      <c r="M102" s="18">
        <f>COUNTIFS(A:A,Table1[[#This Row],[LastName]],B:B,Table1[[#This Row],[FirstName]],F:F,"S",H:H,Table1[[#This Row],[Category]],I:I,Table1[[#This Row],[Weapon]])</f>
        <v>4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26</v>
      </c>
      <c r="P102" s="18">
        <f>IF(OR(Table1[[#This Row],[Rank]]="Cancelled",Table1[[#This Row],[Rank]]&gt;64),1,VLOOKUP(Table1[[#This Row],[GenderCount]],'Ranking Values'!E:F,2,FALSE))</f>
        <v>0.6</v>
      </c>
      <c r="Q102" s="19">
        <f>Table1[[#This Row],[Ranking.Points]]*Table1[[#This Row],[Mulitplier]]*Table1[[#This Row],[NI.Mult]]</f>
        <v>15.6</v>
      </c>
    </row>
    <row r="103" spans="1:17" x14ac:dyDescent="0.25">
      <c r="A103" s="20" t="s">
        <v>226</v>
      </c>
      <c r="B103" s="20" t="s">
        <v>139</v>
      </c>
      <c r="C103" s="22">
        <v>3</v>
      </c>
      <c r="D103" s="14">
        <f>COUNTIFS(E:E,Table1[[#This Row],[EventDate]],G:G,Table1[[#This Row],[EventName]],H:H,Table1[[#This Row],[Category]],I:I,Table1[[#This Row],[Weapon]],J:J,Table1[[#This Row],[Gender]])</f>
        <v>3</v>
      </c>
      <c r="E103" s="5">
        <v>44129</v>
      </c>
      <c r="F103" s="6" t="s">
        <v>385</v>
      </c>
      <c r="G103" s="11" t="s">
        <v>392</v>
      </c>
      <c r="H103" s="20" t="s">
        <v>320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ASC</v>
      </c>
      <c r="L103" s="21">
        <v>1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20</v>
      </c>
      <c r="P103" s="18">
        <f>IF(OR(Table1[[#This Row],[Rank]]="Cancelled",Table1[[#This Row],[Rank]]&gt;64),1,VLOOKUP(Table1[[#This Row],[GenderCount]],'Ranking Values'!E:F,2,FALSE))</f>
        <v>0.6</v>
      </c>
      <c r="Q103" s="19">
        <f>Table1[[#This Row],[Ranking.Points]]*Table1[[#This Row],[Mulitplier]]*Table1[[#This Row],[NI.Mult]]</f>
        <v>12</v>
      </c>
    </row>
    <row r="104" spans="1:17" x14ac:dyDescent="0.25">
      <c r="A104" s="20" t="s">
        <v>123</v>
      </c>
      <c r="B104" s="20" t="s">
        <v>136</v>
      </c>
      <c r="C104" s="22">
        <v>2</v>
      </c>
      <c r="D104" s="14">
        <f>COUNTIFS(E:E,Table1[[#This Row],[EventDate]],G:G,Table1[[#This Row],[EventName]],H:H,Table1[[#This Row],[Category]],I:I,Table1[[#This Row],[Weapon]],J:J,Table1[[#This Row],[Gender]])</f>
        <v>1</v>
      </c>
      <c r="E104" s="5">
        <v>44129</v>
      </c>
      <c r="F104" s="6" t="s">
        <v>385</v>
      </c>
      <c r="G104" s="11" t="s">
        <v>392</v>
      </c>
      <c r="H104" s="20" t="s">
        <v>320</v>
      </c>
      <c r="I104" s="20" t="s">
        <v>286</v>
      </c>
      <c r="J104" s="16" t="str">
        <f>VLOOKUP(Table1[[#This Row],[LastName]]&amp;"."&amp;Table1[[#This Row],[FirstName]],Fencers!C:H,6,FALSE)</f>
        <v>Women</v>
      </c>
      <c r="K104" s="17" t="str">
        <f>VLOOKUP(Table1[[#This Row],[LastName]]&amp;"."&amp;Table1[[#This Row],[FirstName]],Fencers!C:G,4,FALSE)</f>
        <v>CSFC</v>
      </c>
      <c r="L104" s="21">
        <v>1</v>
      </c>
      <c r="M104" s="18">
        <f>COUNTIFS(A:A,Table1[[#This Row],[LastName]],B:B,Table1[[#This Row],[FirstName]],F:F,"S",H:H,Table1[[#This Row],[Category]],I:I,Table1[[#This Row],[Weapon]])</f>
        <v>4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26</v>
      </c>
      <c r="P104" s="18">
        <f>IF(OR(Table1[[#This Row],[Rank]]="Cancelled",Table1[[#This Row],[Rank]]&gt;64),1,VLOOKUP(Table1[[#This Row],[GenderCount]],'Ranking Values'!E:F,2,FALSE))</f>
        <v>0.2</v>
      </c>
      <c r="Q104" s="19">
        <f>Table1[[#This Row],[Ranking.Points]]*Table1[[#This Row],[Mulitplier]]*Table1[[#This Row],[NI.Mult]]</f>
        <v>5.2</v>
      </c>
    </row>
    <row r="105" spans="1:17" x14ac:dyDescent="0.25">
      <c r="A105" s="20" t="s">
        <v>123</v>
      </c>
      <c r="B105" s="20" t="s">
        <v>136</v>
      </c>
      <c r="C105" s="22" t="s">
        <v>17</v>
      </c>
      <c r="D105" s="15">
        <f>COUNTIFS(E:E,Table1[[#This Row],[EventDate]],G:G,Table1[[#This Row],[EventName]],H:H,Table1[[#This Row],[Category]],I:I,Table1[[#This Row],[Weapon]],J:J,Table1[[#This Row],[Gender]])</f>
        <v>1</v>
      </c>
      <c r="E105" s="5">
        <v>44129</v>
      </c>
      <c r="F105" s="6" t="s">
        <v>385</v>
      </c>
      <c r="G105" s="11" t="s">
        <v>392</v>
      </c>
      <c r="H105" s="20" t="s">
        <v>320</v>
      </c>
      <c r="I105" s="20" t="s">
        <v>314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CSFC</v>
      </c>
      <c r="L105" s="20">
        <v>1</v>
      </c>
      <c r="M105" s="18">
        <f>COUNTIFS(A:A,Table1[[#This Row],[LastName]],B:B,Table1[[#This Row],[FirstName]],F:F,"S",H:H,Table1[[#This Row],[Category]],I:I,Table1[[#This Row],[Weapon]])</f>
        <v>1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</v>
      </c>
    </row>
    <row r="106" spans="1:17" x14ac:dyDescent="0.25">
      <c r="A106" s="20" t="s">
        <v>78</v>
      </c>
      <c r="B106" s="20" t="s">
        <v>48</v>
      </c>
      <c r="C106" s="22" t="s">
        <v>17</v>
      </c>
      <c r="D106" s="15">
        <f>COUNTIFS(E:E,Table1[[#This Row],[EventDate]],G:G,Table1[[#This Row],[EventName]],H:H,Table1[[#This Row],[Category]],I:I,Table1[[#This Row],[Weapon]],J:J,Table1[[#This Row],[Gender]])</f>
        <v>1</v>
      </c>
      <c r="E106" s="5">
        <v>44129</v>
      </c>
      <c r="F106" s="6" t="s">
        <v>385</v>
      </c>
      <c r="G106" s="11" t="s">
        <v>392</v>
      </c>
      <c r="H106" s="20" t="s">
        <v>321</v>
      </c>
      <c r="I106" s="20" t="s">
        <v>288</v>
      </c>
      <c r="J106" s="16" t="str">
        <f>VLOOKUP(Table1[[#This Row],[LastName]]&amp;"."&amp;Table1[[#This Row],[FirstName]],Fencers!C:H,6,FALSE)</f>
        <v>Men</v>
      </c>
      <c r="K106" s="17" t="str">
        <f>VLOOKUP(Table1[[#This Row],[LastName]]&amp;"."&amp;Table1[[#This Row],[FirstName]],Fencers!C:G,4,FALSE)</f>
        <v>ASC</v>
      </c>
      <c r="L106" s="20">
        <v>1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</v>
      </c>
    </row>
    <row r="107" spans="1:17" x14ac:dyDescent="0.25">
      <c r="A107" s="20" t="s">
        <v>19</v>
      </c>
      <c r="B107" s="20" t="s">
        <v>33</v>
      </c>
      <c r="C107" s="22">
        <v>1</v>
      </c>
      <c r="D107" s="14">
        <f>COUNTIFS(E:E,Table1[[#This Row],[EventDate]],G:G,Table1[[#This Row],[EventName]],H:H,Table1[[#This Row],[Category]],I:I,Table1[[#This Row],[Weapon]],J:J,Table1[[#This Row],[Gender]])</f>
        <v>4</v>
      </c>
      <c r="E107" s="5">
        <v>44129</v>
      </c>
      <c r="F107" s="6" t="s">
        <v>385</v>
      </c>
      <c r="G107" s="11" t="s">
        <v>392</v>
      </c>
      <c r="H107" s="20" t="s">
        <v>321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1">
        <v>1</v>
      </c>
      <c r="M107" s="18">
        <f>COUNTIFS(A:A,Table1[[#This Row],[LastName]],B:B,Table1[[#This Row],[FirstName]],F:F,"S",H:H,Table1[[#This Row],[Category]],I:I,Table1[[#This Row],[Weapon]])</f>
        <v>1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32</v>
      </c>
      <c r="P107" s="18">
        <f>IF(OR(Table1[[#This Row],[Rank]]="Cancelled",Table1[[#This Row],[Rank]]&gt;64),1,VLOOKUP(Table1[[#This Row],[GenderCount]],'Ranking Values'!E:F,2,FALSE))</f>
        <v>0.8</v>
      </c>
      <c r="Q107" s="19">
        <f>Table1[[#This Row],[Ranking.Points]]*Table1[[#This Row],[Mulitplier]]*Table1[[#This Row],[NI.Mult]]</f>
        <v>25.6</v>
      </c>
    </row>
    <row r="108" spans="1:17" x14ac:dyDescent="0.25">
      <c r="A108" s="20" t="s">
        <v>21</v>
      </c>
      <c r="B108" s="20" t="s">
        <v>35</v>
      </c>
      <c r="C108" s="22">
        <v>2</v>
      </c>
      <c r="D108" s="14">
        <f>COUNTIFS(E:E,Table1[[#This Row],[EventDate]],G:G,Table1[[#This Row],[EventName]],H:H,Table1[[#This Row],[Category]],I:I,Table1[[#This Row],[Weapon]],J:J,Table1[[#This Row],[Gender]])</f>
        <v>4</v>
      </c>
      <c r="E108" s="5">
        <v>44129</v>
      </c>
      <c r="F108" s="6" t="s">
        <v>385</v>
      </c>
      <c r="G108" s="11" t="s">
        <v>392</v>
      </c>
      <c r="H108" s="20" t="s">
        <v>321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21">
        <v>1</v>
      </c>
      <c r="M108" s="18">
        <f>COUNTIFS(A:A,Table1[[#This Row],[LastName]],B:B,Table1[[#This Row],[FirstName]],F:F,"S",H:H,Table1[[#This Row],[Category]],I:I,Table1[[#This Row],[Weapon]])</f>
        <v>3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26</v>
      </c>
      <c r="P108" s="18">
        <f>IF(OR(Table1[[#This Row],[Rank]]="Cancelled",Table1[[#This Row],[Rank]]&gt;64),1,VLOOKUP(Table1[[#This Row],[GenderCount]],'Ranking Values'!E:F,2,FALSE))</f>
        <v>0.8</v>
      </c>
      <c r="Q108" s="19">
        <f>Table1[[#This Row],[Ranking.Points]]*Table1[[#This Row],[Mulitplier]]*Table1[[#This Row],[NI.Mult]]</f>
        <v>20.8</v>
      </c>
    </row>
    <row r="109" spans="1:17" x14ac:dyDescent="0.25">
      <c r="A109" s="20" t="s">
        <v>107</v>
      </c>
      <c r="B109" s="20" t="s">
        <v>143</v>
      </c>
      <c r="C109" s="22">
        <v>3</v>
      </c>
      <c r="D109" s="14">
        <f>COUNTIFS(E:E,Table1[[#This Row],[EventDate]],G:G,Table1[[#This Row],[EventName]],H:H,Table1[[#This Row],[Category]],I:I,Table1[[#This Row],[Weapon]],J:J,Table1[[#This Row],[Gender]])</f>
        <v>4</v>
      </c>
      <c r="E109" s="5">
        <v>44129</v>
      </c>
      <c r="F109" s="6" t="s">
        <v>385</v>
      </c>
      <c r="G109" s="11" t="s">
        <v>392</v>
      </c>
      <c r="H109" s="20" t="s">
        <v>321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1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20</v>
      </c>
      <c r="P109" s="18">
        <f>IF(OR(Table1[[#This Row],[Rank]]="Cancelled",Table1[[#This Row],[Rank]]&gt;64),1,VLOOKUP(Table1[[#This Row],[GenderCount]],'Ranking Values'!E:F,2,FALSE))</f>
        <v>0.8</v>
      </c>
      <c r="Q109" s="19">
        <f>Table1[[#This Row],[Ranking.Points]]*Table1[[#This Row],[Mulitplier]]*Table1[[#This Row],[NI.Mult]]</f>
        <v>16</v>
      </c>
    </row>
    <row r="110" spans="1:17" x14ac:dyDescent="0.25">
      <c r="A110" s="20" t="s">
        <v>226</v>
      </c>
      <c r="B110" s="20" t="s">
        <v>139</v>
      </c>
      <c r="C110" s="22">
        <v>3</v>
      </c>
      <c r="D110" s="14">
        <f>COUNTIFS(E:E,Table1[[#This Row],[EventDate]],G:G,Table1[[#This Row],[EventName]],H:H,Table1[[#This Row],[Category]],I:I,Table1[[#This Row],[Weapon]],J:J,Table1[[#This Row],[Gender]])</f>
        <v>4</v>
      </c>
      <c r="E110" s="5">
        <v>44129</v>
      </c>
      <c r="F110" s="6" t="s">
        <v>385</v>
      </c>
      <c r="G110" s="11" t="s">
        <v>392</v>
      </c>
      <c r="H110" s="20" t="s">
        <v>321</v>
      </c>
      <c r="I110" s="2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21">
        <v>1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20</v>
      </c>
      <c r="P110" s="18">
        <f>IF(OR(Table1[[#This Row],[Rank]]="Cancelled",Table1[[#This Row],[Rank]]&gt;64),1,VLOOKUP(Table1[[#This Row],[GenderCount]],'Ranking Values'!E:F,2,FALSE))</f>
        <v>0.8</v>
      </c>
      <c r="Q110" s="19">
        <f>Table1[[#This Row],[Ranking.Points]]*Table1[[#This Row],[Mulitplier]]*Table1[[#This Row],[NI.Mult]]</f>
        <v>16</v>
      </c>
    </row>
    <row r="111" spans="1:17" x14ac:dyDescent="0.25">
      <c r="A111" s="20" t="s">
        <v>181</v>
      </c>
      <c r="B111" s="20" t="s">
        <v>182</v>
      </c>
      <c r="C111" s="22">
        <v>1</v>
      </c>
      <c r="D111" s="14">
        <f>COUNTIFS(E:E,Table1[[#This Row],[EventDate]],G:G,Table1[[#This Row],[EventName]],H:H,Table1[[#This Row],[Category]],I:I,Table1[[#This Row],[Weapon]],J:J,Table1[[#This Row],[Gender]])</f>
        <v>2</v>
      </c>
      <c r="E111" s="5">
        <v>44129</v>
      </c>
      <c r="F111" s="6" t="s">
        <v>385</v>
      </c>
      <c r="G111" s="11" t="s">
        <v>392</v>
      </c>
      <c r="H111" s="20" t="s">
        <v>321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17" t="str">
        <f>VLOOKUP(Table1[[#This Row],[LastName]]&amp;"."&amp;Table1[[#This Row],[FirstName]],Fencers!C:G,4,FALSE)</f>
        <v>CSFC</v>
      </c>
      <c r="L111" s="21">
        <v>1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32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12.8</v>
      </c>
    </row>
    <row r="112" spans="1:17" x14ac:dyDescent="0.25">
      <c r="A112" s="20" t="s">
        <v>123</v>
      </c>
      <c r="B112" s="20" t="s">
        <v>136</v>
      </c>
      <c r="C112" s="22">
        <v>2</v>
      </c>
      <c r="D112" s="14">
        <f>COUNTIFS(E:E,Table1[[#This Row],[EventDate]],G:G,Table1[[#This Row],[EventName]],H:H,Table1[[#This Row],[Category]],I:I,Table1[[#This Row],[Weapon]],J:J,Table1[[#This Row],[Gender]])</f>
        <v>2</v>
      </c>
      <c r="E112" s="5">
        <v>44129</v>
      </c>
      <c r="F112" s="6" t="s">
        <v>385</v>
      </c>
      <c r="G112" s="11" t="s">
        <v>392</v>
      </c>
      <c r="H112" s="20" t="s">
        <v>321</v>
      </c>
      <c r="I112" s="20" t="s">
        <v>286</v>
      </c>
      <c r="J112" s="16" t="str">
        <f>VLOOKUP(Table1[[#This Row],[LastName]]&amp;"."&amp;Table1[[#This Row],[FirstName]],Fencers!C:H,6,FALSE)</f>
        <v>Women</v>
      </c>
      <c r="K112" s="17" t="str">
        <f>VLOOKUP(Table1[[#This Row],[LastName]]&amp;"."&amp;Table1[[#This Row],[FirstName]],Fencers!C:G,4,FALSE)</f>
        <v>CSFC</v>
      </c>
      <c r="L112" s="21">
        <v>1</v>
      </c>
      <c r="M112" s="18">
        <f>COUNTIFS(A:A,Table1[[#This Row],[LastName]],B:B,Table1[[#This Row],[FirstName]],F:F,"S",H:H,Table1[[#This Row],[Category]],I:I,Table1[[#This Row],[Weapon]])</f>
        <v>4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26</v>
      </c>
      <c r="P112" s="18">
        <f>IF(OR(Table1[[#This Row],[Rank]]="Cancelled",Table1[[#This Row],[Rank]]&gt;64),1,VLOOKUP(Table1[[#This Row],[GenderCount]],'Ranking Values'!E:F,2,FALSE))</f>
        <v>0.4</v>
      </c>
      <c r="Q112" s="19">
        <f>Table1[[#This Row],[Ranking.Points]]*Table1[[#This Row],[Mulitplier]]*Table1[[#This Row],[NI.Mult]]</f>
        <v>10.4</v>
      </c>
    </row>
    <row r="113" spans="1:17" x14ac:dyDescent="0.25">
      <c r="A113" s="20" t="s">
        <v>123</v>
      </c>
      <c r="B113" s="20" t="s">
        <v>136</v>
      </c>
      <c r="C113" s="22" t="s">
        <v>17</v>
      </c>
      <c r="D113" s="15">
        <f>COUNTIFS(E:E,Table1[[#This Row],[EventDate]],G:G,Table1[[#This Row],[EventName]],H:H,Table1[[#This Row],[Category]],I:I,Table1[[#This Row],[Weapon]],J:J,Table1[[#This Row],[Gender]])</f>
        <v>2</v>
      </c>
      <c r="E113" s="5">
        <v>44129</v>
      </c>
      <c r="F113" s="6" t="s">
        <v>385</v>
      </c>
      <c r="G113" s="11" t="s">
        <v>392</v>
      </c>
      <c r="H113" s="20" t="s">
        <v>321</v>
      </c>
      <c r="I113" s="20" t="s">
        <v>314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20">
        <v>1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1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1</v>
      </c>
    </row>
    <row r="114" spans="1:17" x14ac:dyDescent="0.25">
      <c r="A114" s="20" t="s">
        <v>68</v>
      </c>
      <c r="B114" s="20" t="s">
        <v>69</v>
      </c>
      <c r="C114" s="22" t="s">
        <v>17</v>
      </c>
      <c r="D114" s="15">
        <f>COUNTIFS(E:E,Table1[[#This Row],[EventDate]],G:G,Table1[[#This Row],[EventName]],H:H,Table1[[#This Row],[Category]],I:I,Table1[[#This Row],[Weapon]],J:J,Table1[[#This Row],[Gender]])</f>
        <v>2</v>
      </c>
      <c r="E114" s="5">
        <v>44129</v>
      </c>
      <c r="F114" s="6" t="s">
        <v>385</v>
      </c>
      <c r="G114" s="11" t="s">
        <v>392</v>
      </c>
      <c r="H114" s="20" t="s">
        <v>321</v>
      </c>
      <c r="I114" s="20" t="s">
        <v>314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ASC</v>
      </c>
      <c r="L114" s="20">
        <v>1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</v>
      </c>
    </row>
    <row r="115" spans="1:17" x14ac:dyDescent="0.25">
      <c r="A115" s="20" t="s">
        <v>61</v>
      </c>
      <c r="B115" s="20" t="s">
        <v>63</v>
      </c>
      <c r="C115" s="22">
        <v>1</v>
      </c>
      <c r="D115" s="14">
        <f>COUNTIFS(E:E,Table1[[#This Row],[EventDate]],G:G,Table1[[#This Row],[EventName]],H:H,Table1[[#This Row],[Category]],I:I,Table1[[#This Row],[Weapon]],J:J,Table1[[#This Row],[Gender]])</f>
        <v>4</v>
      </c>
      <c r="E115" s="5">
        <v>44143</v>
      </c>
      <c r="F115" s="6" t="s">
        <v>385</v>
      </c>
      <c r="G115" s="11" t="s">
        <v>387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17" t="str">
        <f>VLOOKUP(Table1[[#This Row],[LastName]]&amp;"."&amp;Table1[[#This Row],[FirstName]],Fencers!C:G,4,FALSE)</f>
        <v>CSFC</v>
      </c>
      <c r="L115" s="21">
        <v>1</v>
      </c>
      <c r="M115" s="18">
        <f>COUNTIFS(A:A,Table1[[#This Row],[LastName]],B:B,Table1[[#This Row],[FirstName]],F:F,"S",H:H,Table1[[#This Row],[Category]],I:I,Table1[[#This Row],[Weapon]])</f>
        <v>6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32</v>
      </c>
      <c r="P115" s="18">
        <f>IF(OR(Table1[[#This Row],[Rank]]="Cancelled",Table1[[#This Row],[Rank]]&gt;64),1,VLOOKUP(Table1[[#This Row],[GenderCount]],'Ranking Values'!E:F,2,FALSE))</f>
        <v>0.8</v>
      </c>
      <c r="Q115" s="19">
        <f>Table1[[#This Row],[Ranking.Points]]*Table1[[#This Row],[Mulitplier]]*Table1[[#This Row],[NI.Mult]]</f>
        <v>25.6</v>
      </c>
    </row>
    <row r="116" spans="1:17" x14ac:dyDescent="0.25">
      <c r="A116" s="20" t="s">
        <v>70</v>
      </c>
      <c r="B116" s="20" t="s">
        <v>71</v>
      </c>
      <c r="C116" s="22">
        <v>2</v>
      </c>
      <c r="D116" s="14">
        <f>COUNTIFS(E:E,Table1[[#This Row],[EventDate]],G:G,Table1[[#This Row],[EventName]],H:H,Table1[[#This Row],[Category]],I:I,Table1[[#This Row],[Weapon]],J:J,Table1[[#This Row],[Gender]])</f>
        <v>4</v>
      </c>
      <c r="E116" s="5">
        <v>44143</v>
      </c>
      <c r="F116" s="6" t="s">
        <v>385</v>
      </c>
      <c r="G116" s="11" t="s">
        <v>387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AHFC</v>
      </c>
      <c r="L116" s="21">
        <v>1</v>
      </c>
      <c r="M116" s="18">
        <f>COUNTIFS(A:A,Table1[[#This Row],[LastName]],B:B,Table1[[#This Row],[FirstName]],F:F,"S",H:H,Table1[[#This Row],[Category]],I:I,Table1[[#This Row],[Weapon]])</f>
        <v>5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26</v>
      </c>
      <c r="P116" s="18">
        <f>IF(OR(Table1[[#This Row],[Rank]]="Cancelled",Table1[[#This Row],[Rank]]&gt;64),1,VLOOKUP(Table1[[#This Row],[GenderCount]],'Ranking Values'!E:F,2,FALSE))</f>
        <v>0.8</v>
      </c>
      <c r="Q116" s="19">
        <f>Table1[[#This Row],[Ranking.Points]]*Table1[[#This Row],[Mulitplier]]*Table1[[#This Row],[NI.Mult]]</f>
        <v>20.8</v>
      </c>
    </row>
    <row r="117" spans="1:17" x14ac:dyDescent="0.25">
      <c r="A117" s="20" t="s">
        <v>68</v>
      </c>
      <c r="B117" s="20" t="s">
        <v>312</v>
      </c>
      <c r="C117" s="22">
        <v>3</v>
      </c>
      <c r="D117" s="14">
        <f>COUNTIFS(E:E,Table1[[#This Row],[EventDate]],G:G,Table1[[#This Row],[EventName]],H:H,Table1[[#This Row],[Category]],I:I,Table1[[#This Row],[Weapon]],J:J,Table1[[#This Row],[Gender]])</f>
        <v>4</v>
      </c>
      <c r="E117" s="5">
        <v>44143</v>
      </c>
      <c r="F117" s="6" t="s">
        <v>385</v>
      </c>
      <c r="G117" s="11" t="s">
        <v>387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IND</v>
      </c>
      <c r="L117" s="21">
        <v>1</v>
      </c>
      <c r="M117" s="18">
        <f>COUNTIFS(A:A,Table1[[#This Row],[LastName]],B:B,Table1[[#This Row],[FirstName]],F:F,"S",H:H,Table1[[#This Row],[Category]],I:I,Table1[[#This Row],[Weapon]])</f>
        <v>2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20</v>
      </c>
      <c r="P117" s="18">
        <f>IF(OR(Table1[[#This Row],[Rank]]="Cancelled",Table1[[#This Row],[Rank]]&gt;64),1,VLOOKUP(Table1[[#This Row],[GenderCount]],'Ranking Values'!E:F,2,FALSE))</f>
        <v>0.8</v>
      </c>
      <c r="Q117" s="19">
        <f>Table1[[#This Row],[Ranking.Points]]*Table1[[#This Row],[Mulitplier]]*Table1[[#This Row],[NI.Mult]]</f>
        <v>16</v>
      </c>
    </row>
    <row r="118" spans="1:17" x14ac:dyDescent="0.25">
      <c r="A118" s="20" t="s">
        <v>30</v>
      </c>
      <c r="B118" s="20" t="s">
        <v>45</v>
      </c>
      <c r="C118" s="22">
        <v>3</v>
      </c>
      <c r="D118" s="14">
        <f>COUNTIFS(E:E,Table1[[#This Row],[EventDate]],G:G,Table1[[#This Row],[EventName]],H:H,Table1[[#This Row],[Category]],I:I,Table1[[#This Row],[Weapon]],J:J,Table1[[#This Row],[Gender]])</f>
        <v>4</v>
      </c>
      <c r="E118" s="5">
        <v>44143</v>
      </c>
      <c r="F118" s="6" t="s">
        <v>385</v>
      </c>
      <c r="G118" s="11" t="s">
        <v>387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AHFC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20</v>
      </c>
      <c r="P118" s="18">
        <f>IF(OR(Table1[[#This Row],[Rank]]="Cancelled",Table1[[#This Row],[Rank]]&gt;64),1,VLOOKUP(Table1[[#This Row],[GenderCount]],'Ranking Values'!E:F,2,FALSE))</f>
        <v>0.8</v>
      </c>
      <c r="Q118" s="19">
        <f>Table1[[#This Row],[Ranking.Points]]*Table1[[#This Row],[Mulitplier]]*Table1[[#This Row],[NI.Mult]]</f>
        <v>16</v>
      </c>
    </row>
    <row r="119" spans="1:17" x14ac:dyDescent="0.25">
      <c r="A119" s="20" t="s">
        <v>304</v>
      </c>
      <c r="B119" s="20" t="s">
        <v>305</v>
      </c>
      <c r="C119" s="22">
        <v>1</v>
      </c>
      <c r="D119" s="14">
        <f>COUNTIFS(E:E,Table1[[#This Row],[EventDate]],G:G,Table1[[#This Row],[EventName]],H:H,Table1[[#This Row],[Category]],I:I,Table1[[#This Row],[Weapon]],J:J,Table1[[#This Row],[Gender]])</f>
        <v>5</v>
      </c>
      <c r="E119" s="5">
        <v>44143</v>
      </c>
      <c r="F119" s="6" t="s">
        <v>385</v>
      </c>
      <c r="G119" s="11" t="s">
        <v>388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Women</v>
      </c>
      <c r="K119" s="17" t="str">
        <f>VLOOKUP(Table1[[#This Row],[LastName]]&amp;"."&amp;Table1[[#This Row],[FirstName]],Fencers!C:G,4,FALSE)</f>
        <v>ASC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1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32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32</v>
      </c>
    </row>
    <row r="120" spans="1:17" x14ac:dyDescent="0.25">
      <c r="A120" s="20" t="s">
        <v>61</v>
      </c>
      <c r="B120" s="20" t="s">
        <v>64</v>
      </c>
      <c r="C120" s="22">
        <v>2</v>
      </c>
      <c r="D120" s="14">
        <f>COUNTIFS(E:E,Table1[[#This Row],[EventDate]],G:G,Table1[[#This Row],[EventName]],H:H,Table1[[#This Row],[Category]],I:I,Table1[[#This Row],[Weapon]],J:J,Table1[[#This Row],[Gender]])</f>
        <v>5</v>
      </c>
      <c r="E120" s="5">
        <v>44143</v>
      </c>
      <c r="F120" s="6" t="s">
        <v>385</v>
      </c>
      <c r="G120" s="11" t="s">
        <v>388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17" t="str">
        <f>VLOOKUP(Table1[[#This Row],[LastName]]&amp;"."&amp;Table1[[#This Row],[FirstName]],Fencers!C:G,4,FALSE)</f>
        <v>CSFC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5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26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26</v>
      </c>
    </row>
    <row r="121" spans="1:17" x14ac:dyDescent="0.25">
      <c r="A121" s="20" t="s">
        <v>57</v>
      </c>
      <c r="B121" s="20" t="s">
        <v>58</v>
      </c>
      <c r="C121" s="22">
        <v>3</v>
      </c>
      <c r="D121" s="14">
        <f>COUNTIFS(E:E,Table1[[#This Row],[EventDate]],G:G,Table1[[#This Row],[EventName]],H:H,Table1[[#This Row],[Category]],I:I,Table1[[#This Row],[Weapon]],J:J,Table1[[#This Row],[Gender]])</f>
        <v>5</v>
      </c>
      <c r="E121" s="5">
        <v>44143</v>
      </c>
      <c r="F121" s="6" t="s">
        <v>385</v>
      </c>
      <c r="G121" s="11" t="s">
        <v>388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17" t="str">
        <f>VLOOKUP(Table1[[#This Row],[LastName]]&amp;"."&amp;Table1[[#This Row],[FirstName]],Fencers!C:G,4,FALSE)</f>
        <v>AHFC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1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20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20</v>
      </c>
    </row>
    <row r="122" spans="1:17" x14ac:dyDescent="0.25">
      <c r="A122" s="20" t="s">
        <v>29</v>
      </c>
      <c r="B122" s="20" t="s">
        <v>44</v>
      </c>
      <c r="C122" s="22">
        <v>3</v>
      </c>
      <c r="D122" s="14">
        <f>COUNTIFS(E:E,Table1[[#This Row],[EventDate]],G:G,Table1[[#This Row],[EventName]],H:H,Table1[[#This Row],[Category]],I:I,Table1[[#This Row],[Weapon]],J:J,Table1[[#This Row],[Gender]])</f>
        <v>5</v>
      </c>
      <c r="E122" s="5">
        <v>44143</v>
      </c>
      <c r="F122" s="6" t="s">
        <v>385</v>
      </c>
      <c r="G122" s="11" t="s">
        <v>388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20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20</v>
      </c>
    </row>
    <row r="123" spans="1:17" x14ac:dyDescent="0.25">
      <c r="A123" s="20" t="s">
        <v>108</v>
      </c>
      <c r="B123" s="20" t="s">
        <v>115</v>
      </c>
      <c r="C123" s="22">
        <v>5</v>
      </c>
      <c r="D123" s="14">
        <f>COUNTIFS(E:E,Table1[[#This Row],[EventDate]],G:G,Table1[[#This Row],[EventName]],H:H,Table1[[#This Row],[Category]],I:I,Table1[[#This Row],[Weapon]],J:J,Table1[[#This Row],[Gender]])</f>
        <v>5</v>
      </c>
      <c r="E123" s="5">
        <v>44143</v>
      </c>
      <c r="F123" s="6" t="s">
        <v>385</v>
      </c>
      <c r="G123" s="11" t="s">
        <v>388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6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14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14</v>
      </c>
    </row>
    <row r="124" spans="1:17" x14ac:dyDescent="0.25">
      <c r="A124" s="20" t="s">
        <v>21</v>
      </c>
      <c r="B124" s="20" t="s">
        <v>35</v>
      </c>
      <c r="C124" s="22">
        <v>1</v>
      </c>
      <c r="D124" s="14">
        <f>COUNTIFS(E:E,Table1[[#This Row],[EventDate]],G:G,Table1[[#This Row],[EventName]],H:H,Table1[[#This Row],[Category]],I:I,Table1[[#This Row],[Weapon]],J:J,Table1[[#This Row],[Gender]])</f>
        <v>5</v>
      </c>
      <c r="E124" s="5">
        <v>44143</v>
      </c>
      <c r="F124" s="6" t="s">
        <v>385</v>
      </c>
      <c r="G124" s="11" t="s">
        <v>390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AHFC</v>
      </c>
      <c r="L124" s="21">
        <v>1</v>
      </c>
      <c r="M124" s="18">
        <f>COUNTIFS(A:A,Table1[[#This Row],[LastName]],B:B,Table1[[#This Row],[FirstName]],F:F,"S",H:H,Table1[[#This Row],[Category]],I:I,Table1[[#This Row],[Weapon]])</f>
        <v>4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32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32</v>
      </c>
    </row>
    <row r="125" spans="1:17" x14ac:dyDescent="0.25">
      <c r="A125" s="20" t="s">
        <v>162</v>
      </c>
      <c r="B125" s="20" t="s">
        <v>169</v>
      </c>
      <c r="C125" s="22">
        <v>2</v>
      </c>
      <c r="D125" s="14">
        <f>COUNTIFS(E:E,Table1[[#This Row],[EventDate]],G:G,Table1[[#This Row],[EventName]],H:H,Table1[[#This Row],[Category]],I:I,Table1[[#This Row],[Weapon]],J:J,Table1[[#This Row],[Gender]])</f>
        <v>5</v>
      </c>
      <c r="E125" s="5">
        <v>44143</v>
      </c>
      <c r="F125" s="6" t="s">
        <v>385</v>
      </c>
      <c r="G125" s="11" t="s">
        <v>390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AUFeC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2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26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26</v>
      </c>
    </row>
    <row r="126" spans="1:17" x14ac:dyDescent="0.25">
      <c r="A126" s="20" t="s">
        <v>147</v>
      </c>
      <c r="B126" s="20" t="s">
        <v>141</v>
      </c>
      <c r="C126" s="22">
        <v>3</v>
      </c>
      <c r="D126" s="14">
        <f>COUNTIFS(E:E,Table1[[#This Row],[EventDate]],G:G,Table1[[#This Row],[EventName]],H:H,Table1[[#This Row],[Category]],I:I,Table1[[#This Row],[Weapon]],J:J,Table1[[#This Row],[Gender]])</f>
        <v>5</v>
      </c>
      <c r="E126" s="5">
        <v>44143</v>
      </c>
      <c r="F126" s="6" t="s">
        <v>385</v>
      </c>
      <c r="G126" s="11" t="s">
        <v>390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17" t="str">
        <f>VLOOKUP(Table1[[#This Row],[LastName]]&amp;"."&amp;Table1[[#This Row],[FirstName]],Fencers!C:G,4,FALSE)</f>
        <v>AUFeC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20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20</v>
      </c>
    </row>
    <row r="127" spans="1:17" x14ac:dyDescent="0.25">
      <c r="A127" s="20" t="s">
        <v>226</v>
      </c>
      <c r="B127" s="20" t="s">
        <v>139</v>
      </c>
      <c r="C127" s="22">
        <v>3</v>
      </c>
      <c r="D127" s="14">
        <f>COUNTIFS(E:E,Table1[[#This Row],[EventDate]],G:G,Table1[[#This Row],[EventName]],H:H,Table1[[#This Row],[Category]],I:I,Table1[[#This Row],[Weapon]],J:J,Table1[[#This Row],[Gender]])</f>
        <v>5</v>
      </c>
      <c r="E127" s="5">
        <v>44143</v>
      </c>
      <c r="F127" s="6" t="s">
        <v>385</v>
      </c>
      <c r="G127" s="11" t="s">
        <v>390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1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20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20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4">
        <f>COUNTIFS(E:E,Table1[[#This Row],[EventDate]],G:G,Table1[[#This Row],[EventName]],H:H,Table1[[#This Row],[Category]],I:I,Table1[[#This Row],[Weapon]],J:J,Table1[[#This Row],[Gender]])</f>
        <v>5</v>
      </c>
      <c r="E128" s="5">
        <v>44143</v>
      </c>
      <c r="F128" s="6" t="s">
        <v>385</v>
      </c>
      <c r="G128" s="11" t="s">
        <v>390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4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14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14</v>
      </c>
    </row>
    <row r="129" spans="1:17" x14ac:dyDescent="0.25">
      <c r="A129" s="20" t="s">
        <v>146</v>
      </c>
      <c r="B129" s="20" t="s">
        <v>83</v>
      </c>
      <c r="C129" s="22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44143</v>
      </c>
      <c r="F129" s="6" t="s">
        <v>385</v>
      </c>
      <c r="G129" s="11" t="s">
        <v>389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Women</v>
      </c>
      <c r="K129" s="17" t="str">
        <f>VLOOKUP(Table1[[#This Row],[LastName]]&amp;"."&amp;Table1[[#This Row],[FirstName]],Fencers!C:G,4,FALSE)</f>
        <v>ASC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4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25">
      <c r="A130" s="20" t="s">
        <v>331</v>
      </c>
      <c r="B130" s="20" t="s">
        <v>332</v>
      </c>
      <c r="C130" s="22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44143</v>
      </c>
      <c r="F130" s="6" t="s">
        <v>385</v>
      </c>
      <c r="G130" s="11" t="s">
        <v>389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17" t="str">
        <f>VLOOKUP(Table1[[#This Row],[LastName]]&amp;"."&amp;Table1[[#This Row],[FirstName]],Fencers!C:G,4,FALSE)</f>
        <v>AUFeC</v>
      </c>
      <c r="L130" s="21">
        <v>1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25">
      <c r="A131" s="20" t="s">
        <v>181</v>
      </c>
      <c r="B131" s="20" t="s">
        <v>182</v>
      </c>
      <c r="C131" s="22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44143</v>
      </c>
      <c r="F131" s="6" t="s">
        <v>385</v>
      </c>
      <c r="G131" s="11" t="s">
        <v>389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17" t="str">
        <f>VLOOKUP(Table1[[#This Row],[LastName]]&amp;"."&amp;Table1[[#This Row],[FirstName]],Fencers!C:G,4,FALSE)</f>
        <v>CSFC</v>
      </c>
      <c r="L131" s="21">
        <v>1</v>
      </c>
      <c r="M131" s="18">
        <f>COUNTIFS(A:A,Table1[[#This Row],[LastName]],B:B,Table1[[#This Row],[FirstName]],F:F,"S",H:H,Table1[[#This Row],[Category]],I:I,Table1[[#This Row],[Weapon]])</f>
        <v>6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25">
      <c r="A132" s="20" t="s">
        <v>328</v>
      </c>
      <c r="B132" s="20" t="s">
        <v>329</v>
      </c>
      <c r="C132" s="22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44143</v>
      </c>
      <c r="F132" s="6" t="s">
        <v>385</v>
      </c>
      <c r="G132" s="11" t="s">
        <v>391</v>
      </c>
      <c r="H132" s="20" t="s">
        <v>306</v>
      </c>
      <c r="I132" s="20" t="s">
        <v>314</v>
      </c>
      <c r="J132" s="16" t="str">
        <f>VLOOKUP(Table1[[#This Row],[LastName]]&amp;"."&amp;Table1[[#This Row],[FirstName]],Fencers!C:H,6,FALSE)</f>
        <v>Men</v>
      </c>
      <c r="K132" s="17" t="str">
        <f>VLOOKUP(Table1[[#This Row],[LastName]]&amp;"."&amp;Table1[[#This Row],[FirstName]],Fencers!C:G,4,FALSE)</f>
        <v>CSFC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5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0.6</v>
      </c>
      <c r="Q132" s="19">
        <f>Table1[[#This Row],[Ranking.Points]]*Table1[[#This Row],[Mulitplier]]*Table1[[#This Row],[NI.Mult]]</f>
        <v>19.2</v>
      </c>
    </row>
    <row r="133" spans="1:17" x14ac:dyDescent="0.25">
      <c r="A133" s="20" t="s">
        <v>24</v>
      </c>
      <c r="B133" s="20" t="s">
        <v>39</v>
      </c>
      <c r="C133" s="22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44143</v>
      </c>
      <c r="F133" s="6" t="s">
        <v>385</v>
      </c>
      <c r="G133" s="11" t="s">
        <v>391</v>
      </c>
      <c r="H133" s="20" t="s">
        <v>306</v>
      </c>
      <c r="I133" s="20" t="s">
        <v>314</v>
      </c>
      <c r="J133" s="16" t="str">
        <f>VLOOKUP(Table1[[#This Row],[LastName]]&amp;"."&amp;Table1[[#This Row],[FirstName]],Fencers!C:H,6,FALSE)</f>
        <v>Men</v>
      </c>
      <c r="K133" s="17" t="str">
        <f>VLOOKUP(Table1[[#This Row],[LastName]]&amp;"."&amp;Table1[[#This Row],[FirstName]],Fencers!C:G,4,FALSE)</f>
        <v>CSFC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0.6</v>
      </c>
      <c r="Q133" s="19">
        <f>Table1[[#This Row],[Ranking.Points]]*Table1[[#This Row],[Mulitplier]]*Table1[[#This Row],[NI.Mult]]</f>
        <v>15.6</v>
      </c>
    </row>
    <row r="134" spans="1:17" x14ac:dyDescent="0.25">
      <c r="A134" s="20" t="s">
        <v>23</v>
      </c>
      <c r="B134" s="20" t="s">
        <v>113</v>
      </c>
      <c r="C134" s="22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44143</v>
      </c>
      <c r="F134" s="6" t="s">
        <v>385</v>
      </c>
      <c r="G134" s="11" t="s">
        <v>391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17" t="str">
        <f>VLOOKUP(Table1[[#This Row],[LastName]]&amp;"."&amp;Table1[[#This Row],[FirstName]],Fencers!C:G,4,FALSE)</f>
        <v>CSFC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5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12</v>
      </c>
    </row>
    <row r="135" spans="1:17" x14ac:dyDescent="0.25">
      <c r="A135" s="20" t="s">
        <v>68</v>
      </c>
      <c r="B135" s="20" t="s">
        <v>69</v>
      </c>
      <c r="C135" s="22">
        <v>3</v>
      </c>
      <c r="D135" s="14">
        <f>COUNTIFS(E:E,Table1[[#This Row],[EventDate]],G:G,Table1[[#This Row],[EventName]],H:H,Table1[[#This Row],[Category]],I:I,Table1[[#This Row],[Weapon]],J:J,Table1[[#This Row],[Gender]])</f>
        <v>1</v>
      </c>
      <c r="E135" s="5">
        <v>44143</v>
      </c>
      <c r="F135" s="6" t="s">
        <v>385</v>
      </c>
      <c r="G135" s="11" t="s">
        <v>391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Women</v>
      </c>
      <c r="K135" s="17" t="str">
        <f>VLOOKUP(Table1[[#This Row],[LastName]]&amp;"."&amp;Table1[[#This Row],[FirstName]],Fencers!C:G,4,FALSE)</f>
        <v>ASC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4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20</v>
      </c>
      <c r="P135" s="18">
        <f>IF(OR(Table1[[#This Row],[Rank]]="Cancelled",Table1[[#This Row],[Rank]]&gt;64),1,VLOOKUP(Table1[[#This Row],[GenderCount]],'Ranking Values'!E:F,2,FALSE))</f>
        <v>0.2</v>
      </c>
      <c r="Q135" s="19">
        <f>Table1[[#This Row],[Ranking.Points]]*Table1[[#This Row],[Mulitplier]]*Table1[[#This Row],[NI.Mult]]</f>
        <v>4</v>
      </c>
    </row>
    <row r="136" spans="1:17" x14ac:dyDescent="0.25">
      <c r="A136" s="20" t="s">
        <v>30</v>
      </c>
      <c r="B136" s="20" t="s">
        <v>45</v>
      </c>
      <c r="C136" s="22">
        <v>1</v>
      </c>
      <c r="D136" s="14">
        <f>COUNTIFS(E:E,Table1[[#This Row],[EventDate]],G:G,Table1[[#This Row],[EventName]],H:H,Table1[[#This Row],[Category]],I:I,Table1[[#This Row],[Weapon]],J:J,Table1[[#This Row],[Gender]])</f>
        <v>3</v>
      </c>
      <c r="E136" s="5">
        <v>44143</v>
      </c>
      <c r="F136" s="6" t="s">
        <v>385</v>
      </c>
      <c r="G136" s="11" t="s">
        <v>284</v>
      </c>
      <c r="H136" s="20" t="s">
        <v>315</v>
      </c>
      <c r="I136" s="20" t="s">
        <v>288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AHFC</v>
      </c>
      <c r="L136" s="21">
        <v>0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28</v>
      </c>
      <c r="P136" s="18">
        <f>IF(OR(Table1[[#This Row],[Rank]]="Cancelled",Table1[[#This Row],[Rank]]&gt;64),1,VLOOKUP(Table1[[#This Row],[GenderCount]],'Ranking Values'!E:F,2,FALSE))</f>
        <v>0.6</v>
      </c>
      <c r="Q136" s="19">
        <f>Table1[[#This Row],[Ranking.Points]]*Table1[[#This Row],[Mulitplier]]*Table1[[#This Row],[NI.Mult]]</f>
        <v>16.8</v>
      </c>
    </row>
    <row r="137" spans="1:17" x14ac:dyDescent="0.25">
      <c r="A137" s="20" t="s">
        <v>61</v>
      </c>
      <c r="B137" s="20" t="s">
        <v>63</v>
      </c>
      <c r="C137" s="22">
        <v>2</v>
      </c>
      <c r="D137" s="14">
        <f>COUNTIFS(E:E,Table1[[#This Row],[EventDate]],G:G,Table1[[#This Row],[EventName]],H:H,Table1[[#This Row],[Category]],I:I,Table1[[#This Row],[Weapon]],J:J,Table1[[#This Row],[Gender]])</f>
        <v>3</v>
      </c>
      <c r="E137" s="5">
        <v>44143</v>
      </c>
      <c r="F137" s="6" t="s">
        <v>385</v>
      </c>
      <c r="G137" s="11" t="s">
        <v>284</v>
      </c>
      <c r="H137" s="20" t="s">
        <v>315</v>
      </c>
      <c r="I137" s="20" t="s">
        <v>288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1">
        <v>0</v>
      </c>
      <c r="M137" s="18">
        <f>COUNTIFS(A:A,Table1[[#This Row],[LastName]],B:B,Table1[[#This Row],[FirstName]],F:F,"S",H:H,Table1[[#This Row],[Category]],I:I,Table1[[#This Row],[Weapon]])</f>
        <v>6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23</v>
      </c>
      <c r="P137" s="18">
        <f>IF(OR(Table1[[#This Row],[Rank]]="Cancelled",Table1[[#This Row],[Rank]]&gt;64),1,VLOOKUP(Table1[[#This Row],[GenderCount]],'Ranking Values'!E:F,2,FALSE))</f>
        <v>0.6</v>
      </c>
      <c r="Q137" s="19">
        <f>Table1[[#This Row],[Ranking.Points]]*Table1[[#This Row],[Mulitplier]]*Table1[[#This Row],[NI.Mult]]</f>
        <v>13.799999999999999</v>
      </c>
    </row>
    <row r="138" spans="1:17" x14ac:dyDescent="0.25">
      <c r="A138" s="20" t="s">
        <v>68</v>
      </c>
      <c r="B138" s="20" t="s">
        <v>312</v>
      </c>
      <c r="C138" s="22">
        <v>3</v>
      </c>
      <c r="D138" s="14">
        <f>COUNTIFS(E:E,Table1[[#This Row],[EventDate]],G:G,Table1[[#This Row],[EventName]],H:H,Table1[[#This Row],[Category]],I:I,Table1[[#This Row],[Weapon]],J:J,Table1[[#This Row],[Gender]])</f>
        <v>3</v>
      </c>
      <c r="E138" s="5">
        <v>44143</v>
      </c>
      <c r="F138" s="6" t="s">
        <v>385</v>
      </c>
      <c r="G138" s="11" t="s">
        <v>284</v>
      </c>
      <c r="H138" s="20" t="s">
        <v>315</v>
      </c>
      <c r="I138" s="20" t="s">
        <v>288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IND</v>
      </c>
      <c r="L138" s="21">
        <v>0</v>
      </c>
      <c r="M138" s="18">
        <f>COUNTIFS(A:A,Table1[[#This Row],[LastName]],B:B,Table1[[#This Row],[FirstName]],F:F,"S",H:H,Table1[[#This Row],[Category]],I:I,Table1[[#This Row],[Weapon]])</f>
        <v>2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18</v>
      </c>
      <c r="P138" s="18">
        <f>IF(OR(Table1[[#This Row],[Rank]]="Cancelled",Table1[[#This Row],[Rank]]&gt;64),1,VLOOKUP(Table1[[#This Row],[GenderCount]],'Ranking Values'!E:F,2,FALSE))</f>
        <v>0.6</v>
      </c>
      <c r="Q138" s="19">
        <f>Table1[[#This Row],[Ranking.Points]]*Table1[[#This Row],[Mulitplier]]*Table1[[#This Row],[NI.Mult]]</f>
        <v>10.799999999999999</v>
      </c>
    </row>
    <row r="139" spans="1:17" x14ac:dyDescent="0.25">
      <c r="A139" s="20" t="s">
        <v>57</v>
      </c>
      <c r="B139" s="20" t="s">
        <v>58</v>
      </c>
      <c r="C139" s="22">
        <v>1</v>
      </c>
      <c r="D139" s="14">
        <f>COUNTIFS(E:E,Table1[[#This Row],[EventDate]],G:G,Table1[[#This Row],[EventName]],H:H,Table1[[#This Row],[Category]],I:I,Table1[[#This Row],[Weapon]],J:J,Table1[[#This Row],[Gender]])</f>
        <v>3</v>
      </c>
      <c r="E139" s="5">
        <v>44143</v>
      </c>
      <c r="F139" s="6" t="s">
        <v>385</v>
      </c>
      <c r="G139" s="11" t="s">
        <v>284</v>
      </c>
      <c r="H139" s="20" t="s">
        <v>315</v>
      </c>
      <c r="I139" s="20" t="s">
        <v>288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AHFC</v>
      </c>
      <c r="L139" s="21">
        <v>0</v>
      </c>
      <c r="M139" s="18">
        <f>COUNTIFS(A:A,Table1[[#This Row],[LastName]],B:B,Table1[[#This Row],[FirstName]],F:F,"S",H:H,Table1[[#This Row],[Category]],I:I,Table1[[#This Row],[Weapon]])</f>
        <v>2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28</v>
      </c>
      <c r="P139" s="18">
        <f>IF(OR(Table1[[#This Row],[Rank]]="Cancelled",Table1[[#This Row],[Rank]]&gt;64),1,VLOOKUP(Table1[[#This Row],[GenderCount]],'Ranking Values'!E:F,2,FALSE))</f>
        <v>0.6</v>
      </c>
      <c r="Q139" s="19">
        <f>Table1[[#This Row],[Ranking.Points]]*Table1[[#This Row],[Mulitplier]]*Table1[[#This Row],[NI.Mult]]</f>
        <v>16.8</v>
      </c>
    </row>
    <row r="140" spans="1:17" x14ac:dyDescent="0.25">
      <c r="A140" s="20" t="s">
        <v>61</v>
      </c>
      <c r="B140" s="20" t="s">
        <v>64</v>
      </c>
      <c r="C140" s="22">
        <v>2</v>
      </c>
      <c r="D140" s="14">
        <f>COUNTIFS(E:E,Table1[[#This Row],[EventDate]],G:G,Table1[[#This Row],[EventName]],H:H,Table1[[#This Row],[Category]],I:I,Table1[[#This Row],[Weapon]],J:J,Table1[[#This Row],[Gender]])</f>
        <v>3</v>
      </c>
      <c r="E140" s="5">
        <v>44143</v>
      </c>
      <c r="F140" s="6" t="s">
        <v>385</v>
      </c>
      <c r="G140" s="11" t="s">
        <v>284</v>
      </c>
      <c r="H140" s="20" t="s">
        <v>315</v>
      </c>
      <c r="I140" s="20" t="s">
        <v>288</v>
      </c>
      <c r="J140" s="16" t="str">
        <f>VLOOKUP(Table1[[#This Row],[LastName]]&amp;"."&amp;Table1[[#This Row],[FirstName]],Fencers!C:H,6,FALSE)</f>
        <v>Women</v>
      </c>
      <c r="K140" s="17" t="str">
        <f>VLOOKUP(Table1[[#This Row],[LastName]]&amp;"."&amp;Table1[[#This Row],[FirstName]],Fencers!C:G,4,FALSE)</f>
        <v>CSFC</v>
      </c>
      <c r="L140" s="21">
        <v>0</v>
      </c>
      <c r="M140" s="18">
        <f>COUNTIFS(A:A,Table1[[#This Row],[LastName]],B:B,Table1[[#This Row],[FirstName]],F:F,"S",H:H,Table1[[#This Row],[Category]],I:I,Table1[[#This Row],[Weapon]])</f>
        <v>5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23</v>
      </c>
      <c r="P140" s="18">
        <f>IF(OR(Table1[[#This Row],[Rank]]="Cancelled",Table1[[#This Row],[Rank]]&gt;64),1,VLOOKUP(Table1[[#This Row],[GenderCount]],'Ranking Values'!E:F,2,FALSE))</f>
        <v>0.6</v>
      </c>
      <c r="Q140" s="19">
        <f>Table1[[#This Row],[Ranking.Points]]*Table1[[#This Row],[Mulitplier]]*Table1[[#This Row],[NI.Mult]]</f>
        <v>13.799999999999999</v>
      </c>
    </row>
    <row r="141" spans="1:17" x14ac:dyDescent="0.25">
      <c r="A141" s="20" t="s">
        <v>108</v>
      </c>
      <c r="B141" s="20" t="s">
        <v>115</v>
      </c>
      <c r="C141" s="22">
        <v>3</v>
      </c>
      <c r="D141" s="14">
        <f>COUNTIFS(E:E,Table1[[#This Row],[EventDate]],G:G,Table1[[#This Row],[EventName]],H:H,Table1[[#This Row],[Category]],I:I,Table1[[#This Row],[Weapon]],J:J,Table1[[#This Row],[Gender]])</f>
        <v>3</v>
      </c>
      <c r="E141" s="5">
        <v>44143</v>
      </c>
      <c r="F141" s="6" t="s">
        <v>385</v>
      </c>
      <c r="G141" s="11" t="s">
        <v>284</v>
      </c>
      <c r="H141" s="20" t="s">
        <v>315</v>
      </c>
      <c r="I141" s="20" t="s">
        <v>288</v>
      </c>
      <c r="J141" s="16" t="str">
        <f>VLOOKUP(Table1[[#This Row],[LastName]]&amp;"."&amp;Table1[[#This Row],[FirstName]],Fencers!C:H,6,FALSE)</f>
        <v>Women</v>
      </c>
      <c r="K141" s="17" t="str">
        <f>VLOOKUP(Table1[[#This Row],[LastName]]&amp;"."&amp;Table1[[#This Row],[FirstName]],Fencers!C:G,4,FALSE)</f>
        <v>ASC</v>
      </c>
      <c r="L141" s="21">
        <v>0</v>
      </c>
      <c r="M141" s="18">
        <f>COUNTIFS(A:A,Table1[[#This Row],[LastName]],B:B,Table1[[#This Row],[FirstName]],F:F,"S",H:H,Table1[[#This Row],[Category]],I:I,Table1[[#This Row],[Weapon]])</f>
        <v>5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18</v>
      </c>
      <c r="P141" s="18">
        <f>IF(OR(Table1[[#This Row],[Rank]]="Cancelled",Table1[[#This Row],[Rank]]&gt;64),1,VLOOKUP(Table1[[#This Row],[GenderCount]],'Ranking Values'!E:F,2,FALSE))</f>
        <v>0.6</v>
      </c>
      <c r="Q141" s="19">
        <f>Table1[[#This Row],[Ranking.Points]]*Table1[[#This Row],[Mulitplier]]*Table1[[#This Row],[NI.Mult]]</f>
        <v>10.799999999999999</v>
      </c>
    </row>
    <row r="142" spans="1:17" x14ac:dyDescent="0.25">
      <c r="A142" s="20" t="s">
        <v>147</v>
      </c>
      <c r="B142" s="20" t="s">
        <v>141</v>
      </c>
      <c r="C142" s="22" t="s">
        <v>17</v>
      </c>
      <c r="D142" s="15">
        <f>COUNTIFS(E:E,Table1[[#This Row],[EventDate]],G:G,Table1[[#This Row],[EventName]],H:H,Table1[[#This Row],[Category]],I:I,Table1[[#This Row],[Weapon]],J:J,Table1[[#This Row],[Gender]])</f>
        <v>1</v>
      </c>
      <c r="E142" s="5">
        <v>44143</v>
      </c>
      <c r="F142" s="6" t="s">
        <v>385</v>
      </c>
      <c r="G142" s="11" t="s">
        <v>284</v>
      </c>
      <c r="H142" s="20" t="s">
        <v>315</v>
      </c>
      <c r="I142" s="20" t="s">
        <v>286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AUFeC</v>
      </c>
      <c r="L142" s="20">
        <v>0</v>
      </c>
      <c r="M142" s="18">
        <f>COUNTIFS(A:A,Table1[[#This Row],[LastName]],B:B,Table1[[#This Row],[FirstName]],F:F,"S",H:H,Table1[[#This Row],[Category]],I:I,Table1[[#This Row],[Weapon]])</f>
        <v>2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1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1</v>
      </c>
    </row>
    <row r="143" spans="1:17" x14ac:dyDescent="0.25">
      <c r="A143" s="20" t="s">
        <v>331</v>
      </c>
      <c r="B143" s="20" t="s">
        <v>332</v>
      </c>
      <c r="C143" s="22" t="s">
        <v>17</v>
      </c>
      <c r="D143" s="15">
        <f>COUNTIFS(E:E,Table1[[#This Row],[EventDate]],G:G,Table1[[#This Row],[EventName]],H:H,Table1[[#This Row],[Category]],I:I,Table1[[#This Row],[Weapon]],J:J,Table1[[#This Row],[Gender]])</f>
        <v>1</v>
      </c>
      <c r="E143" s="5">
        <v>44143</v>
      </c>
      <c r="F143" s="6" t="s">
        <v>385</v>
      </c>
      <c r="G143" s="11" t="s">
        <v>284</v>
      </c>
      <c r="H143" s="20" t="s">
        <v>315</v>
      </c>
      <c r="I143" s="20" t="s">
        <v>286</v>
      </c>
      <c r="J143" s="16" t="str">
        <f>VLOOKUP(Table1[[#This Row],[LastName]]&amp;"."&amp;Table1[[#This Row],[FirstName]],Fencers!C:H,6,FALSE)</f>
        <v>Women</v>
      </c>
      <c r="K143" s="17" t="str">
        <f>VLOOKUP(Table1[[#This Row],[LastName]]&amp;"."&amp;Table1[[#This Row],[FirstName]],Fencers!C:G,4,FALSE)</f>
        <v>AUFeC</v>
      </c>
      <c r="L143" s="20">
        <v>0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1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1</v>
      </c>
    </row>
    <row r="144" spans="1:17" x14ac:dyDescent="0.25">
      <c r="A144" s="20" t="s">
        <v>23</v>
      </c>
      <c r="B144" s="20" t="s">
        <v>113</v>
      </c>
      <c r="C144" s="22" t="s">
        <v>17</v>
      </c>
      <c r="D144" s="15">
        <f>COUNTIFS(E:E,Table1[[#This Row],[EventDate]],G:G,Table1[[#This Row],[EventName]],H:H,Table1[[#This Row],[Category]],I:I,Table1[[#This Row],[Weapon]],J:J,Table1[[#This Row],[Gender]])</f>
        <v>3</v>
      </c>
      <c r="E144" s="5">
        <v>44143</v>
      </c>
      <c r="F144" s="6" t="s">
        <v>385</v>
      </c>
      <c r="G144" s="11" t="s">
        <v>284</v>
      </c>
      <c r="H144" s="20" t="s">
        <v>315</v>
      </c>
      <c r="I144" s="20" t="s">
        <v>314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CSFC</v>
      </c>
      <c r="L144" s="20">
        <v>0</v>
      </c>
      <c r="M144" s="18">
        <f>COUNTIFS(A:A,Table1[[#This Row],[LastName]],B:B,Table1[[#This Row],[FirstName]],F:F,"S",H:H,Table1[[#This Row],[Category]],I:I,Table1[[#This Row],[Weapon]])</f>
        <v>4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</v>
      </c>
    </row>
    <row r="145" spans="1:17" x14ac:dyDescent="0.25">
      <c r="A145" s="20" t="s">
        <v>24</v>
      </c>
      <c r="B145" s="20" t="s">
        <v>39</v>
      </c>
      <c r="C145" s="22" t="s">
        <v>17</v>
      </c>
      <c r="D145" s="15">
        <f>COUNTIFS(E:E,Table1[[#This Row],[EventDate]],G:G,Table1[[#This Row],[EventName]],H:H,Table1[[#This Row],[Category]],I:I,Table1[[#This Row],[Weapon]],J:J,Table1[[#This Row],[Gender]])</f>
        <v>3</v>
      </c>
      <c r="E145" s="5">
        <v>44143</v>
      </c>
      <c r="F145" s="6" t="s">
        <v>385</v>
      </c>
      <c r="G145" s="11" t="s">
        <v>284</v>
      </c>
      <c r="H145" s="20" t="s">
        <v>315</v>
      </c>
      <c r="I145" s="20" t="s">
        <v>314</v>
      </c>
      <c r="J145" s="16" t="str">
        <f>VLOOKUP(Table1[[#This Row],[LastName]]&amp;"."&amp;Table1[[#This Row],[FirstName]],Fencers!C:H,6,FALSE)</f>
        <v>Men</v>
      </c>
      <c r="K145" s="17" t="str">
        <f>VLOOKUP(Table1[[#This Row],[LastName]]&amp;"."&amp;Table1[[#This Row],[FirstName]],Fencers!C:G,4,FALSE)</f>
        <v>CSFC</v>
      </c>
      <c r="L145" s="20">
        <v>0</v>
      </c>
      <c r="M145" s="18">
        <f>COUNTIFS(A:A,Table1[[#This Row],[LastName]],B:B,Table1[[#This Row],[FirstName]],F:F,"S",H:H,Table1[[#This Row],[Category]],I:I,Table1[[#This Row],[Weapon]])</f>
        <v>2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</v>
      </c>
      <c r="P145" s="18">
        <f>IF(OR(Table1[[#This Row],[Rank]]="Cancelled",Table1[[#This Row],[Rank]]&gt;64),1,VLOOKUP(Table1[[#This Row],[GenderCount]],'Ranking Values'!E:F,2,FALSE))</f>
        <v>1</v>
      </c>
      <c r="Q145" s="19">
        <f>Table1[[#This Row],[Ranking.Points]]*Table1[[#This Row],[Mulitplier]]*Table1[[#This Row],[NI.Mult]]</f>
        <v>1</v>
      </c>
    </row>
    <row r="146" spans="1:17" x14ac:dyDescent="0.25">
      <c r="A146" s="20" t="s">
        <v>298</v>
      </c>
      <c r="B146" s="20" t="s">
        <v>112</v>
      </c>
      <c r="C146" s="22" t="s">
        <v>17</v>
      </c>
      <c r="D146" s="15">
        <f>COUNTIFS(E:E,Table1[[#This Row],[EventDate]],G:G,Table1[[#This Row],[EventName]],H:H,Table1[[#This Row],[Category]],I:I,Table1[[#This Row],[Weapon]],J:J,Table1[[#This Row],[Gender]])</f>
        <v>3</v>
      </c>
      <c r="E146" s="5">
        <v>44143</v>
      </c>
      <c r="F146" s="6" t="s">
        <v>385</v>
      </c>
      <c r="G146" s="11" t="s">
        <v>284</v>
      </c>
      <c r="H146" s="20" t="s">
        <v>315</v>
      </c>
      <c r="I146" s="20" t="s">
        <v>314</v>
      </c>
      <c r="J146" s="16" t="str">
        <f>VLOOKUP(Table1[[#This Row],[LastName]]&amp;"."&amp;Table1[[#This Row],[FirstName]],Fencers!C:H,6,FALSE)</f>
        <v>Men</v>
      </c>
      <c r="K146" s="17" t="str">
        <f>VLOOKUP(Table1[[#This Row],[LastName]]&amp;"."&amp;Table1[[#This Row],[FirstName]],Fencers!C:G,4,FALSE)</f>
        <v>CSFC</v>
      </c>
      <c r="L146" s="20">
        <v>0</v>
      </c>
      <c r="M146" s="18">
        <f>COUNTIFS(A:A,Table1[[#This Row],[LastName]],B:B,Table1[[#This Row],[FirstName]],F:F,"S",H:H,Table1[[#This Row],[Category]],I:I,Table1[[#This Row],[Weapon]])</f>
        <v>2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19</v>
      </c>
      <c r="B147" s="20" t="s">
        <v>32</v>
      </c>
      <c r="C147" s="22">
        <v>1</v>
      </c>
      <c r="D147" s="13">
        <f>COUNTIFS(E:E,Table1[[#This Row],[EventDate]],G:G,Table1[[#This Row],[EventName]],H:H,Table1[[#This Row],[Category]],I:I,Table1[[#This Row],[Weapon]],J:J,Table1[[#This Row],[Gender]])</f>
        <v>9</v>
      </c>
      <c r="E147" s="5">
        <v>44255</v>
      </c>
      <c r="F147" s="12" t="s">
        <v>385</v>
      </c>
      <c r="G147" s="11" t="s">
        <v>284</v>
      </c>
      <c r="H147" s="20" t="s">
        <v>306</v>
      </c>
      <c r="I147" s="20" t="s">
        <v>288</v>
      </c>
      <c r="J147" s="16" t="str">
        <f>VLOOKUP(Table1[[#This Row],[LastName]]&amp;"."&amp;Table1[[#This Row],[FirstName]],Fencers!C:H,6,FALSE)</f>
        <v>Men</v>
      </c>
      <c r="K147" s="17" t="str">
        <f>VLOOKUP(Table1[[#This Row],[LastName]]&amp;"."&amp;Table1[[#This Row],[FirstName]],Fencers!C:G,4,FALSE)</f>
        <v>ASC</v>
      </c>
      <c r="L147" s="20">
        <v>0</v>
      </c>
      <c r="M147" s="18">
        <f>COUNTIFS(A:A,Table1[[#This Row],[LastName]],B:B,Table1[[#This Row],[FirstName]],F:F,"S",H:H,Table1[[#This Row],[Category]],I:I,Table1[[#This Row],[Weapon]])</f>
        <v>5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28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28</v>
      </c>
    </row>
    <row r="148" spans="1:17" x14ac:dyDescent="0.25">
      <c r="A148" s="20" t="s">
        <v>57</v>
      </c>
      <c r="B148" s="20" t="s">
        <v>59</v>
      </c>
      <c r="C148" s="22">
        <v>2</v>
      </c>
      <c r="D148" s="13">
        <f>COUNTIFS(E:E,Table1[[#This Row],[EventDate]],G:G,Table1[[#This Row],[EventName]],H:H,Table1[[#This Row],[Category]],I:I,Table1[[#This Row],[Weapon]],J:J,Table1[[#This Row],[Gender]])</f>
        <v>9</v>
      </c>
      <c r="E148" s="5">
        <v>44255</v>
      </c>
      <c r="F148" s="12" t="s">
        <v>385</v>
      </c>
      <c r="G148" s="11" t="s">
        <v>284</v>
      </c>
      <c r="H148" s="20" t="s">
        <v>306</v>
      </c>
      <c r="I148" s="20" t="s">
        <v>288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AHFC</v>
      </c>
      <c r="L148" s="20">
        <v>0</v>
      </c>
      <c r="M148" s="18">
        <f>COUNTIFS(A:A,Table1[[#This Row],[LastName]],B:B,Table1[[#This Row],[FirstName]],F:F,"S",H:H,Table1[[#This Row],[Category]],I:I,Table1[[#This Row],[Weapon]])</f>
        <v>3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23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23</v>
      </c>
    </row>
    <row r="149" spans="1:17" x14ac:dyDescent="0.25">
      <c r="A149" s="20" t="s">
        <v>78</v>
      </c>
      <c r="B149" s="20" t="s">
        <v>48</v>
      </c>
      <c r="C149" s="22">
        <v>3</v>
      </c>
      <c r="D149" s="13">
        <f>COUNTIFS(E:E,Table1[[#This Row],[EventDate]],G:G,Table1[[#This Row],[EventName]],H:H,Table1[[#This Row],[Category]],I:I,Table1[[#This Row],[Weapon]],J:J,Table1[[#This Row],[Gender]])</f>
        <v>9</v>
      </c>
      <c r="E149" s="5">
        <v>44255</v>
      </c>
      <c r="F149" s="12" t="s">
        <v>385</v>
      </c>
      <c r="G149" s="11" t="s">
        <v>284</v>
      </c>
      <c r="H149" s="20" t="s">
        <v>306</v>
      </c>
      <c r="I149" s="20" t="s">
        <v>288</v>
      </c>
      <c r="J149" s="16" t="str">
        <f>VLOOKUP(Table1[[#This Row],[LastName]]&amp;"."&amp;Table1[[#This Row],[FirstName]],Fencers!C:H,6,FALSE)</f>
        <v>Men</v>
      </c>
      <c r="K149" s="17" t="str">
        <f>VLOOKUP(Table1[[#This Row],[LastName]]&amp;"."&amp;Table1[[#This Row],[FirstName]],Fencers!C:G,4,FALSE)</f>
        <v>ASC</v>
      </c>
      <c r="L149" s="20">
        <v>0</v>
      </c>
      <c r="M149" s="18">
        <f>COUNTIFS(A:A,Table1[[#This Row],[LastName]],B:B,Table1[[#This Row],[FirstName]],F:F,"S",H:H,Table1[[#This Row],[Category]],I:I,Table1[[#This Row],[Weapon]])</f>
        <v>5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18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18</v>
      </c>
    </row>
    <row r="150" spans="1:17" x14ac:dyDescent="0.25">
      <c r="A150" s="20" t="s">
        <v>61</v>
      </c>
      <c r="B150" s="20" t="s">
        <v>63</v>
      </c>
      <c r="C150" s="22">
        <v>3</v>
      </c>
      <c r="D150" s="13">
        <f>COUNTIFS(E:E,Table1[[#This Row],[EventDate]],G:G,Table1[[#This Row],[EventName]],H:H,Table1[[#This Row],[Category]],I:I,Table1[[#This Row],[Weapon]],J:J,Table1[[#This Row],[Gender]])</f>
        <v>9</v>
      </c>
      <c r="E150" s="5">
        <v>44255</v>
      </c>
      <c r="F150" s="12" t="s">
        <v>385</v>
      </c>
      <c r="G150" s="11" t="s">
        <v>284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0">
        <v>0</v>
      </c>
      <c r="M150" s="18">
        <f>COUNTIFS(A:A,Table1[[#This Row],[LastName]],B:B,Table1[[#This Row],[FirstName]],F:F,"S",H:H,Table1[[#This Row],[Category]],I:I,Table1[[#This Row],[Weapon]])</f>
        <v>6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18</v>
      </c>
      <c r="P150" s="18">
        <f>IF(OR(Table1[[#This Row],[Rank]]="Cancelled",Table1[[#This Row],[Rank]]&gt;64),1,VLOOKUP(Table1[[#This Row],[GenderCount]],'Ranking Values'!E:F,2,FALSE))</f>
        <v>1</v>
      </c>
      <c r="Q150" s="19">
        <f>Table1[[#This Row],[Ranking.Points]]*Table1[[#This Row],[Mulitplier]]*Table1[[#This Row],[NI.Mult]]</f>
        <v>18</v>
      </c>
    </row>
    <row r="151" spans="1:17" x14ac:dyDescent="0.25">
      <c r="A151" s="20" t="s">
        <v>30</v>
      </c>
      <c r="B151" s="20" t="s">
        <v>45</v>
      </c>
      <c r="C151" s="22">
        <v>5</v>
      </c>
      <c r="D151" s="13">
        <f>COUNTIFS(E:E,Table1[[#This Row],[EventDate]],G:G,Table1[[#This Row],[EventName]],H:H,Table1[[#This Row],[Category]],I:I,Table1[[#This Row],[Weapon]],J:J,Table1[[#This Row],[Gender]])</f>
        <v>9</v>
      </c>
      <c r="E151" s="5">
        <v>44255</v>
      </c>
      <c r="F151" s="12" t="s">
        <v>385</v>
      </c>
      <c r="G151" s="11" t="s">
        <v>284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AHFC</v>
      </c>
      <c r="L151" s="20">
        <v>0</v>
      </c>
      <c r="M151" s="18">
        <f>COUNTIFS(A:A,Table1[[#This Row],[LastName]],B:B,Table1[[#This Row],[FirstName]],F:F,"S",H:H,Table1[[#This Row],[Category]],I:I,Table1[[#This Row],[Weapon]])</f>
        <v>4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12</v>
      </c>
      <c r="P151" s="18">
        <f>IF(OR(Table1[[#This Row],[Rank]]="Cancelled",Table1[[#This Row],[Rank]]&gt;64),1,VLOOKUP(Table1[[#This Row],[GenderCount]],'Ranking Values'!E:F,2,FALSE))</f>
        <v>1</v>
      </c>
      <c r="Q151" s="19">
        <f>Table1[[#This Row],[Ranking.Points]]*Table1[[#This Row],[Mulitplier]]*Table1[[#This Row],[NI.Mult]]</f>
        <v>12</v>
      </c>
    </row>
    <row r="152" spans="1:17" x14ac:dyDescent="0.25">
      <c r="A152" s="20" t="s">
        <v>70</v>
      </c>
      <c r="B152" s="20" t="s">
        <v>71</v>
      </c>
      <c r="C152" s="22">
        <v>6</v>
      </c>
      <c r="D152" s="13">
        <f>COUNTIFS(E:E,Table1[[#This Row],[EventDate]],G:G,Table1[[#This Row],[EventName]],H:H,Table1[[#This Row],[Category]],I:I,Table1[[#This Row],[Weapon]],J:J,Table1[[#This Row],[Gender]])</f>
        <v>9</v>
      </c>
      <c r="E152" s="5">
        <v>44255</v>
      </c>
      <c r="F152" s="12" t="s">
        <v>385</v>
      </c>
      <c r="G152" s="11" t="s">
        <v>284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AHFC</v>
      </c>
      <c r="L152" s="20">
        <v>0</v>
      </c>
      <c r="M152" s="18">
        <f>COUNTIFS(A:A,Table1[[#This Row],[LastName]],B:B,Table1[[#This Row],[FirstName]],F:F,"S",H:H,Table1[[#This Row],[Category]],I:I,Table1[[#This Row],[Weapon]])</f>
        <v>5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12</v>
      </c>
      <c r="P152" s="18">
        <f>IF(OR(Table1[[#This Row],[Rank]]="Cancelled",Table1[[#This Row],[Rank]]&gt;64),1,VLOOKUP(Table1[[#This Row],[GenderCount]],'Ranking Values'!E:F,2,FALSE))</f>
        <v>1</v>
      </c>
      <c r="Q152" s="19">
        <f>Table1[[#This Row],[Ranking.Points]]*Table1[[#This Row],[Mulitplier]]*Table1[[#This Row],[NI.Mult]]</f>
        <v>12</v>
      </c>
    </row>
    <row r="153" spans="1:17" x14ac:dyDescent="0.25">
      <c r="A153" s="20" t="s">
        <v>87</v>
      </c>
      <c r="B153" s="20" t="s">
        <v>88</v>
      </c>
      <c r="C153" s="22">
        <v>7</v>
      </c>
      <c r="D153" s="13">
        <f>COUNTIFS(E:E,Table1[[#This Row],[EventDate]],G:G,Table1[[#This Row],[EventName]],H:H,Table1[[#This Row],[Category]],I:I,Table1[[#This Row],[Weapon]],J:J,Table1[[#This Row],[Gender]])</f>
        <v>9</v>
      </c>
      <c r="E153" s="5">
        <v>44255</v>
      </c>
      <c r="F153" s="12" t="s">
        <v>385</v>
      </c>
      <c r="G153" s="11" t="s">
        <v>284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AHFC</v>
      </c>
      <c r="L153" s="20">
        <v>0</v>
      </c>
      <c r="M153" s="18">
        <f>COUNTIFS(A:A,Table1[[#This Row],[LastName]],B:B,Table1[[#This Row],[FirstName]],F:F,"S",H:H,Table1[[#This Row],[Category]],I:I,Table1[[#This Row],[Weapon]])</f>
        <v>1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12</v>
      </c>
      <c r="P153" s="18">
        <f>IF(OR(Table1[[#This Row],[Rank]]="Cancelled",Table1[[#This Row],[Rank]]&gt;64),1,VLOOKUP(Table1[[#This Row],[GenderCount]],'Ranking Values'!E:F,2,FALSE))</f>
        <v>1</v>
      </c>
      <c r="Q153" s="19">
        <f>Table1[[#This Row],[Ranking.Points]]*Table1[[#This Row],[Mulitplier]]*Table1[[#This Row],[NI.Mult]]</f>
        <v>12</v>
      </c>
    </row>
    <row r="154" spans="1:17" x14ac:dyDescent="0.25">
      <c r="A154" s="20" t="s">
        <v>107</v>
      </c>
      <c r="B154" s="20" t="s">
        <v>114</v>
      </c>
      <c r="C154" s="22">
        <v>8</v>
      </c>
      <c r="D154" s="13">
        <f>COUNTIFS(E:E,Table1[[#This Row],[EventDate]],G:G,Table1[[#This Row],[EventName]],H:H,Table1[[#This Row],[Category]],I:I,Table1[[#This Row],[Weapon]],J:J,Table1[[#This Row],[Gender]])</f>
        <v>9</v>
      </c>
      <c r="E154" s="5">
        <v>44255</v>
      </c>
      <c r="F154" s="12" t="s">
        <v>385</v>
      </c>
      <c r="G154" s="11" t="s">
        <v>284</v>
      </c>
      <c r="H154" s="20" t="s">
        <v>306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ASC</v>
      </c>
      <c r="L154" s="20">
        <v>0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12</v>
      </c>
      <c r="P154" s="18">
        <f>IF(OR(Table1[[#This Row],[Rank]]="Cancelled",Table1[[#This Row],[Rank]]&gt;64),1,VLOOKUP(Table1[[#This Row],[GenderCount]],'Ranking Values'!E:F,2,FALSE))</f>
        <v>1</v>
      </c>
      <c r="Q154" s="19">
        <f>Table1[[#This Row],[Ranking.Points]]*Table1[[#This Row],[Mulitplier]]*Table1[[#This Row],[NI.Mult]]</f>
        <v>12</v>
      </c>
    </row>
    <row r="155" spans="1:17" x14ac:dyDescent="0.25">
      <c r="A155" s="20" t="s">
        <v>298</v>
      </c>
      <c r="B155" s="20" t="s">
        <v>112</v>
      </c>
      <c r="C155" s="22">
        <v>9</v>
      </c>
      <c r="D155" s="13">
        <f>COUNTIFS(E:E,Table1[[#This Row],[EventDate]],G:G,Table1[[#This Row],[EventName]],H:H,Table1[[#This Row],[Category]],I:I,Table1[[#This Row],[Weapon]],J:J,Table1[[#This Row],[Gender]])</f>
        <v>9</v>
      </c>
      <c r="E155" s="5">
        <v>44255</v>
      </c>
      <c r="F155" s="12" t="s">
        <v>385</v>
      </c>
      <c r="G155" s="11" t="s">
        <v>284</v>
      </c>
      <c r="H155" s="20" t="s">
        <v>306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CSFC</v>
      </c>
      <c r="L155" s="20">
        <v>0</v>
      </c>
      <c r="M155" s="18">
        <f>COUNTIFS(A:A,Table1[[#This Row],[LastName]],B:B,Table1[[#This Row],[FirstName]],F:F,"S",H:H,Table1[[#This Row],[Category]],I:I,Table1[[#This Row],[Weapon]])</f>
        <v>1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7</v>
      </c>
      <c r="P155" s="18">
        <f>IF(OR(Table1[[#This Row],[Rank]]="Cancelled",Table1[[#This Row],[Rank]]&gt;64),1,VLOOKUP(Table1[[#This Row],[GenderCount]],'Ranking Values'!E:F,2,FALSE))</f>
        <v>1</v>
      </c>
      <c r="Q155" s="19">
        <f>Table1[[#This Row],[Ranking.Points]]*Table1[[#This Row],[Mulitplier]]*Table1[[#This Row],[NI.Mult]]</f>
        <v>7</v>
      </c>
    </row>
    <row r="156" spans="1:17" x14ac:dyDescent="0.25">
      <c r="A156" s="20" t="s">
        <v>61</v>
      </c>
      <c r="B156" s="20" t="s">
        <v>64</v>
      </c>
      <c r="C156" s="22">
        <v>1</v>
      </c>
      <c r="D156" s="13">
        <f>COUNTIFS(E:E,Table1[[#This Row],[EventDate]],G:G,Table1[[#This Row],[EventName]],H:H,Table1[[#This Row],[Category]],I:I,Table1[[#This Row],[Weapon]],J:J,Table1[[#This Row],[Gender]])</f>
        <v>4</v>
      </c>
      <c r="E156" s="5">
        <v>44255</v>
      </c>
      <c r="F156" s="12" t="s">
        <v>385</v>
      </c>
      <c r="G156" s="11" t="s">
        <v>284</v>
      </c>
      <c r="H156" s="20" t="s">
        <v>306</v>
      </c>
      <c r="I156" s="20" t="s">
        <v>288</v>
      </c>
      <c r="J156" s="16" t="str">
        <f>VLOOKUP(Table1[[#This Row],[LastName]]&amp;"."&amp;Table1[[#This Row],[FirstName]],Fencers!C:H,6,FALSE)</f>
        <v>Women</v>
      </c>
      <c r="K156" s="17" t="str">
        <f>VLOOKUP(Table1[[#This Row],[LastName]]&amp;"."&amp;Table1[[#This Row],[FirstName]],Fencers!C:G,4,FALSE)</f>
        <v>CSFC</v>
      </c>
      <c r="L156" s="20">
        <v>0</v>
      </c>
      <c r="M156" s="18">
        <f>COUNTIFS(A:A,Table1[[#This Row],[LastName]],B:B,Table1[[#This Row],[FirstName]],F:F,"S",H:H,Table1[[#This Row],[Category]],I:I,Table1[[#This Row],[Weapon]])</f>
        <v>5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28</v>
      </c>
      <c r="P156" s="18">
        <f>IF(OR(Table1[[#This Row],[Rank]]="Cancelled",Table1[[#This Row],[Rank]]&gt;64),1,VLOOKUP(Table1[[#This Row],[GenderCount]],'Ranking Values'!E:F,2,FALSE))</f>
        <v>0.8</v>
      </c>
      <c r="Q156" s="19">
        <f>Table1[[#This Row],[Ranking.Points]]*Table1[[#This Row],[Mulitplier]]*Table1[[#This Row],[NI.Mult]]</f>
        <v>22.400000000000002</v>
      </c>
    </row>
    <row r="157" spans="1:17" x14ac:dyDescent="0.25">
      <c r="A157" s="20" t="s">
        <v>307</v>
      </c>
      <c r="B157" s="20" t="s">
        <v>308</v>
      </c>
      <c r="C157" s="22">
        <v>2</v>
      </c>
      <c r="D157" s="13">
        <f>COUNTIFS(E:E,Table1[[#This Row],[EventDate]],G:G,Table1[[#This Row],[EventName]],H:H,Table1[[#This Row],[Category]],I:I,Table1[[#This Row],[Weapon]],J:J,Table1[[#This Row],[Gender]])</f>
        <v>4</v>
      </c>
      <c r="E157" s="5">
        <v>44255</v>
      </c>
      <c r="F157" s="12" t="s">
        <v>385</v>
      </c>
      <c r="G157" s="11" t="s">
        <v>284</v>
      </c>
      <c r="H157" s="20" t="s">
        <v>306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AUFeC</v>
      </c>
      <c r="L157" s="20">
        <v>0</v>
      </c>
      <c r="M157" s="18">
        <f>COUNTIFS(A:A,Table1[[#This Row],[LastName]],B:B,Table1[[#This Row],[FirstName]],F:F,"S",H:H,Table1[[#This Row],[Category]],I:I,Table1[[#This Row],[Weapon]])</f>
        <v>3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23</v>
      </c>
      <c r="P157" s="18">
        <f>IF(OR(Table1[[#This Row],[Rank]]="Cancelled",Table1[[#This Row],[Rank]]&gt;64),1,VLOOKUP(Table1[[#This Row],[GenderCount]],'Ranking Values'!E:F,2,FALSE))</f>
        <v>0.8</v>
      </c>
      <c r="Q157" s="19">
        <f>Table1[[#This Row],[Ranking.Points]]*Table1[[#This Row],[Mulitplier]]*Table1[[#This Row],[NI.Mult]]</f>
        <v>18.400000000000002</v>
      </c>
    </row>
    <row r="158" spans="1:17" x14ac:dyDescent="0.25">
      <c r="A158" s="20" t="s">
        <v>122</v>
      </c>
      <c r="B158" s="20" t="s">
        <v>135</v>
      </c>
      <c r="C158" s="22">
        <v>3</v>
      </c>
      <c r="D158" s="13">
        <f>COUNTIFS(E:E,Table1[[#This Row],[EventDate]],G:G,Table1[[#This Row],[EventName]],H:H,Table1[[#This Row],[Category]],I:I,Table1[[#This Row],[Weapon]],J:J,Table1[[#This Row],[Gender]])</f>
        <v>4</v>
      </c>
      <c r="E158" s="5">
        <v>44255</v>
      </c>
      <c r="F158" s="12" t="s">
        <v>385</v>
      </c>
      <c r="G158" s="11" t="s">
        <v>284</v>
      </c>
      <c r="H158" s="20" t="s">
        <v>306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ASC</v>
      </c>
      <c r="L158" s="20">
        <v>0</v>
      </c>
      <c r="M158" s="18">
        <f>COUNTIFS(A:A,Table1[[#This Row],[LastName]],B:B,Table1[[#This Row],[FirstName]],F:F,"S",H:H,Table1[[#This Row],[Category]],I:I,Table1[[#This Row],[Weapon]])</f>
        <v>4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18</v>
      </c>
      <c r="P158" s="18">
        <f>IF(OR(Table1[[#This Row],[Rank]]="Cancelled",Table1[[#This Row],[Rank]]&gt;64),1,VLOOKUP(Table1[[#This Row],[GenderCount]],'Ranking Values'!E:F,2,FALSE))</f>
        <v>0.8</v>
      </c>
      <c r="Q158" s="19">
        <f>Table1[[#This Row],[Ranking.Points]]*Table1[[#This Row],[Mulitplier]]*Table1[[#This Row],[NI.Mult]]</f>
        <v>14.4</v>
      </c>
    </row>
    <row r="159" spans="1:17" x14ac:dyDescent="0.25">
      <c r="A159" s="20" t="s">
        <v>108</v>
      </c>
      <c r="B159" s="20" t="s">
        <v>115</v>
      </c>
      <c r="C159" s="22">
        <v>3</v>
      </c>
      <c r="D159" s="13">
        <f>COUNTIFS(E:E,Table1[[#This Row],[EventDate]],G:G,Table1[[#This Row],[EventName]],H:H,Table1[[#This Row],[Category]],I:I,Table1[[#This Row],[Weapon]],J:J,Table1[[#This Row],[Gender]])</f>
        <v>4</v>
      </c>
      <c r="E159" s="5">
        <v>44255</v>
      </c>
      <c r="F159" s="12" t="s">
        <v>385</v>
      </c>
      <c r="G159" s="11" t="s">
        <v>284</v>
      </c>
      <c r="H159" s="20" t="s">
        <v>306</v>
      </c>
      <c r="I159" s="20" t="s">
        <v>288</v>
      </c>
      <c r="J159" s="16" t="str">
        <f>VLOOKUP(Table1[[#This Row],[LastName]]&amp;"."&amp;Table1[[#This Row],[FirstName]],Fencers!C:H,6,FALSE)</f>
        <v>Women</v>
      </c>
      <c r="K159" s="17" t="str">
        <f>VLOOKUP(Table1[[#This Row],[LastName]]&amp;"."&amp;Table1[[#This Row],[FirstName]],Fencers!C:G,4,FALSE)</f>
        <v>ASC</v>
      </c>
      <c r="L159" s="20">
        <v>0</v>
      </c>
      <c r="M159" s="18">
        <f>COUNTIFS(A:A,Table1[[#This Row],[LastName]],B:B,Table1[[#This Row],[FirstName]],F:F,"S",H:H,Table1[[#This Row],[Category]],I:I,Table1[[#This Row],[Weapon]])</f>
        <v>6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18</v>
      </c>
      <c r="P159" s="18">
        <f>IF(OR(Table1[[#This Row],[Rank]]="Cancelled",Table1[[#This Row],[Rank]]&gt;64),1,VLOOKUP(Table1[[#This Row],[GenderCount]],'Ranking Values'!E:F,2,FALSE))</f>
        <v>0.8</v>
      </c>
      <c r="Q159" s="19">
        <f>Table1[[#This Row],[Ranking.Points]]*Table1[[#This Row],[Mulitplier]]*Table1[[#This Row],[NI.Mult]]</f>
        <v>14.4</v>
      </c>
    </row>
    <row r="160" spans="1:17" x14ac:dyDescent="0.25">
      <c r="A160" s="20" t="s">
        <v>70</v>
      </c>
      <c r="B160" s="20" t="s">
        <v>71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5</v>
      </c>
      <c r="E160" s="5">
        <v>44255</v>
      </c>
      <c r="F160" s="12" t="s">
        <v>385</v>
      </c>
      <c r="G160" s="11" t="s">
        <v>284</v>
      </c>
      <c r="H160" s="20" t="s">
        <v>306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0">
        <v>0</v>
      </c>
      <c r="M160" s="18">
        <f>COUNTIFS(A:A,Table1[[#This Row],[LastName]],B:B,Table1[[#This Row],[FirstName]],F:F,"S",H:H,Table1[[#This Row],[Category]],I:I,Table1[[#This Row],[Weapon]])</f>
        <v>4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61</v>
      </c>
      <c r="B161" s="20" t="s">
        <v>62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5</v>
      </c>
      <c r="E161" s="5">
        <v>44255</v>
      </c>
      <c r="F161" s="12" t="s">
        <v>385</v>
      </c>
      <c r="G161" s="11" t="s">
        <v>284</v>
      </c>
      <c r="H161" s="20" t="s">
        <v>306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CSFC</v>
      </c>
      <c r="L161" s="20">
        <v>0</v>
      </c>
      <c r="M161" s="18">
        <f>COUNTIFS(A:A,Table1[[#This Row],[LastName]],B:B,Table1[[#This Row],[FirstName]],F:F,"S",H:H,Table1[[#This Row],[Category]],I:I,Table1[[#This Row],[Weapon]])</f>
        <v>4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21</v>
      </c>
      <c r="B162" s="20" t="s">
        <v>35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5</v>
      </c>
      <c r="E162" s="5">
        <v>44255</v>
      </c>
      <c r="F162" s="12" t="s">
        <v>385</v>
      </c>
      <c r="G162" s="11" t="s">
        <v>284</v>
      </c>
      <c r="H162" s="20" t="s">
        <v>306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20">
        <v>0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147</v>
      </c>
      <c r="B163" s="20" t="s">
        <v>141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5</v>
      </c>
      <c r="E163" s="5">
        <v>44255</v>
      </c>
      <c r="F163" s="12" t="s">
        <v>385</v>
      </c>
      <c r="G163" s="11" t="s">
        <v>284</v>
      </c>
      <c r="H163" s="20" t="s">
        <v>306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AUFeC</v>
      </c>
      <c r="L163" s="20">
        <v>0</v>
      </c>
      <c r="M163" s="18">
        <f>COUNTIFS(A:A,Table1[[#This Row],[LastName]],B:B,Table1[[#This Row],[FirstName]],F:F,"S",H:H,Table1[[#This Row],[Category]],I:I,Table1[[#This Row],[Weapon]])</f>
        <v>5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90</v>
      </c>
      <c r="B164" s="20" t="s">
        <v>91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5</v>
      </c>
      <c r="E164" s="5">
        <v>44255</v>
      </c>
      <c r="F164" s="12" t="s">
        <v>385</v>
      </c>
      <c r="G164" s="11" t="s">
        <v>284</v>
      </c>
      <c r="H164" s="20" t="s">
        <v>306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17" t="str">
        <f>VLOOKUP(Table1[[#This Row],[LastName]]&amp;"."&amp;Table1[[#This Row],[FirstName]],Fencers!C:G,4,FALSE)</f>
        <v>TPFC</v>
      </c>
      <c r="L164" s="20">
        <v>0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331</v>
      </c>
      <c r="B165" s="20" t="s">
        <v>332</v>
      </c>
      <c r="C165" s="22">
        <v>1</v>
      </c>
      <c r="D165" s="13">
        <f>COUNTIFS(E:E,Table1[[#This Row],[EventDate]],G:G,Table1[[#This Row],[EventName]],H:H,Table1[[#This Row],[Category]],I:I,Table1[[#This Row],[Weapon]],J:J,Table1[[#This Row],[Gender]])</f>
        <v>4</v>
      </c>
      <c r="E165" s="5">
        <v>44255</v>
      </c>
      <c r="F165" s="12" t="s">
        <v>385</v>
      </c>
      <c r="G165" s="11" t="s">
        <v>284</v>
      </c>
      <c r="H165" s="20" t="s">
        <v>306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AUFeC</v>
      </c>
      <c r="L165" s="20">
        <v>0</v>
      </c>
      <c r="M165" s="18">
        <f>COUNTIFS(A:A,Table1[[#This Row],[LastName]],B:B,Table1[[#This Row],[FirstName]],F:F,"S",H:H,Table1[[#This Row],[Category]],I:I,Table1[[#This Row],[Weapon]])</f>
        <v>5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28</v>
      </c>
      <c r="P165" s="18">
        <f>IF(OR(Table1[[#This Row],[Rank]]="Cancelled",Table1[[#This Row],[Rank]]&gt;64),1,VLOOKUP(Table1[[#This Row],[GenderCount]],'Ranking Values'!E:F,2,FALSE))</f>
        <v>0.8</v>
      </c>
      <c r="Q165" s="19">
        <f>Table1[[#This Row],[Ranking.Points]]*Table1[[#This Row],[Mulitplier]]*Table1[[#This Row],[NI.Mult]]</f>
        <v>22.400000000000002</v>
      </c>
    </row>
    <row r="166" spans="1:17" x14ac:dyDescent="0.25">
      <c r="A166" s="20" t="s">
        <v>307</v>
      </c>
      <c r="B166" s="20" t="s">
        <v>308</v>
      </c>
      <c r="C166" s="22">
        <v>2</v>
      </c>
      <c r="D166" s="13">
        <f>COUNTIFS(E:E,Table1[[#This Row],[EventDate]],G:G,Table1[[#This Row],[EventName]],H:H,Table1[[#This Row],[Category]],I:I,Table1[[#This Row],[Weapon]],J:J,Table1[[#This Row],[Gender]])</f>
        <v>4</v>
      </c>
      <c r="E166" s="5">
        <v>44255</v>
      </c>
      <c r="F166" s="12" t="s">
        <v>385</v>
      </c>
      <c r="G166" s="11" t="s">
        <v>284</v>
      </c>
      <c r="H166" s="20" t="s">
        <v>306</v>
      </c>
      <c r="I166" s="20" t="s">
        <v>286</v>
      </c>
      <c r="J166" s="16" t="str">
        <f>VLOOKUP(Table1[[#This Row],[LastName]]&amp;"."&amp;Table1[[#This Row],[FirstName]],Fencers!C:H,6,FALSE)</f>
        <v>Women</v>
      </c>
      <c r="K166" s="17" t="str">
        <f>VLOOKUP(Table1[[#This Row],[LastName]]&amp;"."&amp;Table1[[#This Row],[FirstName]],Fencers!C:G,4,FALSE)</f>
        <v>AUFeC</v>
      </c>
      <c r="L166" s="20">
        <v>0</v>
      </c>
      <c r="M166" s="18">
        <f>COUNTIFS(A:A,Table1[[#This Row],[LastName]],B:B,Table1[[#This Row],[FirstName]],F:F,"S",H:H,Table1[[#This Row],[Category]],I:I,Table1[[#This Row],[Weapon]])</f>
        <v>2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23</v>
      </c>
      <c r="P166" s="18">
        <f>IF(OR(Table1[[#This Row],[Rank]]="Cancelled",Table1[[#This Row],[Rank]]&gt;64),1,VLOOKUP(Table1[[#This Row],[GenderCount]],'Ranking Values'!E:F,2,FALSE))</f>
        <v>0.8</v>
      </c>
      <c r="Q166" s="19">
        <f>Table1[[#This Row],[Ranking.Points]]*Table1[[#This Row],[Mulitplier]]*Table1[[#This Row],[NI.Mult]]</f>
        <v>18.400000000000002</v>
      </c>
    </row>
    <row r="167" spans="1:17" x14ac:dyDescent="0.25">
      <c r="A167" s="20" t="s">
        <v>181</v>
      </c>
      <c r="B167" s="20" t="s">
        <v>182</v>
      </c>
      <c r="C167" s="22">
        <v>3</v>
      </c>
      <c r="D167" s="13">
        <f>COUNTIFS(E:E,Table1[[#This Row],[EventDate]],G:G,Table1[[#This Row],[EventName]],H:H,Table1[[#This Row],[Category]],I:I,Table1[[#This Row],[Weapon]],J:J,Table1[[#This Row],[Gender]])</f>
        <v>4</v>
      </c>
      <c r="E167" s="5">
        <v>44255</v>
      </c>
      <c r="F167" s="12" t="s">
        <v>385</v>
      </c>
      <c r="G167" s="11" t="s">
        <v>284</v>
      </c>
      <c r="H167" s="20" t="s">
        <v>306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17" t="str">
        <f>VLOOKUP(Table1[[#This Row],[LastName]]&amp;"."&amp;Table1[[#This Row],[FirstName]],Fencers!C:G,4,FALSE)</f>
        <v>CSFC</v>
      </c>
      <c r="L167" s="20">
        <v>0</v>
      </c>
      <c r="M167" s="18">
        <f>COUNTIFS(A:A,Table1[[#This Row],[LastName]],B:B,Table1[[#This Row],[FirstName]],F:F,"S",H:H,Table1[[#This Row],[Category]],I:I,Table1[[#This Row],[Weapon]])</f>
        <v>6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18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14.4</v>
      </c>
    </row>
    <row r="168" spans="1:17" x14ac:dyDescent="0.25">
      <c r="A168" s="20" t="s">
        <v>123</v>
      </c>
      <c r="B168" s="20" t="s">
        <v>136</v>
      </c>
      <c r="C168" s="22">
        <v>3</v>
      </c>
      <c r="D168" s="13">
        <f>COUNTIFS(E:E,Table1[[#This Row],[EventDate]],G:G,Table1[[#This Row],[EventName]],H:H,Table1[[#This Row],[Category]],I:I,Table1[[#This Row],[Weapon]],J:J,Table1[[#This Row],[Gender]])</f>
        <v>4</v>
      </c>
      <c r="E168" s="5">
        <v>44255</v>
      </c>
      <c r="F168" s="12" t="s">
        <v>385</v>
      </c>
      <c r="G168" s="11" t="s">
        <v>284</v>
      </c>
      <c r="H168" s="20" t="s">
        <v>306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17" t="str">
        <f>VLOOKUP(Table1[[#This Row],[LastName]]&amp;"."&amp;Table1[[#This Row],[FirstName]],Fencers!C:G,4,FALSE)</f>
        <v>CSFC</v>
      </c>
      <c r="L168" s="20">
        <v>0</v>
      </c>
      <c r="M168" s="18">
        <f>COUNTIFS(A:A,Table1[[#This Row],[LastName]],B:B,Table1[[#This Row],[FirstName]],F:F,"S",H:H,Table1[[#This Row],[Category]],I:I,Table1[[#This Row],[Weapon]])</f>
        <v>1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18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14.4</v>
      </c>
    </row>
    <row r="169" spans="1:17" x14ac:dyDescent="0.25">
      <c r="A169" s="20" t="s">
        <v>328</v>
      </c>
      <c r="B169" s="20" t="s">
        <v>329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8</v>
      </c>
      <c r="E169" s="5">
        <v>44255</v>
      </c>
      <c r="F169" s="12" t="s">
        <v>385</v>
      </c>
      <c r="G169" s="11" t="s">
        <v>284</v>
      </c>
      <c r="H169" s="20" t="s">
        <v>306</v>
      </c>
      <c r="I169" s="20" t="s">
        <v>314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CSFC</v>
      </c>
      <c r="L169" s="20">
        <v>0</v>
      </c>
      <c r="M169" s="18">
        <f>COUNTIFS(A:A,Table1[[#This Row],[LastName]],B:B,Table1[[#This Row],[FirstName]],F:F,"S",H:H,Table1[[#This Row],[Category]],I:I,Table1[[#This Row],[Weapon]])</f>
        <v>5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31</v>
      </c>
      <c r="B170" s="20" t="s">
        <v>48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8</v>
      </c>
      <c r="E170" s="5">
        <v>44255</v>
      </c>
      <c r="F170" s="12" t="s">
        <v>385</v>
      </c>
      <c r="G170" s="11" t="s">
        <v>284</v>
      </c>
      <c r="H170" s="20" t="s">
        <v>306</v>
      </c>
      <c r="I170" s="20" t="s">
        <v>314</v>
      </c>
      <c r="J170" s="16" t="str">
        <f>VLOOKUP(Table1[[#This Row],[LastName]]&amp;"."&amp;Table1[[#This Row],[FirstName]],Fencers!C:H,6,FALSE)</f>
        <v>Men</v>
      </c>
      <c r="K170" s="17" t="str">
        <f>VLOOKUP(Table1[[#This Row],[LastName]]&amp;"."&amp;Table1[[#This Row],[FirstName]],Fencers!C:G,4,FALSE)</f>
        <v>CSFC</v>
      </c>
      <c r="L170" s="20">
        <v>0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131</v>
      </c>
      <c r="B171" s="20" t="s">
        <v>60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8</v>
      </c>
      <c r="E171" s="5">
        <v>44255</v>
      </c>
      <c r="F171" s="12" t="s">
        <v>385</v>
      </c>
      <c r="G171" s="11" t="s">
        <v>284</v>
      </c>
      <c r="H171" s="20" t="s">
        <v>306</v>
      </c>
      <c r="I171" s="20" t="s">
        <v>314</v>
      </c>
      <c r="J171" s="16" t="str">
        <f>VLOOKUP(Table1[[#This Row],[LastName]]&amp;"."&amp;Table1[[#This Row],[FirstName]],Fencers!C:H,6,FALSE)</f>
        <v>Men</v>
      </c>
      <c r="K171" s="17" t="str">
        <f>VLOOKUP(Table1[[#This Row],[LastName]]&amp;"."&amp;Table1[[#This Row],[FirstName]],Fencers!C:G,4,FALSE)</f>
        <v>CSFC</v>
      </c>
      <c r="L171" s="20">
        <v>0</v>
      </c>
      <c r="M171" s="18">
        <f>COUNTIFS(A:A,Table1[[#This Row],[LastName]],B:B,Table1[[#This Row],[FirstName]],F:F,"S",H:H,Table1[[#This Row],[Category]],I:I,Table1[[#This Row],[Weapon]])</f>
        <v>2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326</v>
      </c>
      <c r="B172" s="20" t="s">
        <v>327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8</v>
      </c>
      <c r="E172" s="5">
        <v>44255</v>
      </c>
      <c r="F172" s="12" t="s">
        <v>385</v>
      </c>
      <c r="G172" s="11" t="s">
        <v>284</v>
      </c>
      <c r="H172" s="20" t="s">
        <v>306</v>
      </c>
      <c r="I172" s="20" t="s">
        <v>314</v>
      </c>
      <c r="J172" s="16" t="str">
        <f>VLOOKUP(Table1[[#This Row],[LastName]]&amp;"."&amp;Table1[[#This Row],[FirstName]],Fencers!C:H,6,FALSE)</f>
        <v>Men</v>
      </c>
      <c r="K172" s="17" t="str">
        <f>VLOOKUP(Table1[[#This Row],[LastName]]&amp;"."&amp;Table1[[#This Row],[FirstName]],Fencers!C:G,4,FALSE)</f>
        <v>CSFC</v>
      </c>
      <c r="L172" s="20">
        <v>0</v>
      </c>
      <c r="M172" s="18">
        <f>COUNTIFS(A:A,Table1[[#This Row],[LastName]],B:B,Table1[[#This Row],[FirstName]],F:F,"S",H:H,Table1[[#This Row],[Category]],I:I,Table1[[#This Row],[Weapon]])</f>
        <v>2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24</v>
      </c>
      <c r="B173" s="20" t="s">
        <v>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8</v>
      </c>
      <c r="E173" s="5">
        <v>44255</v>
      </c>
      <c r="F173" s="12" t="s">
        <v>385</v>
      </c>
      <c r="G173" s="11" t="s">
        <v>284</v>
      </c>
      <c r="H173" s="20" t="s">
        <v>306</v>
      </c>
      <c r="I173" s="20" t="s">
        <v>314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CSFC</v>
      </c>
      <c r="L173" s="20">
        <v>0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23</v>
      </c>
      <c r="B174" s="20" t="s">
        <v>38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8</v>
      </c>
      <c r="E174" s="5">
        <v>44255</v>
      </c>
      <c r="F174" s="12" t="s">
        <v>385</v>
      </c>
      <c r="G174" s="11" t="s">
        <v>284</v>
      </c>
      <c r="H174" s="20" t="s">
        <v>306</v>
      </c>
      <c r="I174" s="20" t="s">
        <v>314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20">
        <v>0</v>
      </c>
      <c r="M174" s="18">
        <f>COUNTIFS(A:A,Table1[[#This Row],[LastName]],B:B,Table1[[#This Row],[FirstName]],F:F,"S",H:H,Table1[[#This Row],[Category]],I:I,Table1[[#This Row],[Weapon]])</f>
        <v>4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298</v>
      </c>
      <c r="B175" s="20" t="s">
        <v>112</v>
      </c>
      <c r="C175" s="22">
        <v>8</v>
      </c>
      <c r="D175" s="13">
        <f>COUNTIFS(E:E,Table1[[#This Row],[EventDate]],G:G,Table1[[#This Row],[EventName]],H:H,Table1[[#This Row],[Category]],I:I,Table1[[#This Row],[Weapon]],J:J,Table1[[#This Row],[Gender]])</f>
        <v>8</v>
      </c>
      <c r="E175" s="5">
        <v>44255</v>
      </c>
      <c r="F175" s="12" t="s">
        <v>385</v>
      </c>
      <c r="G175" s="11" t="s">
        <v>284</v>
      </c>
      <c r="H175" s="20" t="s">
        <v>306</v>
      </c>
      <c r="I175" s="20" t="s">
        <v>314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CSFC</v>
      </c>
      <c r="L175" s="20">
        <v>0</v>
      </c>
      <c r="M175" s="18">
        <f>COUNTIFS(A:A,Table1[[#This Row],[LastName]],B:B,Table1[[#This Row],[FirstName]],F:F,"S",H:H,Table1[[#This Row],[Category]],I:I,Table1[[#This Row],[Weapon]])</f>
        <v>2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12</v>
      </c>
      <c r="P175" s="18">
        <f>IF(OR(Table1[[#This Row],[Rank]]="Cancelled",Table1[[#This Row],[Rank]]&gt;64),1,VLOOKUP(Table1[[#This Row],[GenderCount]],'Ranking Values'!E:F,2,FALSE))</f>
        <v>1</v>
      </c>
      <c r="Q175" s="19">
        <f>Table1[[#This Row],[Ranking.Points]]*Table1[[#This Row],[Mulitplier]]*Table1[[#This Row],[NI.Mult]]</f>
        <v>12</v>
      </c>
    </row>
    <row r="176" spans="1:17" x14ac:dyDescent="0.25">
      <c r="A176" s="20" t="s">
        <v>23</v>
      </c>
      <c r="B176" s="20" t="s">
        <v>113</v>
      </c>
      <c r="C176" s="22">
        <v>9</v>
      </c>
      <c r="D176" s="13">
        <f>COUNTIFS(E:E,Table1[[#This Row],[EventDate]],G:G,Table1[[#This Row],[EventName]],H:H,Table1[[#This Row],[Category]],I:I,Table1[[#This Row],[Weapon]],J:J,Table1[[#This Row],[Gender]])</f>
        <v>8</v>
      </c>
      <c r="E176" s="5">
        <v>44255</v>
      </c>
      <c r="F176" s="12" t="s">
        <v>385</v>
      </c>
      <c r="G176" s="11" t="s">
        <v>284</v>
      </c>
      <c r="H176" s="20" t="s">
        <v>306</v>
      </c>
      <c r="I176" s="20" t="s">
        <v>314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CSFC</v>
      </c>
      <c r="L176" s="20">
        <v>0</v>
      </c>
      <c r="M176" s="18">
        <f>COUNTIFS(A:A,Table1[[#This Row],[LastName]],B:B,Table1[[#This Row],[FirstName]],F:F,"S",H:H,Table1[[#This Row],[Category]],I:I,Table1[[#This Row],[Weapon]])</f>
        <v>5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7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7</v>
      </c>
    </row>
    <row r="177" spans="1:17" x14ac:dyDescent="0.25">
      <c r="A177" s="20" t="s">
        <v>307</v>
      </c>
      <c r="B177" s="20" t="s">
        <v>308</v>
      </c>
      <c r="C177" s="22">
        <v>7</v>
      </c>
      <c r="D177" s="13">
        <f>COUNTIFS(E:E,Table1[[#This Row],[EventDate]],G:G,Table1[[#This Row],[EventName]],H:H,Table1[[#This Row],[Category]],I:I,Table1[[#This Row],[Weapon]],J:J,Table1[[#This Row],[Gender]])</f>
        <v>1</v>
      </c>
      <c r="E177" s="5">
        <v>44255</v>
      </c>
      <c r="F177" s="12" t="s">
        <v>385</v>
      </c>
      <c r="G177" s="11" t="s">
        <v>284</v>
      </c>
      <c r="H177" s="20" t="s">
        <v>306</v>
      </c>
      <c r="I177" s="20" t="s">
        <v>314</v>
      </c>
      <c r="J177" s="16" t="str">
        <f>VLOOKUP(Table1[[#This Row],[LastName]]&amp;"."&amp;Table1[[#This Row],[FirstName]],Fencers!C:H,6,FALSE)</f>
        <v>Women</v>
      </c>
      <c r="K177" s="17" t="str">
        <f>VLOOKUP(Table1[[#This Row],[LastName]]&amp;"."&amp;Table1[[#This Row],[FirstName]],Fencers!C:G,4,FALSE)</f>
        <v>AUFeC</v>
      </c>
      <c r="L177" s="20">
        <v>0</v>
      </c>
      <c r="M177" s="18">
        <f>COUNTIFS(A:A,Table1[[#This Row],[LastName]],B:B,Table1[[#This Row],[FirstName]],F:F,"S",H:H,Table1[[#This Row],[Category]],I:I,Table1[[#This Row],[Weapon]])</f>
        <v>3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12</v>
      </c>
      <c r="P177" s="18">
        <f>IF(OR(Table1[[#This Row],[Rank]]="Cancelled",Table1[[#This Row],[Rank]]&gt;64),1,VLOOKUP(Table1[[#This Row],[GenderCount]],'Ranking Values'!E:F,2,FALSE))</f>
        <v>0.2</v>
      </c>
      <c r="Q177" s="19">
        <f>Table1[[#This Row],[Ranking.Points]]*Table1[[#This Row],[Mulitplier]]*Table1[[#This Row],[NI.Mult]]</f>
        <v>2.4000000000000004</v>
      </c>
    </row>
    <row r="178" spans="1:17" x14ac:dyDescent="0.25">
      <c r="A178" s="20" t="s">
        <v>30</v>
      </c>
      <c r="B178" s="20" t="s">
        <v>45</v>
      </c>
      <c r="C178" s="22">
        <v>1</v>
      </c>
      <c r="D178" s="13">
        <f>COUNTIFS(E:E,Table1[[#This Row],[EventDate]],G:G,Table1[[#This Row],[EventName]],H:H,Table1[[#This Row],[Category]],I:I,Table1[[#This Row],[Weapon]],J:J,Table1[[#This Row],[Gender]])</f>
        <v>5</v>
      </c>
      <c r="E178" s="5">
        <v>44255</v>
      </c>
      <c r="F178" s="12" t="s">
        <v>385</v>
      </c>
      <c r="G178" s="11" t="s">
        <v>284</v>
      </c>
      <c r="H178" s="20" t="s">
        <v>315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17" t="str">
        <f>VLOOKUP(Table1[[#This Row],[LastName]]&amp;"."&amp;Table1[[#This Row],[FirstName]],Fencers!C:G,4,FALSE)</f>
        <v>AHFC</v>
      </c>
      <c r="L178" s="20">
        <v>0</v>
      </c>
      <c r="M178" s="18">
        <f>COUNTIFS(A:A,Table1[[#This Row],[LastName]],B:B,Table1[[#This Row],[FirstName]],F:F,"S",H:H,Table1[[#This Row],[Category]],I:I,Table1[[#This Row],[Weapon]])</f>
        <v>5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28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28</v>
      </c>
    </row>
    <row r="179" spans="1:17" x14ac:dyDescent="0.25">
      <c r="A179" s="20" t="s">
        <v>57</v>
      </c>
      <c r="B179" s="20" t="s">
        <v>59</v>
      </c>
      <c r="C179" s="22">
        <v>2</v>
      </c>
      <c r="D179" s="13">
        <f>COUNTIFS(E:E,Table1[[#This Row],[EventDate]],G:G,Table1[[#This Row],[EventName]],H:H,Table1[[#This Row],[Category]],I:I,Table1[[#This Row],[Weapon]],J:J,Table1[[#This Row],[Gender]])</f>
        <v>5</v>
      </c>
      <c r="E179" s="5">
        <v>44255</v>
      </c>
      <c r="F179" s="12" t="s">
        <v>385</v>
      </c>
      <c r="G179" s="11" t="s">
        <v>284</v>
      </c>
      <c r="H179" s="20" t="s">
        <v>315</v>
      </c>
      <c r="I179" s="20" t="s">
        <v>288</v>
      </c>
      <c r="J179" s="16" t="str">
        <f>VLOOKUP(Table1[[#This Row],[LastName]]&amp;"."&amp;Table1[[#This Row],[FirstName]],Fencers!C:H,6,FALSE)</f>
        <v>Men</v>
      </c>
      <c r="K179" s="17" t="str">
        <f>VLOOKUP(Table1[[#This Row],[LastName]]&amp;"."&amp;Table1[[#This Row],[FirstName]],Fencers!C:G,4,FALSE)</f>
        <v>AHFC</v>
      </c>
      <c r="L179" s="20">
        <v>0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23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23</v>
      </c>
    </row>
    <row r="180" spans="1:17" x14ac:dyDescent="0.25">
      <c r="A180" s="20" t="s">
        <v>61</v>
      </c>
      <c r="B180" s="20" t="s">
        <v>63</v>
      </c>
      <c r="C180" s="22">
        <v>3</v>
      </c>
      <c r="D180" s="13">
        <f>COUNTIFS(E:E,Table1[[#This Row],[EventDate]],G:G,Table1[[#This Row],[EventName]],H:H,Table1[[#This Row],[Category]],I:I,Table1[[#This Row],[Weapon]],J:J,Table1[[#This Row],[Gender]])</f>
        <v>5</v>
      </c>
      <c r="E180" s="5">
        <v>44255</v>
      </c>
      <c r="F180" s="12" t="s">
        <v>385</v>
      </c>
      <c r="G180" s="11" t="s">
        <v>284</v>
      </c>
      <c r="H180" s="20" t="s">
        <v>315</v>
      </c>
      <c r="I180" s="20" t="s">
        <v>288</v>
      </c>
      <c r="J180" s="16" t="str">
        <f>VLOOKUP(Table1[[#This Row],[LastName]]&amp;"."&amp;Table1[[#This Row],[FirstName]],Fencers!C:H,6,FALSE)</f>
        <v>Men</v>
      </c>
      <c r="K180" s="17" t="str">
        <f>VLOOKUP(Table1[[#This Row],[LastName]]&amp;"."&amp;Table1[[#This Row],[FirstName]],Fencers!C:G,4,FALSE)</f>
        <v>CSFC</v>
      </c>
      <c r="L180" s="20">
        <v>0</v>
      </c>
      <c r="M180" s="18">
        <f>COUNTIFS(A:A,Table1[[#This Row],[LastName]],B:B,Table1[[#This Row],[FirstName]],F:F,"S",H:H,Table1[[#This Row],[Category]],I:I,Table1[[#This Row],[Weapon]])</f>
        <v>6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18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18</v>
      </c>
    </row>
    <row r="181" spans="1:17" x14ac:dyDescent="0.25">
      <c r="A181" s="20" t="s">
        <v>107</v>
      </c>
      <c r="B181" s="20" t="s">
        <v>114</v>
      </c>
      <c r="C181" s="22">
        <v>3</v>
      </c>
      <c r="D181" s="13">
        <f>COUNTIFS(E:E,Table1[[#This Row],[EventDate]],G:G,Table1[[#This Row],[EventName]],H:H,Table1[[#This Row],[Category]],I:I,Table1[[#This Row],[Weapon]],J:J,Table1[[#This Row],[Gender]])</f>
        <v>5</v>
      </c>
      <c r="E181" s="5">
        <v>44255</v>
      </c>
      <c r="F181" s="12" t="s">
        <v>385</v>
      </c>
      <c r="G181" s="11" t="s">
        <v>284</v>
      </c>
      <c r="H181" s="20" t="s">
        <v>315</v>
      </c>
      <c r="I181" s="2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ASC</v>
      </c>
      <c r="L181" s="20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18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18</v>
      </c>
    </row>
    <row r="182" spans="1:17" x14ac:dyDescent="0.25">
      <c r="A182" s="20" t="s">
        <v>126</v>
      </c>
      <c r="B182" s="20" t="s">
        <v>48</v>
      </c>
      <c r="C182" s="22">
        <v>5</v>
      </c>
      <c r="D182" s="13">
        <f>COUNTIFS(E:E,Table1[[#This Row],[EventDate]],G:G,Table1[[#This Row],[EventName]],H:H,Table1[[#This Row],[Category]],I:I,Table1[[#This Row],[Weapon]],J:J,Table1[[#This Row],[Gender]])</f>
        <v>5</v>
      </c>
      <c r="E182" s="5">
        <v>44255</v>
      </c>
      <c r="F182" s="12" t="s">
        <v>385</v>
      </c>
      <c r="G182" s="11" t="s">
        <v>284</v>
      </c>
      <c r="H182" s="20" t="s">
        <v>315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0">
        <v>0</v>
      </c>
      <c r="M182" s="18">
        <f>COUNTIFS(A:A,Table1[[#This Row],[LastName]],B:B,Table1[[#This Row],[FirstName]],F:F,"S",H:H,Table1[[#This Row],[Category]],I:I,Table1[[#This Row],[Weapon]])</f>
        <v>4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12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12</v>
      </c>
    </row>
    <row r="183" spans="1:17" x14ac:dyDescent="0.25">
      <c r="A183" s="20" t="s">
        <v>61</v>
      </c>
      <c r="B183" s="20" t="s">
        <v>64</v>
      </c>
      <c r="C183" s="22">
        <v>1</v>
      </c>
      <c r="D183" s="13">
        <f>COUNTIFS(E:E,Table1[[#This Row],[EventDate]],G:G,Table1[[#This Row],[EventName]],H:H,Table1[[#This Row],[Category]],I:I,Table1[[#This Row],[Weapon]],J:J,Table1[[#This Row],[Gender]])</f>
        <v>2</v>
      </c>
      <c r="E183" s="5">
        <v>44255</v>
      </c>
      <c r="F183" s="12" t="s">
        <v>385</v>
      </c>
      <c r="G183" s="11" t="s">
        <v>284</v>
      </c>
      <c r="H183" s="20" t="s">
        <v>315</v>
      </c>
      <c r="I183" s="20" t="s">
        <v>288</v>
      </c>
      <c r="J183" s="16" t="str">
        <f>VLOOKUP(Table1[[#This Row],[LastName]]&amp;"."&amp;Table1[[#This Row],[FirstName]],Fencers!C:H,6,FALSE)</f>
        <v>Women</v>
      </c>
      <c r="K183" s="17" t="str">
        <f>VLOOKUP(Table1[[#This Row],[LastName]]&amp;"."&amp;Table1[[#This Row],[FirstName]],Fencers!C:G,4,FALSE)</f>
        <v>CSFC</v>
      </c>
      <c r="L183" s="20">
        <v>0</v>
      </c>
      <c r="M183" s="18">
        <f>COUNTIFS(A:A,Table1[[#This Row],[LastName]],B:B,Table1[[#This Row],[FirstName]],F:F,"S",H:H,Table1[[#This Row],[Category]],I:I,Table1[[#This Row],[Weapon]])</f>
        <v>5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28</v>
      </c>
      <c r="P183" s="18">
        <f>IF(OR(Table1[[#This Row],[Rank]]="Cancelled",Table1[[#This Row],[Rank]]&gt;64),1,VLOOKUP(Table1[[#This Row],[GenderCount]],'Ranking Values'!E:F,2,FALSE))</f>
        <v>0.4</v>
      </c>
      <c r="Q183" s="19">
        <f>Table1[[#This Row],[Ranking.Points]]*Table1[[#This Row],[Mulitplier]]*Table1[[#This Row],[NI.Mult]]</f>
        <v>11.200000000000001</v>
      </c>
    </row>
    <row r="184" spans="1:17" x14ac:dyDescent="0.25">
      <c r="A184" s="20" t="s">
        <v>108</v>
      </c>
      <c r="B184" s="20" t="s">
        <v>115</v>
      </c>
      <c r="C184" s="22">
        <v>2</v>
      </c>
      <c r="D184" s="13">
        <f>COUNTIFS(E:E,Table1[[#This Row],[EventDate]],G:G,Table1[[#This Row],[EventName]],H:H,Table1[[#This Row],[Category]],I:I,Table1[[#This Row],[Weapon]],J:J,Table1[[#This Row],[Gender]])</f>
        <v>2</v>
      </c>
      <c r="E184" s="5">
        <v>44255</v>
      </c>
      <c r="F184" s="12" t="s">
        <v>385</v>
      </c>
      <c r="G184" s="11" t="s">
        <v>284</v>
      </c>
      <c r="H184" s="20" t="s">
        <v>315</v>
      </c>
      <c r="I184" s="2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ASC</v>
      </c>
      <c r="L184" s="20">
        <v>0</v>
      </c>
      <c r="M184" s="18">
        <f>COUNTIFS(A:A,Table1[[#This Row],[LastName]],B:B,Table1[[#This Row],[FirstName]],F:F,"S",H:H,Table1[[#This Row],[Category]],I:I,Table1[[#This Row],[Weapon]])</f>
        <v>5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23</v>
      </c>
      <c r="P184" s="18">
        <f>IF(OR(Table1[[#This Row],[Rank]]="Cancelled",Table1[[#This Row],[Rank]]&gt;64),1,VLOOKUP(Table1[[#This Row],[GenderCount]],'Ranking Values'!E:F,2,FALSE))</f>
        <v>0.4</v>
      </c>
      <c r="Q184" s="19">
        <f>Table1[[#This Row],[Ranking.Points]]*Table1[[#This Row],[Mulitplier]]*Table1[[#This Row],[NI.Mult]]</f>
        <v>9.2000000000000011</v>
      </c>
    </row>
    <row r="185" spans="1:17" x14ac:dyDescent="0.25">
      <c r="A185" s="20" t="s">
        <v>147</v>
      </c>
      <c r="B185" s="20" t="s">
        <v>141</v>
      </c>
      <c r="C185" s="22" t="s">
        <v>17</v>
      </c>
      <c r="D185" s="13">
        <f>COUNTIFS(E:E,Table1[[#This Row],[EventDate]],G:G,Table1[[#This Row],[EventName]],H:H,Table1[[#This Row],[Category]],I:I,Table1[[#This Row],[Weapon]],J:J,Table1[[#This Row],[Gender]])</f>
        <v>2</v>
      </c>
      <c r="E185" s="5">
        <v>44255</v>
      </c>
      <c r="F185" s="12" t="s">
        <v>385</v>
      </c>
      <c r="G185" s="11" t="s">
        <v>284</v>
      </c>
      <c r="H185" s="20" t="s">
        <v>315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17" t="str">
        <f>VLOOKUP(Table1[[#This Row],[LastName]]&amp;"."&amp;Table1[[#This Row],[FirstName]],Fencers!C:G,4,FALSE)</f>
        <v>AUFeC</v>
      </c>
      <c r="L185" s="20">
        <v>0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</v>
      </c>
    </row>
    <row r="186" spans="1:17" x14ac:dyDescent="0.25">
      <c r="A186" s="20" t="s">
        <v>90</v>
      </c>
      <c r="B186" s="20" t="s">
        <v>91</v>
      </c>
      <c r="C186" s="22" t="s">
        <v>17</v>
      </c>
      <c r="D186" s="13">
        <f>COUNTIFS(E:E,Table1[[#This Row],[EventDate]],G:G,Table1[[#This Row],[EventName]],H:H,Table1[[#This Row],[Category]],I:I,Table1[[#This Row],[Weapon]],J:J,Table1[[#This Row],[Gender]])</f>
        <v>2</v>
      </c>
      <c r="E186" s="5">
        <v>44255</v>
      </c>
      <c r="F186" s="12" t="s">
        <v>385</v>
      </c>
      <c r="G186" s="11" t="s">
        <v>284</v>
      </c>
      <c r="H186" s="20" t="s">
        <v>315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17" t="str">
        <f>VLOOKUP(Table1[[#This Row],[LastName]]&amp;"."&amp;Table1[[#This Row],[FirstName]],Fencers!C:G,4,FALSE)</f>
        <v>TPFC</v>
      </c>
      <c r="L186" s="20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</v>
      </c>
    </row>
    <row r="187" spans="1:17" x14ac:dyDescent="0.25">
      <c r="A187" s="20" t="s">
        <v>331</v>
      </c>
      <c r="B187" s="20" t="s">
        <v>332</v>
      </c>
      <c r="C187" s="22" t="s">
        <v>17</v>
      </c>
      <c r="D187" s="13">
        <f>COUNTIFS(E:E,Table1[[#This Row],[EventDate]],G:G,Table1[[#This Row],[EventName]],H:H,Table1[[#This Row],[Category]],I:I,Table1[[#This Row],[Weapon]],J:J,Table1[[#This Row],[Gender]])</f>
        <v>1</v>
      </c>
      <c r="E187" s="5">
        <v>44255</v>
      </c>
      <c r="F187" s="12" t="s">
        <v>385</v>
      </c>
      <c r="G187" s="11" t="s">
        <v>284</v>
      </c>
      <c r="H187" s="20" t="s">
        <v>315</v>
      </c>
      <c r="I187" s="20" t="s">
        <v>286</v>
      </c>
      <c r="J187" s="16" t="str">
        <f>VLOOKUP(Table1[[#This Row],[LastName]]&amp;"."&amp;Table1[[#This Row],[FirstName]],Fencers!C:H,6,FALSE)</f>
        <v>Women</v>
      </c>
      <c r="K187" s="17" t="str">
        <f>VLOOKUP(Table1[[#This Row],[LastName]]&amp;"."&amp;Table1[[#This Row],[FirstName]],Fencers!C:G,4,FALSE)</f>
        <v>AUFeC</v>
      </c>
      <c r="L187" s="20">
        <v>0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</v>
      </c>
    </row>
    <row r="188" spans="1:17" x14ac:dyDescent="0.25">
      <c r="A188" s="20" t="s">
        <v>131</v>
      </c>
      <c r="B188" s="20" t="s">
        <v>60</v>
      </c>
      <c r="C188" s="22" t="s">
        <v>17</v>
      </c>
      <c r="D188" s="13">
        <f>COUNTIFS(E:E,Table1[[#This Row],[EventDate]],G:G,Table1[[#This Row],[EventName]],H:H,Table1[[#This Row],[Category]],I:I,Table1[[#This Row],[Weapon]],J:J,Table1[[#This Row],[Gender]])</f>
        <v>2</v>
      </c>
      <c r="E188" s="5">
        <v>44255</v>
      </c>
      <c r="F188" s="12" t="s">
        <v>385</v>
      </c>
      <c r="G188" s="11" t="s">
        <v>284</v>
      </c>
      <c r="H188" s="20" t="s">
        <v>315</v>
      </c>
      <c r="I188" s="20" t="s">
        <v>314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CSFC</v>
      </c>
      <c r="L188" s="20">
        <v>0</v>
      </c>
      <c r="M188" s="18">
        <f>COUNTIFS(A:A,Table1[[#This Row],[LastName]],B:B,Table1[[#This Row],[FirstName]],F:F,"S",H:H,Table1[[#This Row],[Category]],I:I,Table1[[#This Row],[Weapon]])</f>
        <v>2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1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1</v>
      </c>
    </row>
    <row r="189" spans="1:17" x14ac:dyDescent="0.25">
      <c r="A189" s="20" t="s">
        <v>23</v>
      </c>
      <c r="B189" s="20" t="s">
        <v>113</v>
      </c>
      <c r="C189" s="22" t="s">
        <v>17</v>
      </c>
      <c r="D189" s="13">
        <f>COUNTIFS(E:E,Table1[[#This Row],[EventDate]],G:G,Table1[[#This Row],[EventName]],H:H,Table1[[#This Row],[Category]],I:I,Table1[[#This Row],[Weapon]],J:J,Table1[[#This Row],[Gender]])</f>
        <v>2</v>
      </c>
      <c r="E189" s="5">
        <v>44255</v>
      </c>
      <c r="F189" s="12" t="s">
        <v>385</v>
      </c>
      <c r="G189" s="11" t="s">
        <v>284</v>
      </c>
      <c r="H189" s="20" t="s">
        <v>315</v>
      </c>
      <c r="I189" s="20" t="s">
        <v>314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CSFC</v>
      </c>
      <c r="L189" s="20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1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1</v>
      </c>
    </row>
    <row r="190" spans="1:17" x14ac:dyDescent="0.25">
      <c r="A190" s="20" t="s">
        <v>275</v>
      </c>
      <c r="B190" s="20" t="s">
        <v>276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5">
        <v>44269</v>
      </c>
      <c r="F190" s="12" t="s">
        <v>385</v>
      </c>
      <c r="G190" s="11" t="s">
        <v>284</v>
      </c>
      <c r="H190" s="20" t="s">
        <v>291</v>
      </c>
      <c r="I190" s="2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AHFC</v>
      </c>
      <c r="L190" s="20">
        <v>0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107</v>
      </c>
      <c r="B191" s="20" t="s">
        <v>144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5">
        <v>44269</v>
      </c>
      <c r="F191" s="12" t="s">
        <v>385</v>
      </c>
      <c r="G191" s="11" t="s">
        <v>284</v>
      </c>
      <c r="H191" s="20" t="s">
        <v>291</v>
      </c>
      <c r="I191" s="2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20">
        <v>0</v>
      </c>
      <c r="M191" s="18">
        <f>COUNTIFS(A:A,Table1[[#This Row],[LastName]],B:B,Table1[[#This Row],[FirstName]],F:F,"S",H:H,Table1[[#This Row],[Category]],I:I,Table1[[#This Row],[Weapon]])</f>
        <v>3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353</v>
      </c>
      <c r="B192" s="20" t="s">
        <v>325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5">
        <v>44269</v>
      </c>
      <c r="F192" s="12" t="s">
        <v>385</v>
      </c>
      <c r="G192" s="11" t="s">
        <v>284</v>
      </c>
      <c r="H192" s="20" t="s">
        <v>291</v>
      </c>
      <c r="I192" s="20" t="s">
        <v>286</v>
      </c>
      <c r="J192" s="16" t="str">
        <f>VLOOKUP(Table1[[#This Row],[LastName]]&amp;"."&amp;Table1[[#This Row],[FirstName]],Fencers!C:H,6,FALSE)</f>
        <v>Men</v>
      </c>
      <c r="K192" s="17" t="str">
        <f>VLOOKUP(Table1[[#This Row],[LastName]]&amp;"."&amp;Table1[[#This Row],[FirstName]],Fencers!C:G,4,FALSE)</f>
        <v>ASC</v>
      </c>
      <c r="L192" s="20">
        <v>0</v>
      </c>
      <c r="M192" s="18">
        <f>COUNTIFS(A:A,Table1[[#This Row],[LastName]],B:B,Table1[[#This Row],[FirstName]],F:F,"S",H:H,Table1[[#This Row],[Category]],I:I,Table1[[#This Row],[Weapon]])</f>
        <v>2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295</v>
      </c>
      <c r="B193" s="20" t="s">
        <v>53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5">
        <v>44269</v>
      </c>
      <c r="F193" s="12" t="s">
        <v>385</v>
      </c>
      <c r="G193" s="11" t="s">
        <v>284</v>
      </c>
      <c r="H193" s="20" t="s">
        <v>291</v>
      </c>
      <c r="I193" s="20" t="s">
        <v>286</v>
      </c>
      <c r="J193" s="16" t="str">
        <f>VLOOKUP(Table1[[#This Row],[LastName]]&amp;"."&amp;Table1[[#This Row],[FirstName]],Fencers!C:H,6,FALSE)</f>
        <v>Men</v>
      </c>
      <c r="K193" s="17" t="str">
        <f>VLOOKUP(Table1[[#This Row],[LastName]]&amp;"."&amp;Table1[[#This Row],[FirstName]],Fencers!C:G,4,FALSE)</f>
        <v>ASC</v>
      </c>
      <c r="L193" s="20">
        <v>0</v>
      </c>
      <c r="M193" s="18">
        <f>COUNTIFS(A:A,Table1[[#This Row],[LastName]],B:B,Table1[[#This Row],[FirstName]],F:F,"S",H:H,Table1[[#This Row],[Category]],I:I,Table1[[#This Row],[Weapon]])</f>
        <v>2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215</v>
      </c>
      <c r="B194" s="20" t="s">
        <v>216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5">
        <v>44269</v>
      </c>
      <c r="F194" s="12" t="s">
        <v>385</v>
      </c>
      <c r="G194" s="11" t="s">
        <v>284</v>
      </c>
      <c r="H194" s="20" t="s">
        <v>291</v>
      </c>
      <c r="I194" s="2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20">
        <v>0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174</v>
      </c>
      <c r="B195" s="20" t="s">
        <v>177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5">
        <v>44269</v>
      </c>
      <c r="F195" s="12" t="s">
        <v>385</v>
      </c>
      <c r="G195" s="11" t="s">
        <v>284</v>
      </c>
      <c r="H195" s="20" t="s">
        <v>291</v>
      </c>
      <c r="I195" s="20" t="s">
        <v>286</v>
      </c>
      <c r="J195" s="16" t="str">
        <f>VLOOKUP(Table1[[#This Row],[LastName]]&amp;"."&amp;Table1[[#This Row],[FirstName]],Fencers!C:H,6,FALSE)</f>
        <v>Women</v>
      </c>
      <c r="K195" s="17" t="str">
        <f>VLOOKUP(Table1[[#This Row],[LastName]]&amp;"."&amp;Table1[[#This Row],[FirstName]],Fencers!C:G,4,FALSE)</f>
        <v>ASC</v>
      </c>
      <c r="L195" s="20">
        <v>0</v>
      </c>
      <c r="M195" s="18">
        <f>COUNTIFS(A:A,Table1[[#This Row],[LastName]],B:B,Table1[[#This Row],[FirstName]],F:F,"S",H:H,Table1[[#This Row],[Category]],I:I,Table1[[#This Row],[Weapon]])</f>
        <v>1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127</v>
      </c>
      <c r="B196" s="20" t="s">
        <v>140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5">
        <v>44269</v>
      </c>
      <c r="F196" s="12" t="s">
        <v>385</v>
      </c>
      <c r="G196" s="11" t="s">
        <v>284</v>
      </c>
      <c r="H196" s="20" t="s">
        <v>287</v>
      </c>
      <c r="I196" s="2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20">
        <v>0</v>
      </c>
      <c r="M196" s="18">
        <f>COUNTIFS(A:A,Table1[[#This Row],[LastName]],B:B,Table1[[#This Row],[FirstName]],F:F,"S",H:H,Table1[[#This Row],[Category]],I:I,Table1[[#This Row],[Weapon]])</f>
        <v>2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228</v>
      </c>
      <c r="B197" s="20" t="s">
        <v>48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5">
        <v>44269</v>
      </c>
      <c r="F197" s="12" t="s">
        <v>385</v>
      </c>
      <c r="G197" s="11" t="s">
        <v>284</v>
      </c>
      <c r="H197" s="20" t="s">
        <v>287</v>
      </c>
      <c r="I197" s="2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AHFC</v>
      </c>
      <c r="L197" s="20">
        <v>0</v>
      </c>
      <c r="M197" s="18">
        <f>COUNTIFS(A:A,Table1[[#This Row],[LastName]],B:B,Table1[[#This Row],[FirstName]],F:F,"S",H:H,Table1[[#This Row],[Category]],I:I,Table1[[#This Row],[Weapon]])</f>
        <v>1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190</v>
      </c>
      <c r="B198" s="20" t="s">
        <v>185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5">
        <v>44269</v>
      </c>
      <c r="F198" s="12" t="s">
        <v>385</v>
      </c>
      <c r="G198" s="11" t="s">
        <v>284</v>
      </c>
      <c r="H198" s="20" t="s">
        <v>287</v>
      </c>
      <c r="I198" s="2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F4A</v>
      </c>
      <c r="L198" s="20">
        <v>0</v>
      </c>
      <c r="M198" s="18">
        <f>COUNTIFS(A:A,Table1[[#This Row],[LastName]],B:B,Table1[[#This Row],[FirstName]],F:F,"S",H:H,Table1[[#This Row],[Category]],I:I,Table1[[#This Row],[Weapon]])</f>
        <v>1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107</v>
      </c>
      <c r="B199" s="20" t="s">
        <v>144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5</v>
      </c>
      <c r="E199" s="5">
        <v>44269</v>
      </c>
      <c r="F199" s="12" t="s">
        <v>385</v>
      </c>
      <c r="G199" s="11" t="s">
        <v>284</v>
      </c>
      <c r="H199" s="20" t="s">
        <v>287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ASC</v>
      </c>
      <c r="L199" s="20">
        <v>0</v>
      </c>
      <c r="M199" s="18">
        <f>COUNTIFS(A:A,Table1[[#This Row],[LastName]],B:B,Table1[[#This Row],[FirstName]],F:F,"S",H:H,Table1[[#This Row],[Category]],I:I,Table1[[#This Row],[Weapon]])</f>
        <v>3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350</v>
      </c>
      <c r="B200" s="20" t="s">
        <v>351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5</v>
      </c>
      <c r="E200" s="5">
        <v>44269</v>
      </c>
      <c r="F200" s="12" t="s">
        <v>385</v>
      </c>
      <c r="G200" s="11" t="s">
        <v>284</v>
      </c>
      <c r="H200" s="20" t="s">
        <v>287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CSFC</v>
      </c>
      <c r="L200" s="20">
        <v>0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275</v>
      </c>
      <c r="B201" s="20" t="s">
        <v>276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5</v>
      </c>
      <c r="E201" s="5">
        <v>44269</v>
      </c>
      <c r="F201" s="12" t="s">
        <v>385</v>
      </c>
      <c r="G201" s="11" t="s">
        <v>284</v>
      </c>
      <c r="H201" s="20" t="s">
        <v>287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AHFC</v>
      </c>
      <c r="L201" s="20">
        <v>0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358</v>
      </c>
      <c r="B202" s="20" t="s">
        <v>359</v>
      </c>
      <c r="C202" s="22">
        <v>5</v>
      </c>
      <c r="D202" s="13">
        <f>COUNTIFS(E:E,Table1[[#This Row],[EventDate]],G:G,Table1[[#This Row],[EventName]],H:H,Table1[[#This Row],[Category]],I:I,Table1[[#This Row],[Weapon]],J:J,Table1[[#This Row],[Gender]])</f>
        <v>5</v>
      </c>
      <c r="E202" s="5">
        <v>44269</v>
      </c>
      <c r="F202" s="12" t="s">
        <v>385</v>
      </c>
      <c r="G202" s="11" t="s">
        <v>284</v>
      </c>
      <c r="H202" s="20" t="s">
        <v>287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17" t="str">
        <f>VLOOKUP(Table1[[#This Row],[LastName]]&amp;"."&amp;Table1[[#This Row],[FirstName]],Fencers!C:G,4,FALSE)</f>
        <v>ASC</v>
      </c>
      <c r="L202" s="20">
        <v>0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12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12</v>
      </c>
    </row>
    <row r="203" spans="1:17" x14ac:dyDescent="0.25">
      <c r="A203" s="20" t="s">
        <v>353</v>
      </c>
      <c r="B203" s="20" t="s">
        <v>325</v>
      </c>
      <c r="C203" s="22">
        <v>6</v>
      </c>
      <c r="D203" s="13">
        <f>COUNTIFS(E:E,Table1[[#This Row],[EventDate]],G:G,Table1[[#This Row],[EventName]],H:H,Table1[[#This Row],[Category]],I:I,Table1[[#This Row],[Weapon]],J:J,Table1[[#This Row],[Gender]])</f>
        <v>5</v>
      </c>
      <c r="E203" s="5">
        <v>44269</v>
      </c>
      <c r="F203" s="12" t="s">
        <v>385</v>
      </c>
      <c r="G203" s="11" t="s">
        <v>284</v>
      </c>
      <c r="H203" s="20" t="s">
        <v>287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17" t="str">
        <f>VLOOKUP(Table1[[#This Row],[LastName]]&amp;"."&amp;Table1[[#This Row],[FirstName]],Fencers!C:G,4,FALSE)</f>
        <v>ASC</v>
      </c>
      <c r="L203" s="20">
        <v>0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215</v>
      </c>
      <c r="B204" s="20" t="s">
        <v>216</v>
      </c>
      <c r="C204" s="22">
        <v>3</v>
      </c>
      <c r="D204" s="13">
        <f>COUNTIFS(E:E,Table1[[#This Row],[EventDate]],G:G,Table1[[#This Row],[EventName]],H:H,Table1[[#This Row],[Category]],I:I,Table1[[#This Row],[Weapon]],J:J,Table1[[#This Row],[Gender]])</f>
        <v>1</v>
      </c>
      <c r="E204" s="5">
        <v>44269</v>
      </c>
      <c r="F204" s="12" t="s">
        <v>385</v>
      </c>
      <c r="G204" s="11" t="s">
        <v>284</v>
      </c>
      <c r="H204" s="20" t="s">
        <v>287</v>
      </c>
      <c r="I204" s="20" t="s">
        <v>286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AHFC</v>
      </c>
      <c r="L204" s="20">
        <v>0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18</v>
      </c>
      <c r="P204" s="18">
        <f>IF(OR(Table1[[#This Row],[Rank]]="Cancelled",Table1[[#This Row],[Rank]]&gt;64),1,VLOOKUP(Table1[[#This Row],[GenderCount]],'Ranking Values'!E:F,2,FALSE))</f>
        <v>0.2</v>
      </c>
      <c r="Q204" s="19">
        <f>Table1[[#This Row],[Ranking.Points]]*Table1[[#This Row],[Mulitplier]]*Table1[[#This Row],[NI.Mult]]</f>
        <v>3.6</v>
      </c>
    </row>
    <row r="205" spans="1:17" x14ac:dyDescent="0.25">
      <c r="A205" s="20" t="s">
        <v>360</v>
      </c>
      <c r="B205" s="20" t="s">
        <v>361</v>
      </c>
      <c r="C205" s="22">
        <v>1</v>
      </c>
      <c r="D205" s="13">
        <f>COUNTIFS(E:E,Table1[[#This Row],[EventDate]],G:G,Table1[[#This Row],[EventName]],H:H,Table1[[#This Row],[Category]],I:I,Table1[[#This Row],[Weapon]],J:J,Table1[[#This Row],[Gender]])</f>
        <v>6</v>
      </c>
      <c r="E205" s="5">
        <v>44269</v>
      </c>
      <c r="F205" s="12" t="s">
        <v>385</v>
      </c>
      <c r="G205" s="11" t="s">
        <v>284</v>
      </c>
      <c r="H205" s="20" t="s">
        <v>285</v>
      </c>
      <c r="I205" s="20" t="s">
        <v>288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AHFC</v>
      </c>
      <c r="L205" s="20">
        <v>0</v>
      </c>
      <c r="M205" s="18">
        <f>COUNTIFS(A:A,Table1[[#This Row],[LastName]],B:B,Table1[[#This Row],[FirstName]],F:F,"S",H:H,Table1[[#This Row],[Category]],I:I,Table1[[#This Row],[Weapon]])</f>
        <v>2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28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28</v>
      </c>
    </row>
    <row r="206" spans="1:17" x14ac:dyDescent="0.25">
      <c r="A206" s="20" t="s">
        <v>126</v>
      </c>
      <c r="B206" s="20" t="s">
        <v>139</v>
      </c>
      <c r="C206" s="22">
        <v>2</v>
      </c>
      <c r="D206" s="13">
        <f>COUNTIFS(E:E,Table1[[#This Row],[EventDate]],G:G,Table1[[#This Row],[EventName]],H:H,Table1[[#This Row],[Category]],I:I,Table1[[#This Row],[Weapon]],J:J,Table1[[#This Row],[Gender]])</f>
        <v>6</v>
      </c>
      <c r="E206" s="5">
        <v>44269</v>
      </c>
      <c r="F206" s="12" t="s">
        <v>385</v>
      </c>
      <c r="G206" s="11" t="s">
        <v>284</v>
      </c>
      <c r="H206" s="20" t="s">
        <v>285</v>
      </c>
      <c r="I206" s="20" t="s">
        <v>288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20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23</v>
      </c>
      <c r="P206" s="18">
        <f>IF(OR(Table1[[#This Row],[Rank]]="Cancelled",Table1[[#This Row],[Rank]]&gt;64),1,VLOOKUP(Table1[[#This Row],[GenderCount]],'Ranking Values'!E:F,2,FALSE))</f>
        <v>1</v>
      </c>
      <c r="Q206" s="19">
        <f>Table1[[#This Row],[Ranking.Points]]*Table1[[#This Row],[Mulitplier]]*Table1[[#This Row],[NI.Mult]]</f>
        <v>23</v>
      </c>
    </row>
    <row r="207" spans="1:17" x14ac:dyDescent="0.25">
      <c r="A207" s="20" t="s">
        <v>193</v>
      </c>
      <c r="B207" s="20" t="s">
        <v>52</v>
      </c>
      <c r="C207" s="22">
        <v>3</v>
      </c>
      <c r="D207" s="13">
        <f>COUNTIFS(E:E,Table1[[#This Row],[EventDate]],G:G,Table1[[#This Row],[EventName]],H:H,Table1[[#This Row],[Category]],I:I,Table1[[#This Row],[Weapon]],J:J,Table1[[#This Row],[Gender]])</f>
        <v>6</v>
      </c>
      <c r="E207" s="5">
        <v>44269</v>
      </c>
      <c r="F207" s="12" t="s">
        <v>385</v>
      </c>
      <c r="G207" s="11" t="s">
        <v>284</v>
      </c>
      <c r="H207" s="20" t="s">
        <v>285</v>
      </c>
      <c r="I207" s="20" t="s">
        <v>288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20">
        <v>0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18</v>
      </c>
      <c r="P207" s="18">
        <f>IF(OR(Table1[[#This Row],[Rank]]="Cancelled",Table1[[#This Row],[Rank]]&gt;64),1,VLOOKUP(Table1[[#This Row],[GenderCount]],'Ranking Values'!E:F,2,FALSE))</f>
        <v>1</v>
      </c>
      <c r="Q207" s="19">
        <f>Table1[[#This Row],[Ranking.Points]]*Table1[[#This Row],[Mulitplier]]*Table1[[#This Row],[NI.Mult]]</f>
        <v>18</v>
      </c>
    </row>
    <row r="208" spans="1:17" x14ac:dyDescent="0.25">
      <c r="A208" s="20" t="s">
        <v>127</v>
      </c>
      <c r="B208" s="20" t="s">
        <v>140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6</v>
      </c>
      <c r="E208" s="5">
        <v>44269</v>
      </c>
      <c r="F208" s="12" t="s">
        <v>385</v>
      </c>
      <c r="G208" s="11" t="s">
        <v>284</v>
      </c>
      <c r="H208" s="20" t="s">
        <v>285</v>
      </c>
      <c r="I208" s="20" t="s">
        <v>288</v>
      </c>
      <c r="J208" s="16" t="str">
        <f>VLOOKUP(Table1[[#This Row],[LastName]]&amp;"."&amp;Table1[[#This Row],[FirstName]],Fencers!C:H,6,FALSE)</f>
        <v>Men</v>
      </c>
      <c r="K208" s="17" t="str">
        <f>VLOOKUP(Table1[[#This Row],[LastName]]&amp;"."&amp;Table1[[#This Row],[FirstName]],Fencers!C:G,4,FALSE)</f>
        <v>ASC</v>
      </c>
      <c r="L208" s="20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1</v>
      </c>
      <c r="Q208" s="19">
        <f>Table1[[#This Row],[Ranking.Points]]*Table1[[#This Row],[Mulitplier]]*Table1[[#This Row],[NI.Mult]]</f>
        <v>18</v>
      </c>
    </row>
    <row r="209" spans="1:17" x14ac:dyDescent="0.25">
      <c r="A209" s="20" t="s">
        <v>190</v>
      </c>
      <c r="B209" s="20" t="s">
        <v>185</v>
      </c>
      <c r="C209" s="22">
        <v>5</v>
      </c>
      <c r="D209" s="13">
        <f>COUNTIFS(E:E,Table1[[#This Row],[EventDate]],G:G,Table1[[#This Row],[EventName]],H:H,Table1[[#This Row],[Category]],I:I,Table1[[#This Row],[Weapon]],J:J,Table1[[#This Row],[Gender]])</f>
        <v>6</v>
      </c>
      <c r="E209" s="5">
        <v>44269</v>
      </c>
      <c r="F209" s="12" t="s">
        <v>385</v>
      </c>
      <c r="G209" s="11" t="s">
        <v>284</v>
      </c>
      <c r="H209" s="20" t="s">
        <v>285</v>
      </c>
      <c r="I209" s="20" t="s">
        <v>288</v>
      </c>
      <c r="J209" s="16" t="str">
        <f>VLOOKUP(Table1[[#This Row],[LastName]]&amp;"."&amp;Table1[[#This Row],[FirstName]],Fencers!C:H,6,FALSE)</f>
        <v>Men</v>
      </c>
      <c r="K209" s="17" t="str">
        <f>VLOOKUP(Table1[[#This Row],[LastName]]&amp;"."&amp;Table1[[#This Row],[FirstName]],Fencers!C:G,4,FALSE)</f>
        <v>F4A</v>
      </c>
      <c r="L209" s="20">
        <v>0</v>
      </c>
      <c r="M209" s="18">
        <f>COUNTIFS(A:A,Table1[[#This Row],[LastName]],B:B,Table1[[#This Row],[FirstName]],F:F,"S",H:H,Table1[[#This Row],[Category]],I:I,Table1[[#This Row],[Weapon]])</f>
        <v>1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12</v>
      </c>
      <c r="P209" s="18">
        <f>IF(OR(Table1[[#This Row],[Rank]]="Cancelled",Table1[[#This Row],[Rank]]&gt;64),1,VLOOKUP(Table1[[#This Row],[GenderCount]],'Ranking Values'!E:F,2,FALSE))</f>
        <v>1</v>
      </c>
      <c r="Q209" s="19">
        <f>Table1[[#This Row],[Ranking.Points]]*Table1[[#This Row],[Mulitplier]]*Table1[[#This Row],[NI.Mult]]</f>
        <v>12</v>
      </c>
    </row>
    <row r="210" spans="1:17" x14ac:dyDescent="0.25">
      <c r="A210" s="20" t="s">
        <v>175</v>
      </c>
      <c r="B210" s="20" t="s">
        <v>132</v>
      </c>
      <c r="C210" s="22">
        <v>6</v>
      </c>
      <c r="D210" s="13">
        <f>COUNTIFS(E:E,Table1[[#This Row],[EventDate]],G:G,Table1[[#This Row],[EventName]],H:H,Table1[[#This Row],[Category]],I:I,Table1[[#This Row],[Weapon]],J:J,Table1[[#This Row],[Gender]])</f>
        <v>6</v>
      </c>
      <c r="E210" s="5">
        <v>44269</v>
      </c>
      <c r="F210" s="12" t="s">
        <v>385</v>
      </c>
      <c r="G210" s="11" t="s">
        <v>284</v>
      </c>
      <c r="H210" s="20" t="s">
        <v>285</v>
      </c>
      <c r="I210" s="20" t="s">
        <v>288</v>
      </c>
      <c r="J210" s="16" t="str">
        <f>VLOOKUP(Table1[[#This Row],[LastName]]&amp;"."&amp;Table1[[#This Row],[FirstName]],Fencers!C:H,6,FALSE)</f>
        <v>Men</v>
      </c>
      <c r="K210" s="17" t="str">
        <f>VLOOKUP(Table1[[#This Row],[LastName]]&amp;"."&amp;Table1[[#This Row],[FirstName]],Fencers!C:G,4,FALSE)</f>
        <v>ASC</v>
      </c>
      <c r="L210" s="20">
        <v>0</v>
      </c>
      <c r="M210" s="18">
        <f>COUNTIFS(A:A,Table1[[#This Row],[LastName]],B:B,Table1[[#This Row],[FirstName]],F:F,"S",H:H,Table1[[#This Row],[Category]],I:I,Table1[[#This Row],[Weapon]])</f>
        <v>1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12</v>
      </c>
      <c r="P210" s="18">
        <f>IF(OR(Table1[[#This Row],[Rank]]="Cancelled",Table1[[#This Row],[Rank]]&gt;64),1,VLOOKUP(Table1[[#This Row],[GenderCount]],'Ranking Values'!E:F,2,FALSE))</f>
        <v>1</v>
      </c>
      <c r="Q210" s="19">
        <f>Table1[[#This Row],[Ranking.Points]]*Table1[[#This Row],[Mulitplier]]*Table1[[#This Row],[NI.Mult]]</f>
        <v>12</v>
      </c>
    </row>
    <row r="211" spans="1:17" x14ac:dyDescent="0.25">
      <c r="A211" s="20" t="s">
        <v>122</v>
      </c>
      <c r="B211" s="20" t="s">
        <v>135</v>
      </c>
      <c r="C211" s="22">
        <v>1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5">
        <v>44269</v>
      </c>
      <c r="F211" s="12" t="s">
        <v>385</v>
      </c>
      <c r="G211" s="11" t="s">
        <v>284</v>
      </c>
      <c r="H211" s="20" t="s">
        <v>285</v>
      </c>
      <c r="I211" s="20" t="s">
        <v>288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0">
        <v>0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16.8</v>
      </c>
    </row>
    <row r="212" spans="1:17" x14ac:dyDescent="0.25">
      <c r="A212" s="20" t="s">
        <v>354</v>
      </c>
      <c r="B212" s="20" t="s">
        <v>355</v>
      </c>
      <c r="C212" s="22">
        <v>2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5">
        <v>44269</v>
      </c>
      <c r="F212" s="12" t="s">
        <v>385</v>
      </c>
      <c r="G212" s="11" t="s">
        <v>284</v>
      </c>
      <c r="H212" s="20" t="s">
        <v>285</v>
      </c>
      <c r="I212" s="20" t="s">
        <v>288</v>
      </c>
      <c r="J212" s="16" t="str">
        <f>VLOOKUP(Table1[[#This Row],[LastName]]&amp;"."&amp;Table1[[#This Row],[FirstName]],Fencers!C:H,6,FALSE)</f>
        <v>Women</v>
      </c>
      <c r="K212" s="17" t="str">
        <f>VLOOKUP(Table1[[#This Row],[LastName]]&amp;"."&amp;Table1[[#This Row],[FirstName]],Fencers!C:G,4,FALSE)</f>
        <v>TPFC</v>
      </c>
      <c r="L212" s="20">
        <v>0</v>
      </c>
      <c r="M212" s="18">
        <f>COUNTIFS(A:A,Table1[[#This Row],[LastName]],B:B,Table1[[#This Row],[FirstName]],F:F,"S",H:H,Table1[[#This Row],[Category]],I:I,Table1[[#This Row],[Weapon]])</f>
        <v>1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23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13.799999999999999</v>
      </c>
    </row>
    <row r="213" spans="1:17" x14ac:dyDescent="0.25">
      <c r="A213" s="20" t="s">
        <v>356</v>
      </c>
      <c r="B213" s="20" t="s">
        <v>357</v>
      </c>
      <c r="C213" s="22">
        <v>3</v>
      </c>
      <c r="D213" s="13">
        <f>COUNTIFS(E:E,Table1[[#This Row],[EventDate]],G:G,Table1[[#This Row],[EventName]],H:H,Table1[[#This Row],[Category]],I:I,Table1[[#This Row],[Weapon]],J:J,Table1[[#This Row],[Gender]])</f>
        <v>3</v>
      </c>
      <c r="E213" s="5">
        <v>44269</v>
      </c>
      <c r="F213" s="12" t="s">
        <v>385</v>
      </c>
      <c r="G213" s="11" t="s">
        <v>284</v>
      </c>
      <c r="H213" s="20" t="s">
        <v>285</v>
      </c>
      <c r="I213" s="20" t="s">
        <v>288</v>
      </c>
      <c r="J213" s="16" t="str">
        <f>VLOOKUP(Table1[[#This Row],[LastName]]&amp;"."&amp;Table1[[#This Row],[FirstName]],Fencers!C:H,6,FALSE)</f>
        <v>Women</v>
      </c>
      <c r="K213" s="17" t="str">
        <f>VLOOKUP(Table1[[#This Row],[LastName]]&amp;"."&amp;Table1[[#This Row],[FirstName]],Fencers!C:G,4,FALSE)</f>
        <v>TPFC</v>
      </c>
      <c r="L213" s="20">
        <v>0</v>
      </c>
      <c r="M213" s="18">
        <f>COUNTIFS(A:A,Table1[[#This Row],[LastName]],B:B,Table1[[#This Row],[FirstName]],F:F,"S",H:H,Table1[[#This Row],[Category]],I:I,Table1[[#This Row],[Weapon]])</f>
        <v>1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18</v>
      </c>
      <c r="P213" s="18">
        <f>IF(OR(Table1[[#This Row],[Rank]]="Cancelled",Table1[[#This Row],[Rank]]&gt;64),1,VLOOKUP(Table1[[#This Row],[GenderCount]],'Ranking Values'!E:F,2,FALSE))</f>
        <v>0.6</v>
      </c>
      <c r="Q213" s="19">
        <f>Table1[[#This Row],[Ranking.Points]]*Table1[[#This Row],[Mulitplier]]*Table1[[#This Row],[NI.Mult]]</f>
        <v>10.799999999999999</v>
      </c>
    </row>
    <row r="214" spans="1:17" x14ac:dyDescent="0.25">
      <c r="A214" s="20" t="s">
        <v>107</v>
      </c>
      <c r="B214" s="20" t="s">
        <v>143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9</v>
      </c>
      <c r="E214" s="5">
        <v>44269</v>
      </c>
      <c r="F214" s="12" t="s">
        <v>385</v>
      </c>
      <c r="G214" s="11" t="s">
        <v>284</v>
      </c>
      <c r="H214" s="20" t="s">
        <v>285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20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84</v>
      </c>
      <c r="B215" s="20" t="s">
        <v>86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9</v>
      </c>
      <c r="E215" s="5">
        <v>44269</v>
      </c>
      <c r="F215" s="12" t="s">
        <v>385</v>
      </c>
      <c r="G215" s="11" t="s">
        <v>284</v>
      </c>
      <c r="H215" s="20" t="s">
        <v>285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AHFC</v>
      </c>
      <c r="L215" s="20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267</v>
      </c>
      <c r="B216" s="20" t="s">
        <v>47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9</v>
      </c>
      <c r="E216" s="5">
        <v>44269</v>
      </c>
      <c r="F216" s="12" t="s">
        <v>385</v>
      </c>
      <c r="G216" s="11" t="s">
        <v>284</v>
      </c>
      <c r="H216" s="20" t="s">
        <v>285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CSFC</v>
      </c>
      <c r="L216" s="20">
        <v>0</v>
      </c>
      <c r="M216" s="18">
        <f>COUNTIFS(A:A,Table1[[#This Row],[LastName]],B:B,Table1[[#This Row],[FirstName]],F:F,"S",H:H,Table1[[#This Row],[Category]],I:I,Table1[[#This Row],[Weapon]])</f>
        <v>1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61</v>
      </c>
      <c r="B217" s="20" t="s">
        <v>65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9</v>
      </c>
      <c r="E217" s="5">
        <v>44269</v>
      </c>
      <c r="F217" s="12" t="s">
        <v>385</v>
      </c>
      <c r="G217" s="11" t="s">
        <v>284</v>
      </c>
      <c r="H217" s="20" t="s">
        <v>285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CSFC</v>
      </c>
      <c r="L217" s="20">
        <v>0</v>
      </c>
      <c r="M217" s="18">
        <f>COUNTIFS(A:A,Table1[[#This Row],[LastName]],B:B,Table1[[#This Row],[FirstName]],F:F,"S",H:H,Table1[[#This Row],[Category]],I:I,Table1[[#This Row],[Weapon]])</f>
        <v>2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350</v>
      </c>
      <c r="B218" s="20" t="s">
        <v>351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9</v>
      </c>
      <c r="E218" s="5">
        <v>44269</v>
      </c>
      <c r="F218" s="12" t="s">
        <v>385</v>
      </c>
      <c r="G218" s="11" t="s">
        <v>284</v>
      </c>
      <c r="H218" s="20" t="s">
        <v>285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CSFC</v>
      </c>
      <c r="L218" s="20">
        <v>0</v>
      </c>
      <c r="M218" s="18">
        <f>COUNTIFS(A:A,Table1[[#This Row],[LastName]],B:B,Table1[[#This Row],[FirstName]],F:F,"S",H:H,Table1[[#This Row],[Category]],I:I,Table1[[#This Row],[Weapon]])</f>
        <v>2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105</v>
      </c>
      <c r="B219" s="20" t="s">
        <v>111</v>
      </c>
      <c r="C219" s="22">
        <v>6</v>
      </c>
      <c r="D219" s="13">
        <f>COUNTIFS(E:E,Table1[[#This Row],[EventDate]],G:G,Table1[[#This Row],[EventName]],H:H,Table1[[#This Row],[Category]],I:I,Table1[[#This Row],[Weapon]],J:J,Table1[[#This Row],[Gender]])</f>
        <v>9</v>
      </c>
      <c r="E219" s="5">
        <v>44269</v>
      </c>
      <c r="F219" s="12" t="s">
        <v>385</v>
      </c>
      <c r="G219" s="11" t="s">
        <v>284</v>
      </c>
      <c r="H219" s="20" t="s">
        <v>285</v>
      </c>
      <c r="I219" s="20" t="s">
        <v>286</v>
      </c>
      <c r="J219" s="16" t="str">
        <f>VLOOKUP(Table1[[#This Row],[LastName]]&amp;"."&amp;Table1[[#This Row],[FirstName]],Fencers!C:H,6,FALSE)</f>
        <v>Men</v>
      </c>
      <c r="K219" s="17" t="str">
        <f>VLOOKUP(Table1[[#This Row],[LastName]]&amp;"."&amp;Table1[[#This Row],[FirstName]],Fencers!C:G,4,FALSE)</f>
        <v>ASC</v>
      </c>
      <c r="L219" s="20">
        <v>0</v>
      </c>
      <c r="M219" s="18">
        <f>COUNTIFS(A:A,Table1[[#This Row],[LastName]],B:B,Table1[[#This Row],[FirstName]],F:F,"S",H:H,Table1[[#This Row],[Category]],I:I,Table1[[#This Row],[Weapon]])</f>
        <v>3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12</v>
      </c>
      <c r="P219" s="18">
        <f>IF(OR(Table1[[#This Row],[Rank]]="Cancelled",Table1[[#This Row],[Rank]]&gt;64),1,VLOOKUP(Table1[[#This Row],[GenderCount]],'Ranking Values'!E:F,2,FALSE))</f>
        <v>1</v>
      </c>
      <c r="Q219" s="19">
        <f>Table1[[#This Row],[Ranking.Points]]*Table1[[#This Row],[Mulitplier]]*Table1[[#This Row],[NI.Mult]]</f>
        <v>12</v>
      </c>
    </row>
    <row r="220" spans="1:17" x14ac:dyDescent="0.25">
      <c r="A220" s="20" t="s">
        <v>150</v>
      </c>
      <c r="B220" s="20" t="s">
        <v>156</v>
      </c>
      <c r="C220" s="22">
        <v>7</v>
      </c>
      <c r="D220" s="13">
        <f>COUNTIFS(E:E,Table1[[#This Row],[EventDate]],G:G,Table1[[#This Row],[EventName]],H:H,Table1[[#This Row],[Category]],I:I,Table1[[#This Row],[Weapon]],J:J,Table1[[#This Row],[Gender]])</f>
        <v>9</v>
      </c>
      <c r="E220" s="5">
        <v>44269</v>
      </c>
      <c r="F220" s="12" t="s">
        <v>385</v>
      </c>
      <c r="G220" s="11" t="s">
        <v>284</v>
      </c>
      <c r="H220" s="20" t="s">
        <v>285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17" t="str">
        <f>VLOOKUP(Table1[[#This Row],[LastName]]&amp;"."&amp;Table1[[#This Row],[FirstName]],Fencers!C:G,4,FALSE)</f>
        <v>ASC</v>
      </c>
      <c r="L220" s="20">
        <v>0</v>
      </c>
      <c r="M220" s="18">
        <f>COUNTIFS(A:A,Table1[[#This Row],[LastName]],B:B,Table1[[#This Row],[FirstName]],F:F,"S",H:H,Table1[[#This Row],[Category]],I:I,Table1[[#This Row],[Weapon]])</f>
        <v>1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12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12</v>
      </c>
    </row>
    <row r="221" spans="1:17" x14ac:dyDescent="0.25">
      <c r="A221" s="20" t="s">
        <v>350</v>
      </c>
      <c r="B221" s="20" t="s">
        <v>352</v>
      </c>
      <c r="C221" s="22">
        <v>8</v>
      </c>
      <c r="D221" s="13">
        <f>COUNTIFS(E:E,Table1[[#This Row],[EventDate]],G:G,Table1[[#This Row],[EventName]],H:H,Table1[[#This Row],[Category]],I:I,Table1[[#This Row],[Weapon]],J:J,Table1[[#This Row],[Gender]])</f>
        <v>9</v>
      </c>
      <c r="E221" s="5">
        <v>44269</v>
      </c>
      <c r="F221" s="12" t="s">
        <v>385</v>
      </c>
      <c r="G221" s="11" t="s">
        <v>284</v>
      </c>
      <c r="H221" s="20" t="s">
        <v>285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17" t="str">
        <f>VLOOKUP(Table1[[#This Row],[LastName]]&amp;"."&amp;Table1[[#This Row],[FirstName]],Fencers!C:G,4,FALSE)</f>
        <v>CSFC</v>
      </c>
      <c r="L221" s="20">
        <v>0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12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12</v>
      </c>
    </row>
    <row r="222" spans="1:17" x14ac:dyDescent="0.25">
      <c r="A222" s="20" t="s">
        <v>209</v>
      </c>
      <c r="B222" s="20" t="s">
        <v>210</v>
      </c>
      <c r="C222" s="22">
        <v>9</v>
      </c>
      <c r="D222" s="13">
        <f>COUNTIFS(E:E,Table1[[#This Row],[EventDate]],G:G,Table1[[#This Row],[EventName]],H:H,Table1[[#This Row],[Category]],I:I,Table1[[#This Row],[Weapon]],J:J,Table1[[#This Row],[Gender]])</f>
        <v>9</v>
      </c>
      <c r="E222" s="5">
        <v>44269</v>
      </c>
      <c r="F222" s="12" t="s">
        <v>385</v>
      </c>
      <c r="G222" s="11" t="s">
        <v>284</v>
      </c>
      <c r="H222" s="20" t="s">
        <v>285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17" t="str">
        <f>VLOOKUP(Table1[[#This Row],[LastName]]&amp;"."&amp;Table1[[#This Row],[FirstName]],Fencers!C:G,4,FALSE)</f>
        <v>ASC</v>
      </c>
      <c r="L222" s="20">
        <v>0</v>
      </c>
      <c r="M222" s="18">
        <f>COUNTIFS(A:A,Table1[[#This Row],[LastName]],B:B,Table1[[#This Row],[FirstName]],F:F,"S",H:H,Table1[[#This Row],[Category]],I:I,Table1[[#This Row],[Weapon]])</f>
        <v>2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7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7</v>
      </c>
    </row>
    <row r="223" spans="1:17" x14ac:dyDescent="0.25">
      <c r="A223" s="20" t="s">
        <v>97</v>
      </c>
      <c r="B223" s="20" t="s">
        <v>101</v>
      </c>
      <c r="C223" s="22">
        <v>1</v>
      </c>
      <c r="D223" s="13">
        <f>COUNTIFS(E:E,Table1[[#This Row],[EventDate]],G:G,Table1[[#This Row],[EventName]],H:H,Table1[[#This Row],[Category]],I:I,Table1[[#This Row],[Weapon]],J:J,Table1[[#This Row],[Gender]])</f>
        <v>2</v>
      </c>
      <c r="E223" s="5">
        <v>44269</v>
      </c>
      <c r="F223" s="12" t="s">
        <v>385</v>
      </c>
      <c r="G223" s="11" t="s">
        <v>284</v>
      </c>
      <c r="H223" s="20" t="s">
        <v>285</v>
      </c>
      <c r="I223" s="20" t="s">
        <v>286</v>
      </c>
      <c r="J223" s="16" t="str">
        <f>VLOOKUP(Table1[[#This Row],[LastName]]&amp;"."&amp;Table1[[#This Row],[FirstName]],Fencers!C:H,6,FALSE)</f>
        <v>Women</v>
      </c>
      <c r="K223" s="17" t="str">
        <f>VLOOKUP(Table1[[#This Row],[LastName]]&amp;"."&amp;Table1[[#This Row],[FirstName]],Fencers!C:G,4,FALSE)</f>
        <v>AHFC</v>
      </c>
      <c r="L223" s="20">
        <v>0</v>
      </c>
      <c r="M223" s="18">
        <f>COUNTIFS(A:A,Table1[[#This Row],[LastName]],B:B,Table1[[#This Row],[FirstName]],F:F,"S",H:H,Table1[[#This Row],[Category]],I:I,Table1[[#This Row],[Weapon]])</f>
        <v>3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28</v>
      </c>
      <c r="P223" s="18">
        <f>IF(OR(Table1[[#This Row],[Rank]]="Cancelled",Table1[[#This Row],[Rank]]&gt;64),1,VLOOKUP(Table1[[#This Row],[GenderCount]],'Ranking Values'!E:F,2,FALSE))</f>
        <v>0.4</v>
      </c>
      <c r="Q223" s="19">
        <f>Table1[[#This Row],[Ranking.Points]]*Table1[[#This Row],[Mulitplier]]*Table1[[#This Row],[NI.Mult]]</f>
        <v>11.200000000000001</v>
      </c>
    </row>
    <row r="224" spans="1:17" x14ac:dyDescent="0.25">
      <c r="A224" s="20" t="s">
        <v>123</v>
      </c>
      <c r="B224" s="20" t="s">
        <v>136</v>
      </c>
      <c r="C224" s="22">
        <v>2</v>
      </c>
      <c r="D224" s="13">
        <f>COUNTIFS(E:E,Table1[[#This Row],[EventDate]],G:G,Table1[[#This Row],[EventName]],H:H,Table1[[#This Row],[Category]],I:I,Table1[[#This Row],[Weapon]],J:J,Table1[[#This Row],[Gender]])</f>
        <v>2</v>
      </c>
      <c r="E224" s="5">
        <v>44269</v>
      </c>
      <c r="F224" s="12" t="s">
        <v>385</v>
      </c>
      <c r="G224" s="11" t="s">
        <v>284</v>
      </c>
      <c r="H224" s="20" t="s">
        <v>285</v>
      </c>
      <c r="I224" s="20" t="s">
        <v>286</v>
      </c>
      <c r="J224" s="16" t="str">
        <f>VLOOKUP(Table1[[#This Row],[LastName]]&amp;"."&amp;Table1[[#This Row],[FirstName]],Fencers!C:H,6,FALSE)</f>
        <v>Women</v>
      </c>
      <c r="K224" s="17" t="str">
        <f>VLOOKUP(Table1[[#This Row],[LastName]]&amp;"."&amp;Table1[[#This Row],[FirstName]],Fencers!C:G,4,FALSE)</f>
        <v>CSFC</v>
      </c>
      <c r="L224" s="20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23</v>
      </c>
      <c r="P224" s="18">
        <f>IF(OR(Table1[[#This Row],[Rank]]="Cancelled",Table1[[#This Row],[Rank]]&gt;64),1,VLOOKUP(Table1[[#This Row],[GenderCount]],'Ranking Values'!E:F,2,FALSE))</f>
        <v>0.4</v>
      </c>
      <c r="Q224" s="19">
        <f>Table1[[#This Row],[Ranking.Points]]*Table1[[#This Row],[Mulitplier]]*Table1[[#This Row],[NI.Mult]]</f>
        <v>9.2000000000000011</v>
      </c>
    </row>
    <row r="225" spans="1:17" x14ac:dyDescent="0.25">
      <c r="A225" s="20" t="s">
        <v>19</v>
      </c>
      <c r="B225" s="20" t="s">
        <v>32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8</v>
      </c>
      <c r="E225" s="5">
        <v>44276</v>
      </c>
      <c r="F225" s="12" t="s">
        <v>385</v>
      </c>
      <c r="G225" s="11" t="s">
        <v>284</v>
      </c>
      <c r="H225" s="20" t="s">
        <v>306</v>
      </c>
      <c r="I225" s="20" t="s">
        <v>288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ASC</v>
      </c>
      <c r="L225" s="20">
        <v>0</v>
      </c>
      <c r="M225" s="18">
        <f>COUNTIFS(A:A,Table1[[#This Row],[LastName]],B:B,Table1[[#This Row],[FirstName]],F:F,"S",H:H,Table1[[#This Row],[Category]],I:I,Table1[[#This Row],[Weapon]])</f>
        <v>5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1</v>
      </c>
      <c r="Q225" s="19">
        <f>Table1[[#This Row],[Ranking.Points]]*Table1[[#This Row],[Mulitplier]]*Table1[[#This Row],[NI.Mult]]</f>
        <v>28</v>
      </c>
    </row>
    <row r="226" spans="1:17" x14ac:dyDescent="0.25">
      <c r="A226" s="20" t="s">
        <v>57</v>
      </c>
      <c r="B226" s="20" t="s">
        <v>59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8</v>
      </c>
      <c r="E226" s="5">
        <v>44276</v>
      </c>
      <c r="F226" s="12" t="s">
        <v>385</v>
      </c>
      <c r="G226" s="11" t="s">
        <v>284</v>
      </c>
      <c r="H226" s="20" t="s">
        <v>306</v>
      </c>
      <c r="I226" s="20" t="s">
        <v>288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AHFC</v>
      </c>
      <c r="L226" s="20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1</v>
      </c>
      <c r="Q226" s="19">
        <f>Table1[[#This Row],[Ranking.Points]]*Table1[[#This Row],[Mulitplier]]*Table1[[#This Row],[NI.Mult]]</f>
        <v>23</v>
      </c>
    </row>
    <row r="227" spans="1:17" x14ac:dyDescent="0.25">
      <c r="A227" s="20" t="s">
        <v>120</v>
      </c>
      <c r="B227" s="20" t="s">
        <v>133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8</v>
      </c>
      <c r="E227" s="5">
        <v>44276</v>
      </c>
      <c r="F227" s="12" t="s">
        <v>385</v>
      </c>
      <c r="G227" s="11" t="s">
        <v>284</v>
      </c>
      <c r="H227" s="20" t="s">
        <v>306</v>
      </c>
      <c r="I227" s="20" t="s">
        <v>288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0">
        <v>0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1</v>
      </c>
      <c r="Q227" s="19">
        <f>Table1[[#This Row],[Ranking.Points]]*Table1[[#This Row],[Mulitplier]]*Table1[[#This Row],[NI.Mult]]</f>
        <v>18</v>
      </c>
    </row>
    <row r="228" spans="1:17" x14ac:dyDescent="0.25">
      <c r="A228" s="20" t="s">
        <v>310</v>
      </c>
      <c r="B228" s="20" t="s">
        <v>311</v>
      </c>
      <c r="C228" s="22">
        <v>3</v>
      </c>
      <c r="D228" s="13">
        <f>COUNTIFS(E:E,Table1[[#This Row],[EventDate]],G:G,Table1[[#This Row],[EventName]],H:H,Table1[[#This Row],[Category]],I:I,Table1[[#This Row],[Weapon]],J:J,Table1[[#This Row],[Gender]])</f>
        <v>8</v>
      </c>
      <c r="E228" s="5">
        <v>44276</v>
      </c>
      <c r="F228" s="12" t="s">
        <v>385</v>
      </c>
      <c r="G228" s="11" t="s">
        <v>284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17" t="str">
        <f>VLOOKUP(Table1[[#This Row],[LastName]]&amp;"."&amp;Table1[[#This Row],[FirstName]],Fencers!C:G,4,FALSE)</f>
        <v>ASC</v>
      </c>
      <c r="L228" s="20">
        <v>0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18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18</v>
      </c>
    </row>
    <row r="229" spans="1:17" x14ac:dyDescent="0.25">
      <c r="A229" s="20" t="s">
        <v>61</v>
      </c>
      <c r="B229" s="20" t="s">
        <v>63</v>
      </c>
      <c r="C229" s="22">
        <v>5</v>
      </c>
      <c r="D229" s="13">
        <f>COUNTIFS(E:E,Table1[[#This Row],[EventDate]],G:G,Table1[[#This Row],[EventName]],H:H,Table1[[#This Row],[Category]],I:I,Table1[[#This Row],[Weapon]],J:J,Table1[[#This Row],[Gender]])</f>
        <v>8</v>
      </c>
      <c r="E229" s="5">
        <v>44276</v>
      </c>
      <c r="F229" s="12" t="s">
        <v>385</v>
      </c>
      <c r="G229" s="11" t="s">
        <v>284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17" t="str">
        <f>VLOOKUP(Table1[[#This Row],[LastName]]&amp;"."&amp;Table1[[#This Row],[FirstName]],Fencers!C:G,4,FALSE)</f>
        <v>CSFC</v>
      </c>
      <c r="L229" s="20">
        <v>0</v>
      </c>
      <c r="M229" s="18">
        <f>COUNTIFS(A:A,Table1[[#This Row],[LastName]],B:B,Table1[[#This Row],[FirstName]],F:F,"S",H:H,Table1[[#This Row],[Category]],I:I,Table1[[#This Row],[Weapon]])</f>
        <v>6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12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12</v>
      </c>
    </row>
    <row r="230" spans="1:17" x14ac:dyDescent="0.25">
      <c r="A230" s="20" t="s">
        <v>78</v>
      </c>
      <c r="B230" s="20" t="s">
        <v>48</v>
      </c>
      <c r="C230" s="22">
        <v>6</v>
      </c>
      <c r="D230" s="13">
        <f>COUNTIFS(E:E,Table1[[#This Row],[EventDate]],G:G,Table1[[#This Row],[EventName]],H:H,Table1[[#This Row],[Category]],I:I,Table1[[#This Row],[Weapon]],J:J,Table1[[#This Row],[Gender]])</f>
        <v>8</v>
      </c>
      <c r="E230" s="5">
        <v>44276</v>
      </c>
      <c r="F230" s="12" t="s">
        <v>385</v>
      </c>
      <c r="G230" s="11" t="s">
        <v>284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17" t="str">
        <f>VLOOKUP(Table1[[#This Row],[LastName]]&amp;"."&amp;Table1[[#This Row],[FirstName]],Fencers!C:G,4,FALSE)</f>
        <v>ASC</v>
      </c>
      <c r="L230" s="20">
        <v>0</v>
      </c>
      <c r="M230" s="18">
        <f>COUNTIFS(A:A,Table1[[#This Row],[LastName]],B:B,Table1[[#This Row],[FirstName]],F:F,"S",H:H,Table1[[#This Row],[Category]],I:I,Table1[[#This Row],[Weapon]])</f>
        <v>5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12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12</v>
      </c>
    </row>
    <row r="231" spans="1:17" x14ac:dyDescent="0.25">
      <c r="A231" s="20" t="s">
        <v>92</v>
      </c>
      <c r="B231" s="20" t="s">
        <v>93</v>
      </c>
      <c r="C231" s="22">
        <v>7</v>
      </c>
      <c r="D231" s="13">
        <f>COUNTIFS(E:E,Table1[[#This Row],[EventDate]],G:G,Table1[[#This Row],[EventName]],H:H,Table1[[#This Row],[Category]],I:I,Table1[[#This Row],[Weapon]],J:J,Table1[[#This Row],[Gender]])</f>
        <v>8</v>
      </c>
      <c r="E231" s="5">
        <v>44276</v>
      </c>
      <c r="F231" s="12" t="s">
        <v>385</v>
      </c>
      <c r="G231" s="11" t="s">
        <v>284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17" t="str">
        <f>VLOOKUP(Table1[[#This Row],[LastName]]&amp;"."&amp;Table1[[#This Row],[FirstName]],Fencers!C:G,4,FALSE)</f>
        <v>ASC</v>
      </c>
      <c r="L231" s="20">
        <v>0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12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12</v>
      </c>
    </row>
    <row r="232" spans="1:17" x14ac:dyDescent="0.25">
      <c r="A232" s="20" t="s">
        <v>153</v>
      </c>
      <c r="B232" s="20" t="s">
        <v>157</v>
      </c>
      <c r="C232" s="22">
        <v>8</v>
      </c>
      <c r="D232" s="13">
        <f>COUNTIFS(E:E,Table1[[#This Row],[EventDate]],G:G,Table1[[#This Row],[EventName]],H:H,Table1[[#This Row],[Category]],I:I,Table1[[#This Row],[Weapon]],J:J,Table1[[#This Row],[Gender]])</f>
        <v>8</v>
      </c>
      <c r="E232" s="5">
        <v>44276</v>
      </c>
      <c r="F232" s="12" t="s">
        <v>385</v>
      </c>
      <c r="G232" s="11" t="s">
        <v>284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TPFC</v>
      </c>
      <c r="L232" s="20">
        <v>0</v>
      </c>
      <c r="M232" s="18">
        <f>COUNTIFS(A:A,Table1[[#This Row],[LastName]],B:B,Table1[[#This Row],[FirstName]],F:F,"S",H:H,Table1[[#This Row],[Category]],I:I,Table1[[#This Row],[Weapon]])</f>
        <v>2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12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12</v>
      </c>
    </row>
    <row r="233" spans="1:17" x14ac:dyDescent="0.25">
      <c r="A233" s="20" t="s">
        <v>307</v>
      </c>
      <c r="B233" s="20" t="s">
        <v>308</v>
      </c>
      <c r="C233" s="22">
        <v>1</v>
      </c>
      <c r="D233" s="13">
        <f>COUNTIFS(E:E,Table1[[#This Row],[EventDate]],G:G,Table1[[#This Row],[EventName]],H:H,Table1[[#This Row],[Category]],I:I,Table1[[#This Row],[Weapon]],J:J,Table1[[#This Row],[Gender]])</f>
        <v>4</v>
      </c>
      <c r="E233" s="5">
        <v>44276</v>
      </c>
      <c r="F233" s="12" t="s">
        <v>385</v>
      </c>
      <c r="G233" s="11" t="s">
        <v>284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Women</v>
      </c>
      <c r="K233" s="17" t="str">
        <f>VLOOKUP(Table1[[#This Row],[LastName]]&amp;"."&amp;Table1[[#This Row],[FirstName]],Fencers!C:G,4,FALSE)</f>
        <v>AUFeC</v>
      </c>
      <c r="L233" s="20">
        <v>0</v>
      </c>
      <c r="M233" s="18">
        <f>COUNTIFS(A:A,Table1[[#This Row],[LastName]],B:B,Table1[[#This Row],[FirstName]],F:F,"S",H:H,Table1[[#This Row],[Category]],I:I,Table1[[#This Row],[Weapon]])</f>
        <v>3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28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22.400000000000002</v>
      </c>
    </row>
    <row r="234" spans="1:17" x14ac:dyDescent="0.25">
      <c r="A234" s="20" t="s">
        <v>122</v>
      </c>
      <c r="B234" s="20" t="s">
        <v>135</v>
      </c>
      <c r="C234" s="22">
        <v>2</v>
      </c>
      <c r="D234" s="13">
        <f>COUNTIFS(E:E,Table1[[#This Row],[EventDate]],G:G,Table1[[#This Row],[EventName]],H:H,Table1[[#This Row],[Category]],I:I,Table1[[#This Row],[Weapon]],J:J,Table1[[#This Row],[Gender]])</f>
        <v>4</v>
      </c>
      <c r="E234" s="5">
        <v>44276</v>
      </c>
      <c r="F234" s="12" t="s">
        <v>385</v>
      </c>
      <c r="G234" s="11" t="s">
        <v>284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Women</v>
      </c>
      <c r="K234" s="17" t="str">
        <f>VLOOKUP(Table1[[#This Row],[LastName]]&amp;"."&amp;Table1[[#This Row],[FirstName]],Fencers!C:G,4,FALSE)</f>
        <v>ASC</v>
      </c>
      <c r="L234" s="20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23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18.400000000000002</v>
      </c>
    </row>
    <row r="235" spans="1:17" x14ac:dyDescent="0.25">
      <c r="A235" s="20" t="s">
        <v>61</v>
      </c>
      <c r="B235" s="20" t="s">
        <v>64</v>
      </c>
      <c r="C235" s="22">
        <v>3</v>
      </c>
      <c r="D235" s="13">
        <f>COUNTIFS(E:E,Table1[[#This Row],[EventDate]],G:G,Table1[[#This Row],[EventName]],H:H,Table1[[#This Row],[Category]],I:I,Table1[[#This Row],[Weapon]],J:J,Table1[[#This Row],[Gender]])</f>
        <v>4</v>
      </c>
      <c r="E235" s="5">
        <v>44276</v>
      </c>
      <c r="F235" s="12" t="s">
        <v>385</v>
      </c>
      <c r="G235" s="11" t="s">
        <v>284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Women</v>
      </c>
      <c r="K235" s="17" t="str">
        <f>VLOOKUP(Table1[[#This Row],[LastName]]&amp;"."&amp;Table1[[#This Row],[FirstName]],Fencers!C:G,4,FALSE)</f>
        <v>CSFC</v>
      </c>
      <c r="L235" s="20">
        <v>0</v>
      </c>
      <c r="M235" s="18">
        <f>COUNTIFS(A:A,Table1[[#This Row],[LastName]],B:B,Table1[[#This Row],[FirstName]],F:F,"S",H:H,Table1[[#This Row],[Category]],I:I,Table1[[#This Row],[Weapon]])</f>
        <v>5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18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14.4</v>
      </c>
    </row>
    <row r="236" spans="1:17" x14ac:dyDescent="0.25">
      <c r="A236" s="20" t="s">
        <v>108</v>
      </c>
      <c r="B236" s="20" t="s">
        <v>115</v>
      </c>
      <c r="C236" s="22">
        <v>3</v>
      </c>
      <c r="D236" s="13">
        <f>COUNTIFS(E:E,Table1[[#This Row],[EventDate]],G:G,Table1[[#This Row],[EventName]],H:H,Table1[[#This Row],[Category]],I:I,Table1[[#This Row],[Weapon]],J:J,Table1[[#This Row],[Gender]])</f>
        <v>4</v>
      </c>
      <c r="E236" s="5">
        <v>44276</v>
      </c>
      <c r="F236" s="12" t="s">
        <v>385</v>
      </c>
      <c r="G236" s="11" t="s">
        <v>284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20">
        <v>0</v>
      </c>
      <c r="M236" s="18">
        <f>COUNTIFS(A:A,Table1[[#This Row],[LastName]],B:B,Table1[[#This Row],[FirstName]],F:F,"S",H:H,Table1[[#This Row],[Category]],I:I,Table1[[#This Row],[Weapon]])</f>
        <v>6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18</v>
      </c>
      <c r="P236" s="18">
        <f>IF(OR(Table1[[#This Row],[Rank]]="Cancelled",Table1[[#This Row],[Rank]]&gt;64),1,VLOOKUP(Table1[[#This Row],[GenderCount]],'Ranking Values'!E:F,2,FALSE))</f>
        <v>0.8</v>
      </c>
      <c r="Q236" s="19">
        <f>Table1[[#This Row],[Ranking.Points]]*Table1[[#This Row],[Mulitplier]]*Table1[[#This Row],[NI.Mult]]</f>
        <v>14.4</v>
      </c>
    </row>
    <row r="237" spans="1:17" x14ac:dyDescent="0.25">
      <c r="A237" s="20" t="s">
        <v>61</v>
      </c>
      <c r="B237" s="20" t="s">
        <v>62</v>
      </c>
      <c r="C237" s="22">
        <v>1</v>
      </c>
      <c r="D237" s="13">
        <f>COUNTIFS(E:E,Table1[[#This Row],[EventDate]],G:G,Table1[[#This Row],[EventName]],H:H,Table1[[#This Row],[Category]],I:I,Table1[[#This Row],[Weapon]],J:J,Table1[[#This Row],[Gender]])</f>
        <v>6</v>
      </c>
      <c r="E237" s="5">
        <v>44276</v>
      </c>
      <c r="F237" s="12" t="s">
        <v>385</v>
      </c>
      <c r="G237" s="11" t="s">
        <v>284</v>
      </c>
      <c r="H237" s="20" t="s">
        <v>306</v>
      </c>
      <c r="I237" s="20" t="s">
        <v>286</v>
      </c>
      <c r="J237" s="16" t="str">
        <f>VLOOKUP(Table1[[#This Row],[LastName]]&amp;"."&amp;Table1[[#This Row],[FirstName]],Fencers!C:H,6,FALSE)</f>
        <v>Men</v>
      </c>
      <c r="K237" s="17" t="str">
        <f>VLOOKUP(Table1[[#This Row],[LastName]]&amp;"."&amp;Table1[[#This Row],[FirstName]],Fencers!C:G,4,FALSE)</f>
        <v>CSFC</v>
      </c>
      <c r="L237" s="20">
        <v>0</v>
      </c>
      <c r="M237" s="18">
        <f>COUNTIFS(A:A,Table1[[#This Row],[LastName]],B:B,Table1[[#This Row],[FirstName]],F:F,"S",H:H,Table1[[#This Row],[Category]],I:I,Table1[[#This Row],[Weapon]])</f>
        <v>4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28</v>
      </c>
    </row>
    <row r="238" spans="1:17" x14ac:dyDescent="0.25">
      <c r="A238" s="20" t="s">
        <v>362</v>
      </c>
      <c r="B238" s="20" t="s">
        <v>363</v>
      </c>
      <c r="C238" s="22">
        <v>2</v>
      </c>
      <c r="D238" s="13">
        <f>COUNTIFS(E:E,Table1[[#This Row],[EventDate]],G:G,Table1[[#This Row],[EventName]],H:H,Table1[[#This Row],[Category]],I:I,Table1[[#This Row],[Weapon]],J:J,Table1[[#This Row],[Gender]])</f>
        <v>6</v>
      </c>
      <c r="E238" s="5">
        <v>44276</v>
      </c>
      <c r="F238" s="12" t="s">
        <v>385</v>
      </c>
      <c r="G238" s="11" t="s">
        <v>284</v>
      </c>
      <c r="H238" s="20" t="s">
        <v>306</v>
      </c>
      <c r="I238" s="20" t="s">
        <v>286</v>
      </c>
      <c r="J238" s="16" t="str">
        <f>VLOOKUP(Table1[[#This Row],[LastName]]&amp;"."&amp;Table1[[#This Row],[FirstName]],Fencers!C:H,6,FALSE)</f>
        <v>Men</v>
      </c>
      <c r="K238" s="17" t="str">
        <f>VLOOKUP(Table1[[#This Row],[LastName]]&amp;"."&amp;Table1[[#This Row],[FirstName]],Fencers!C:G,4,FALSE)</f>
        <v>ASC</v>
      </c>
      <c r="L238" s="20">
        <v>0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23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23</v>
      </c>
    </row>
    <row r="239" spans="1:17" x14ac:dyDescent="0.25">
      <c r="A239" s="20" t="s">
        <v>21</v>
      </c>
      <c r="B239" s="20" t="s">
        <v>35</v>
      </c>
      <c r="C239" s="22">
        <v>3</v>
      </c>
      <c r="D239" s="13">
        <f>COUNTIFS(E:E,Table1[[#This Row],[EventDate]],G:G,Table1[[#This Row],[EventName]],H:H,Table1[[#This Row],[Category]],I:I,Table1[[#This Row],[Weapon]],J:J,Table1[[#This Row],[Gender]])</f>
        <v>6</v>
      </c>
      <c r="E239" s="5">
        <v>44276</v>
      </c>
      <c r="F239" s="12" t="s">
        <v>385</v>
      </c>
      <c r="G239" s="11" t="s">
        <v>284</v>
      </c>
      <c r="H239" s="20" t="s">
        <v>306</v>
      </c>
      <c r="I239" s="20" t="s">
        <v>286</v>
      </c>
      <c r="J239" s="16" t="str">
        <f>VLOOKUP(Table1[[#This Row],[LastName]]&amp;"."&amp;Table1[[#This Row],[FirstName]],Fencers!C:H,6,FALSE)</f>
        <v>Men</v>
      </c>
      <c r="K239" s="17" t="str">
        <f>VLOOKUP(Table1[[#This Row],[LastName]]&amp;"."&amp;Table1[[#This Row],[FirstName]],Fencers!C:G,4,FALSE)</f>
        <v>AHFC</v>
      </c>
      <c r="L239" s="20">
        <v>0</v>
      </c>
      <c r="M239" s="18">
        <f>COUNTIFS(A:A,Table1[[#This Row],[LastName]],B:B,Table1[[#This Row],[FirstName]],F:F,"S",H:H,Table1[[#This Row],[Category]],I:I,Table1[[#This Row],[Weapon]])</f>
        <v>4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18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18</v>
      </c>
    </row>
    <row r="240" spans="1:17" x14ac:dyDescent="0.25">
      <c r="A240" s="20" t="s">
        <v>147</v>
      </c>
      <c r="B240" s="20" t="s">
        <v>141</v>
      </c>
      <c r="C240" s="22">
        <v>3</v>
      </c>
      <c r="D240" s="13">
        <f>COUNTIFS(E:E,Table1[[#This Row],[EventDate]],G:G,Table1[[#This Row],[EventName]],H:H,Table1[[#This Row],[Category]],I:I,Table1[[#This Row],[Weapon]],J:J,Table1[[#This Row],[Gender]])</f>
        <v>6</v>
      </c>
      <c r="E240" s="5">
        <v>44276</v>
      </c>
      <c r="F240" s="12" t="s">
        <v>385</v>
      </c>
      <c r="G240" s="11" t="s">
        <v>284</v>
      </c>
      <c r="H240" s="20" t="s">
        <v>306</v>
      </c>
      <c r="I240" s="20" t="s">
        <v>286</v>
      </c>
      <c r="J240" s="16" t="str">
        <f>VLOOKUP(Table1[[#This Row],[LastName]]&amp;"."&amp;Table1[[#This Row],[FirstName]],Fencers!C:H,6,FALSE)</f>
        <v>Men</v>
      </c>
      <c r="K240" s="17" t="str">
        <f>VLOOKUP(Table1[[#This Row],[LastName]]&amp;"."&amp;Table1[[#This Row],[FirstName]],Fencers!C:G,4,FALSE)</f>
        <v>AUFeC</v>
      </c>
      <c r="L240" s="20">
        <v>0</v>
      </c>
      <c r="M240" s="18">
        <f>COUNTIFS(A:A,Table1[[#This Row],[LastName]],B:B,Table1[[#This Row],[FirstName]],F:F,"S",H:H,Table1[[#This Row],[Category]],I:I,Table1[[#This Row],[Weapon]])</f>
        <v>5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18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18</v>
      </c>
    </row>
    <row r="241" spans="1:17" x14ac:dyDescent="0.25">
      <c r="A241" s="20" t="s">
        <v>107</v>
      </c>
      <c r="B241" s="20" t="s">
        <v>143</v>
      </c>
      <c r="C241" s="22">
        <v>5</v>
      </c>
      <c r="D241" s="13">
        <f>COUNTIFS(E:E,Table1[[#This Row],[EventDate]],G:G,Table1[[#This Row],[EventName]],H:H,Table1[[#This Row],[Category]],I:I,Table1[[#This Row],[Weapon]],J:J,Table1[[#This Row],[Gender]])</f>
        <v>6</v>
      </c>
      <c r="E241" s="5">
        <v>44276</v>
      </c>
      <c r="F241" s="12" t="s">
        <v>385</v>
      </c>
      <c r="G241" s="11" t="s">
        <v>284</v>
      </c>
      <c r="H241" s="20" t="s">
        <v>306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ASC</v>
      </c>
      <c r="L241" s="20">
        <v>0</v>
      </c>
      <c r="M241" s="18">
        <f>COUNTIFS(A:A,Table1[[#This Row],[LastName]],B:B,Table1[[#This Row],[FirstName]],F:F,"S",H:H,Table1[[#This Row],[Category]],I:I,Table1[[#This Row],[Weapon]])</f>
        <v>4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12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12</v>
      </c>
    </row>
    <row r="242" spans="1:17" x14ac:dyDescent="0.25">
      <c r="A242" s="20" t="s">
        <v>90</v>
      </c>
      <c r="B242" s="20" t="s">
        <v>91</v>
      </c>
      <c r="C242" s="22">
        <v>6</v>
      </c>
      <c r="D242" s="13">
        <f>COUNTIFS(E:E,Table1[[#This Row],[EventDate]],G:G,Table1[[#This Row],[EventName]],H:H,Table1[[#This Row],[Category]],I:I,Table1[[#This Row],[Weapon]],J:J,Table1[[#This Row],[Gender]])</f>
        <v>6</v>
      </c>
      <c r="E242" s="5">
        <v>44276</v>
      </c>
      <c r="F242" s="12" t="s">
        <v>385</v>
      </c>
      <c r="G242" s="11" t="s">
        <v>284</v>
      </c>
      <c r="H242" s="20" t="s">
        <v>306</v>
      </c>
      <c r="I242" s="2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TPFC</v>
      </c>
      <c r="L242" s="20">
        <v>0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12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12</v>
      </c>
    </row>
    <row r="243" spans="1:17" x14ac:dyDescent="0.25">
      <c r="A243" s="20" t="s">
        <v>331</v>
      </c>
      <c r="B243" s="20" t="s">
        <v>332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4</v>
      </c>
      <c r="E243" s="5">
        <v>44276</v>
      </c>
      <c r="F243" s="12" t="s">
        <v>385</v>
      </c>
      <c r="G243" s="11" t="s">
        <v>284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Women</v>
      </c>
      <c r="K243" s="17" t="str">
        <f>VLOOKUP(Table1[[#This Row],[LastName]]&amp;"."&amp;Table1[[#This Row],[FirstName]],Fencers!C:G,4,FALSE)</f>
        <v>AUFeC</v>
      </c>
      <c r="L243" s="20">
        <v>0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28</v>
      </c>
      <c r="P243" s="18">
        <f>IF(OR(Table1[[#This Row],[Rank]]="Cancelled",Table1[[#This Row],[Rank]]&gt;64),1,VLOOKUP(Table1[[#This Row],[GenderCount]],'Ranking Values'!E:F,2,FALSE))</f>
        <v>0.8</v>
      </c>
      <c r="Q243" s="19">
        <f>Table1[[#This Row],[Ranking.Points]]*Table1[[#This Row],[Mulitplier]]*Table1[[#This Row],[NI.Mult]]</f>
        <v>22.400000000000002</v>
      </c>
    </row>
    <row r="244" spans="1:17" x14ac:dyDescent="0.25">
      <c r="A244" s="20" t="s">
        <v>307</v>
      </c>
      <c r="B244" s="20" t="s">
        <v>308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4</v>
      </c>
      <c r="E244" s="5">
        <v>44276</v>
      </c>
      <c r="F244" s="12" t="s">
        <v>385</v>
      </c>
      <c r="G244" s="11" t="s">
        <v>284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Women</v>
      </c>
      <c r="K244" s="17" t="str">
        <f>VLOOKUP(Table1[[#This Row],[LastName]]&amp;"."&amp;Table1[[#This Row],[FirstName]],Fencers!C:G,4,FALSE)</f>
        <v>AUFeC</v>
      </c>
      <c r="L244" s="20">
        <v>0</v>
      </c>
      <c r="M244" s="18">
        <f>COUNTIFS(A:A,Table1[[#This Row],[LastName]],B:B,Table1[[#This Row],[FirstName]],F:F,"S",H:H,Table1[[#This Row],[Category]],I:I,Table1[[#This Row],[Weapon]])</f>
        <v>2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23</v>
      </c>
      <c r="P244" s="18">
        <f>IF(OR(Table1[[#This Row],[Rank]]="Cancelled",Table1[[#This Row],[Rank]]&gt;64),1,VLOOKUP(Table1[[#This Row],[GenderCount]],'Ranking Values'!E:F,2,FALSE))</f>
        <v>0.8</v>
      </c>
      <c r="Q244" s="19">
        <f>Table1[[#This Row],[Ranking.Points]]*Table1[[#This Row],[Mulitplier]]*Table1[[#This Row],[NI.Mult]]</f>
        <v>18.400000000000002</v>
      </c>
    </row>
    <row r="245" spans="1:17" x14ac:dyDescent="0.25">
      <c r="A245" s="20" t="s">
        <v>181</v>
      </c>
      <c r="B245" s="20" t="s">
        <v>182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4</v>
      </c>
      <c r="E245" s="5">
        <v>44276</v>
      </c>
      <c r="F245" s="12" t="s">
        <v>385</v>
      </c>
      <c r="G245" s="11" t="s">
        <v>284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Women</v>
      </c>
      <c r="K245" s="17" t="str">
        <f>VLOOKUP(Table1[[#This Row],[LastName]]&amp;"."&amp;Table1[[#This Row],[FirstName]],Fencers!C:G,4,FALSE)</f>
        <v>CSFC</v>
      </c>
      <c r="L245" s="20">
        <v>0</v>
      </c>
      <c r="M245" s="18">
        <f>COUNTIFS(A:A,Table1[[#This Row],[LastName]],B:B,Table1[[#This Row],[FirstName]],F:F,"S",H:H,Table1[[#This Row],[Category]],I:I,Table1[[#This Row],[Weapon]])</f>
        <v>6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18</v>
      </c>
      <c r="P245" s="18">
        <f>IF(OR(Table1[[#This Row],[Rank]]="Cancelled",Table1[[#This Row],[Rank]]&gt;64),1,VLOOKUP(Table1[[#This Row],[GenderCount]],'Ranking Values'!E:F,2,FALSE))</f>
        <v>0.8</v>
      </c>
      <c r="Q245" s="19">
        <f>Table1[[#This Row],[Ranking.Points]]*Table1[[#This Row],[Mulitplier]]*Table1[[#This Row],[NI.Mult]]</f>
        <v>14.4</v>
      </c>
    </row>
    <row r="246" spans="1:17" x14ac:dyDescent="0.25">
      <c r="A246" s="20" t="s">
        <v>97</v>
      </c>
      <c r="B246" s="20" t="s">
        <v>101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4</v>
      </c>
      <c r="E246" s="5">
        <v>44276</v>
      </c>
      <c r="F246" s="12" t="s">
        <v>385</v>
      </c>
      <c r="G246" s="11" t="s">
        <v>284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AHFC</v>
      </c>
      <c r="L246" s="20">
        <v>0</v>
      </c>
      <c r="M246" s="18">
        <f>COUNTIFS(A:A,Table1[[#This Row],[LastName]],B:B,Table1[[#This Row],[FirstName]],F:F,"S",H:H,Table1[[#This Row],[Category]],I:I,Table1[[#This Row],[Weapon]])</f>
        <v>2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18</v>
      </c>
      <c r="P246" s="18">
        <f>IF(OR(Table1[[#This Row],[Rank]]="Cancelled",Table1[[#This Row],[Rank]]&gt;64),1,VLOOKUP(Table1[[#This Row],[GenderCount]],'Ranking Values'!E:F,2,FALSE))</f>
        <v>0.8</v>
      </c>
      <c r="Q246" s="19">
        <f>Table1[[#This Row],[Ranking.Points]]*Table1[[#This Row],[Mulitplier]]*Table1[[#This Row],[NI.Mult]]</f>
        <v>14.4</v>
      </c>
    </row>
    <row r="247" spans="1:17" x14ac:dyDescent="0.25">
      <c r="A247" s="20" t="s">
        <v>328</v>
      </c>
      <c r="B247" s="20" t="s">
        <v>329</v>
      </c>
      <c r="C247" s="22">
        <v>1</v>
      </c>
      <c r="D247" s="13">
        <f>COUNTIFS(E:E,Table1[[#This Row],[EventDate]],G:G,Table1[[#This Row],[EventName]],H:H,Table1[[#This Row],[Category]],I:I,Table1[[#This Row],[Weapon]],J:J,Table1[[#This Row],[Gender]])</f>
        <v>6</v>
      </c>
      <c r="E247" s="5">
        <v>44276</v>
      </c>
      <c r="F247" s="12" t="s">
        <v>385</v>
      </c>
      <c r="G247" s="11" t="s">
        <v>284</v>
      </c>
      <c r="H247" s="20" t="s">
        <v>306</v>
      </c>
      <c r="I247" s="20" t="s">
        <v>314</v>
      </c>
      <c r="J247" s="16" t="str">
        <f>VLOOKUP(Table1[[#This Row],[LastName]]&amp;"."&amp;Table1[[#This Row],[FirstName]],Fencers!C:H,6,FALSE)</f>
        <v>Men</v>
      </c>
      <c r="K247" s="17" t="str">
        <f>VLOOKUP(Table1[[#This Row],[LastName]]&amp;"."&amp;Table1[[#This Row],[FirstName]],Fencers!C:G,4,FALSE)</f>
        <v>CSFC</v>
      </c>
      <c r="L247" s="20">
        <v>0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28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28</v>
      </c>
    </row>
    <row r="248" spans="1:17" x14ac:dyDescent="0.25">
      <c r="A248" s="20" t="s">
        <v>31</v>
      </c>
      <c r="B248" s="20" t="s">
        <v>48</v>
      </c>
      <c r="C248" s="22">
        <v>2</v>
      </c>
      <c r="D248" s="13">
        <f>COUNTIFS(E:E,Table1[[#This Row],[EventDate]],G:G,Table1[[#This Row],[EventName]],H:H,Table1[[#This Row],[Category]],I:I,Table1[[#This Row],[Weapon]],J:J,Table1[[#This Row],[Gender]])</f>
        <v>6</v>
      </c>
      <c r="E248" s="5">
        <v>44276</v>
      </c>
      <c r="F248" s="12" t="s">
        <v>385</v>
      </c>
      <c r="G248" s="11" t="s">
        <v>284</v>
      </c>
      <c r="H248" s="20" t="s">
        <v>306</v>
      </c>
      <c r="I248" s="20" t="s">
        <v>314</v>
      </c>
      <c r="J248" s="16" t="str">
        <f>VLOOKUP(Table1[[#This Row],[LastName]]&amp;"."&amp;Table1[[#This Row],[FirstName]],Fencers!C:H,6,FALSE)</f>
        <v>Men</v>
      </c>
      <c r="K248" s="17" t="str">
        <f>VLOOKUP(Table1[[#This Row],[LastName]]&amp;"."&amp;Table1[[#This Row],[FirstName]],Fencers!C:G,4,FALSE)</f>
        <v>CSFC</v>
      </c>
      <c r="L248" s="20">
        <v>0</v>
      </c>
      <c r="M248" s="18">
        <f>COUNTIFS(A:A,Table1[[#This Row],[LastName]],B:B,Table1[[#This Row],[FirstName]],F:F,"S",H:H,Table1[[#This Row],[Category]],I:I,Table1[[#This Row],[Weapon]])</f>
        <v>2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23</v>
      </c>
      <c r="P248" s="18">
        <f>IF(OR(Table1[[#This Row],[Rank]]="Cancelled",Table1[[#This Row],[Rank]]&gt;64),1,VLOOKUP(Table1[[#This Row],[GenderCount]],'Ranking Values'!E:F,2,FALSE))</f>
        <v>1</v>
      </c>
      <c r="Q248" s="19">
        <f>Table1[[#This Row],[Ranking.Points]]*Table1[[#This Row],[Mulitplier]]*Table1[[#This Row],[NI.Mult]]</f>
        <v>23</v>
      </c>
    </row>
    <row r="249" spans="1:17" x14ac:dyDescent="0.25">
      <c r="A249" s="20" t="s">
        <v>326</v>
      </c>
      <c r="B249" s="20" t="s">
        <v>327</v>
      </c>
      <c r="C249" s="22">
        <v>3</v>
      </c>
      <c r="D249" s="13">
        <f>COUNTIFS(E:E,Table1[[#This Row],[EventDate]],G:G,Table1[[#This Row],[EventName]],H:H,Table1[[#This Row],[Category]],I:I,Table1[[#This Row],[Weapon]],J:J,Table1[[#This Row],[Gender]])</f>
        <v>6</v>
      </c>
      <c r="E249" s="5">
        <v>44276</v>
      </c>
      <c r="F249" s="12" t="s">
        <v>385</v>
      </c>
      <c r="G249" s="11" t="s">
        <v>284</v>
      </c>
      <c r="H249" s="20" t="s">
        <v>306</v>
      </c>
      <c r="I249" s="2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0">
        <v>0</v>
      </c>
      <c r="M249" s="18">
        <f>COUNTIFS(A:A,Table1[[#This Row],[LastName]],B:B,Table1[[#This Row],[FirstName]],F:F,"S",H:H,Table1[[#This Row],[Category]],I:I,Table1[[#This Row],[Weapon]])</f>
        <v>2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18</v>
      </c>
      <c r="P249" s="18">
        <f>IF(OR(Table1[[#This Row],[Rank]]="Cancelled",Table1[[#This Row],[Rank]]&gt;64),1,VLOOKUP(Table1[[#This Row],[GenderCount]],'Ranking Values'!E:F,2,FALSE))</f>
        <v>1</v>
      </c>
      <c r="Q249" s="19">
        <f>Table1[[#This Row],[Ranking.Points]]*Table1[[#This Row],[Mulitplier]]*Table1[[#This Row],[NI.Mult]]</f>
        <v>18</v>
      </c>
    </row>
    <row r="250" spans="1:17" x14ac:dyDescent="0.25">
      <c r="A250" s="20" t="s">
        <v>131</v>
      </c>
      <c r="B250" s="20" t="s">
        <v>60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6</v>
      </c>
      <c r="E250" s="5">
        <v>44276</v>
      </c>
      <c r="F250" s="12" t="s">
        <v>385</v>
      </c>
      <c r="G250" s="11" t="s">
        <v>284</v>
      </c>
      <c r="H250" s="20" t="s">
        <v>306</v>
      </c>
      <c r="I250" s="2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0">
        <v>0</v>
      </c>
      <c r="M250" s="18">
        <f>COUNTIFS(A:A,Table1[[#This Row],[LastName]],B:B,Table1[[#This Row],[FirstName]],F:F,"S",H:H,Table1[[#This Row],[Category]],I:I,Table1[[#This Row],[Weapon]])</f>
        <v>2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18</v>
      </c>
      <c r="P250" s="18">
        <f>IF(OR(Table1[[#This Row],[Rank]]="Cancelled",Table1[[#This Row],[Rank]]&gt;64),1,VLOOKUP(Table1[[#This Row],[GenderCount]],'Ranking Values'!E:F,2,FALSE))</f>
        <v>1</v>
      </c>
      <c r="Q250" s="19">
        <f>Table1[[#This Row],[Ranking.Points]]*Table1[[#This Row],[Mulitplier]]*Table1[[#This Row],[NI.Mult]]</f>
        <v>18</v>
      </c>
    </row>
    <row r="251" spans="1:17" x14ac:dyDescent="0.25">
      <c r="A251" s="20" t="s">
        <v>23</v>
      </c>
      <c r="B251" s="20" t="s">
        <v>38</v>
      </c>
      <c r="C251" s="22">
        <v>5</v>
      </c>
      <c r="D251" s="13">
        <f>COUNTIFS(E:E,Table1[[#This Row],[EventDate]],G:G,Table1[[#This Row],[EventName]],H:H,Table1[[#This Row],[Category]],I:I,Table1[[#This Row],[Weapon]],J:J,Table1[[#This Row],[Gender]])</f>
        <v>6</v>
      </c>
      <c r="E251" s="5">
        <v>44276</v>
      </c>
      <c r="F251" s="12" t="s">
        <v>385</v>
      </c>
      <c r="G251" s="11" t="s">
        <v>284</v>
      </c>
      <c r="H251" s="20" t="s">
        <v>306</v>
      </c>
      <c r="I251" s="2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0">
        <v>0</v>
      </c>
      <c r="M251" s="18">
        <f>COUNTIFS(A:A,Table1[[#This Row],[LastName]],B:B,Table1[[#This Row],[FirstName]],F:F,"S",H:H,Table1[[#This Row],[Category]],I:I,Table1[[#This Row],[Weapon]])</f>
        <v>4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12</v>
      </c>
      <c r="P251" s="18">
        <f>IF(OR(Table1[[#This Row],[Rank]]="Cancelled",Table1[[#This Row],[Rank]]&gt;64),1,VLOOKUP(Table1[[#This Row],[GenderCount]],'Ranking Values'!E:F,2,FALSE))</f>
        <v>1</v>
      </c>
      <c r="Q251" s="19">
        <f>Table1[[#This Row],[Ranking.Points]]*Table1[[#This Row],[Mulitplier]]*Table1[[#This Row],[NI.Mult]]</f>
        <v>12</v>
      </c>
    </row>
    <row r="252" spans="1:17" x14ac:dyDescent="0.25">
      <c r="A252" s="20" t="s">
        <v>23</v>
      </c>
      <c r="B252" s="20" t="s">
        <v>113</v>
      </c>
      <c r="C252" s="22">
        <v>6</v>
      </c>
      <c r="D252" s="13">
        <f>COUNTIFS(E:E,Table1[[#This Row],[EventDate]],G:G,Table1[[#This Row],[EventName]],H:H,Table1[[#This Row],[Category]],I:I,Table1[[#This Row],[Weapon]],J:J,Table1[[#This Row],[Gender]])</f>
        <v>6</v>
      </c>
      <c r="E252" s="5">
        <v>44276</v>
      </c>
      <c r="F252" s="12" t="s">
        <v>385</v>
      </c>
      <c r="G252" s="11" t="s">
        <v>284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17" t="str">
        <f>VLOOKUP(Table1[[#This Row],[LastName]]&amp;"."&amp;Table1[[#This Row],[FirstName]],Fencers!C:G,4,FALSE)</f>
        <v>CSFC</v>
      </c>
      <c r="L252" s="20">
        <v>0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12</v>
      </c>
      <c r="P252" s="18">
        <f>IF(OR(Table1[[#This Row],[Rank]]="Cancelled",Table1[[#This Row],[Rank]]&gt;64),1,VLOOKUP(Table1[[#This Row],[GenderCount]],'Ranking Values'!E:F,2,FALSE))</f>
        <v>1</v>
      </c>
      <c r="Q252" s="19">
        <f>Table1[[#This Row],[Ranking.Points]]*Table1[[#This Row],[Mulitplier]]*Table1[[#This Row],[NI.Mult]]</f>
        <v>12</v>
      </c>
    </row>
    <row r="253" spans="1:17" x14ac:dyDescent="0.25">
      <c r="A253" s="20" t="s">
        <v>68</v>
      </c>
      <c r="B253" s="20" t="s">
        <v>69</v>
      </c>
      <c r="C253" s="22">
        <v>1</v>
      </c>
      <c r="D253" s="13">
        <f>COUNTIFS(E:E,Table1[[#This Row],[EventDate]],G:G,Table1[[#This Row],[EventName]],H:H,Table1[[#This Row],[Category]],I:I,Table1[[#This Row],[Weapon]],J:J,Table1[[#This Row],[Gender]])</f>
        <v>2</v>
      </c>
      <c r="E253" s="5">
        <v>44276</v>
      </c>
      <c r="F253" s="12" t="s">
        <v>385</v>
      </c>
      <c r="G253" s="11" t="s">
        <v>284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Women</v>
      </c>
      <c r="K253" s="17" t="str">
        <f>VLOOKUP(Table1[[#This Row],[LastName]]&amp;"."&amp;Table1[[#This Row],[FirstName]],Fencers!C:G,4,FALSE)</f>
        <v>ASC</v>
      </c>
      <c r="L253" s="20">
        <v>0</v>
      </c>
      <c r="M253" s="18">
        <f>COUNTIFS(A:A,Table1[[#This Row],[LastName]],B:B,Table1[[#This Row],[FirstName]],F:F,"S",H:H,Table1[[#This Row],[Category]],I:I,Table1[[#This Row],[Weapon]])</f>
        <v>4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28</v>
      </c>
      <c r="P253" s="18">
        <f>IF(OR(Table1[[#This Row],[Rank]]="Cancelled",Table1[[#This Row],[Rank]]&gt;64),1,VLOOKUP(Table1[[#This Row],[GenderCount]],'Ranking Values'!E:F,2,FALSE))</f>
        <v>0.4</v>
      </c>
      <c r="Q253" s="19">
        <f>Table1[[#This Row],[Ranking.Points]]*Table1[[#This Row],[Mulitplier]]*Table1[[#This Row],[NI.Mult]]</f>
        <v>11.200000000000001</v>
      </c>
    </row>
    <row r="254" spans="1:17" x14ac:dyDescent="0.25">
      <c r="A254" s="20" t="s">
        <v>307</v>
      </c>
      <c r="B254" s="20" t="s">
        <v>308</v>
      </c>
      <c r="C254" s="22">
        <v>2</v>
      </c>
      <c r="D254" s="13">
        <f>COUNTIFS(E:E,Table1[[#This Row],[EventDate]],G:G,Table1[[#This Row],[EventName]],H:H,Table1[[#This Row],[Category]],I:I,Table1[[#This Row],[Weapon]],J:J,Table1[[#This Row],[Gender]])</f>
        <v>2</v>
      </c>
      <c r="E254" s="5">
        <v>44276</v>
      </c>
      <c r="F254" s="12" t="s">
        <v>385</v>
      </c>
      <c r="G254" s="11" t="s">
        <v>284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Women</v>
      </c>
      <c r="K254" s="17" t="str">
        <f>VLOOKUP(Table1[[#This Row],[LastName]]&amp;"."&amp;Table1[[#This Row],[FirstName]],Fencers!C:G,4,FALSE)</f>
        <v>AUFeC</v>
      </c>
      <c r="L254" s="20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23</v>
      </c>
      <c r="P254" s="18">
        <f>IF(OR(Table1[[#This Row],[Rank]]="Cancelled",Table1[[#This Row],[Rank]]&gt;64),1,VLOOKUP(Table1[[#This Row],[GenderCount]],'Ranking Values'!E:F,2,FALSE))</f>
        <v>0.4</v>
      </c>
      <c r="Q254" s="19">
        <f>Table1[[#This Row],[Ranking.Points]]*Table1[[#This Row],[Mulitplier]]*Table1[[#This Row],[NI.Mult]]</f>
        <v>9.2000000000000011</v>
      </c>
    </row>
    <row r="255" spans="1:17" x14ac:dyDescent="0.25">
      <c r="A255" s="20" t="s">
        <v>61</v>
      </c>
      <c r="B255" s="20" t="s">
        <v>63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3</v>
      </c>
      <c r="E255" s="5">
        <v>44276</v>
      </c>
      <c r="F255" s="12" t="s">
        <v>385</v>
      </c>
      <c r="G255" s="11" t="s">
        <v>284</v>
      </c>
      <c r="H255" s="20" t="s">
        <v>315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CSFC</v>
      </c>
      <c r="L255" s="20">
        <v>0</v>
      </c>
      <c r="M255" s="18">
        <f>COUNTIFS(A:A,Table1[[#This Row],[LastName]],B:B,Table1[[#This Row],[FirstName]],F:F,"S",H:H,Table1[[#This Row],[Category]],I:I,Table1[[#This Row],[Weapon]])</f>
        <v>6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28</v>
      </c>
      <c r="P255" s="18">
        <f>IF(OR(Table1[[#This Row],[Rank]]="Cancelled",Table1[[#This Row],[Rank]]&gt;64),1,VLOOKUP(Table1[[#This Row],[GenderCount]],'Ranking Values'!E:F,2,FALSE))</f>
        <v>0.6</v>
      </c>
      <c r="Q255" s="19">
        <f>Table1[[#This Row],[Ranking.Points]]*Table1[[#This Row],[Mulitplier]]*Table1[[#This Row],[NI.Mult]]</f>
        <v>16.8</v>
      </c>
    </row>
    <row r="256" spans="1:17" x14ac:dyDescent="0.25">
      <c r="A256" s="20" t="s">
        <v>57</v>
      </c>
      <c r="B256" s="20" t="s">
        <v>59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3</v>
      </c>
      <c r="E256" s="5">
        <v>44276</v>
      </c>
      <c r="F256" s="12" t="s">
        <v>385</v>
      </c>
      <c r="G256" s="11" t="s">
        <v>284</v>
      </c>
      <c r="H256" s="20" t="s">
        <v>315</v>
      </c>
      <c r="I256" s="20" t="s">
        <v>288</v>
      </c>
      <c r="J256" s="16" t="str">
        <f>VLOOKUP(Table1[[#This Row],[LastName]]&amp;"."&amp;Table1[[#This Row],[FirstName]],Fencers!C:H,6,FALSE)</f>
        <v>Men</v>
      </c>
      <c r="K256" s="17" t="str">
        <f>VLOOKUP(Table1[[#This Row],[LastName]]&amp;"."&amp;Table1[[#This Row],[FirstName]],Fencers!C:G,4,FALSE)</f>
        <v>AHFC</v>
      </c>
      <c r="L256" s="20">
        <v>0</v>
      </c>
      <c r="M256" s="18">
        <f>COUNTIFS(A:A,Table1[[#This Row],[LastName]],B:B,Table1[[#This Row],[FirstName]],F:F,"S",H:H,Table1[[#This Row],[Category]],I:I,Table1[[#This Row],[Weapon]])</f>
        <v>3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23</v>
      </c>
      <c r="P256" s="18">
        <f>IF(OR(Table1[[#This Row],[Rank]]="Cancelled",Table1[[#This Row],[Rank]]&gt;64),1,VLOOKUP(Table1[[#This Row],[GenderCount]],'Ranking Values'!E:F,2,FALSE))</f>
        <v>0.6</v>
      </c>
      <c r="Q256" s="19">
        <f>Table1[[#This Row],[Ranking.Points]]*Table1[[#This Row],[Mulitplier]]*Table1[[#This Row],[NI.Mult]]</f>
        <v>13.799999999999999</v>
      </c>
    </row>
    <row r="257" spans="1:17" x14ac:dyDescent="0.25">
      <c r="A257" s="20" t="s">
        <v>153</v>
      </c>
      <c r="B257" s="20" t="s">
        <v>157</v>
      </c>
      <c r="C257" s="22">
        <v>3</v>
      </c>
      <c r="D257" s="13">
        <f>COUNTIFS(E:E,Table1[[#This Row],[EventDate]],G:G,Table1[[#This Row],[EventName]],H:H,Table1[[#This Row],[Category]],I:I,Table1[[#This Row],[Weapon]],J:J,Table1[[#This Row],[Gender]])</f>
        <v>3</v>
      </c>
      <c r="E257" s="5">
        <v>44276</v>
      </c>
      <c r="F257" s="12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17" t="str">
        <f>VLOOKUP(Table1[[#This Row],[LastName]]&amp;"."&amp;Table1[[#This Row],[FirstName]],Fencers!C:G,4,FALSE)</f>
        <v>TPFC</v>
      </c>
      <c r="L257" s="20">
        <v>0</v>
      </c>
      <c r="M257" s="18">
        <f>COUNTIFS(A:A,Table1[[#This Row],[LastName]],B:B,Table1[[#This Row],[FirstName]],F:F,"S",H:H,Table1[[#This Row],[Category]],I:I,Table1[[#This Row],[Weapon]])</f>
        <v>1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18</v>
      </c>
      <c r="P257" s="18">
        <f>IF(OR(Table1[[#This Row],[Rank]]="Cancelled",Table1[[#This Row],[Rank]]&gt;64),1,VLOOKUP(Table1[[#This Row],[GenderCount]],'Ranking Values'!E:F,2,FALSE))</f>
        <v>0.6</v>
      </c>
      <c r="Q257" s="19">
        <f>Table1[[#This Row],[Ranking.Points]]*Table1[[#This Row],[Mulitplier]]*Table1[[#This Row],[NI.Mult]]</f>
        <v>10.799999999999999</v>
      </c>
    </row>
    <row r="258" spans="1:17" x14ac:dyDescent="0.25">
      <c r="A258" s="20" t="s">
        <v>61</v>
      </c>
      <c r="B258" s="20" t="s">
        <v>64</v>
      </c>
      <c r="C258" s="22">
        <v>3</v>
      </c>
      <c r="D258" s="13">
        <f>COUNTIFS(E:E,Table1[[#This Row],[EventDate]],G:G,Table1[[#This Row],[EventName]],H:H,Table1[[#This Row],[Category]],I:I,Table1[[#This Row],[Weapon]],J:J,Table1[[#This Row],[Gender]])</f>
        <v>1</v>
      </c>
      <c r="E258" s="5">
        <v>44276</v>
      </c>
      <c r="F258" s="12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CSFC</v>
      </c>
      <c r="L258" s="20">
        <v>0</v>
      </c>
      <c r="M258" s="18">
        <f>COUNTIFS(A:A,Table1[[#This Row],[LastName]],B:B,Table1[[#This Row],[FirstName]],F:F,"S",H:H,Table1[[#This Row],[Category]],I:I,Table1[[#This Row],[Weapon]])</f>
        <v>5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0.2</v>
      </c>
      <c r="Q258" s="19">
        <f>Table1[[#This Row],[Ranking.Points]]*Table1[[#This Row],[Mulitplier]]*Table1[[#This Row],[NI.Mult]]</f>
        <v>3.6</v>
      </c>
    </row>
    <row r="259" spans="1:17" x14ac:dyDescent="0.25">
      <c r="A259" s="20" t="s">
        <v>90</v>
      </c>
      <c r="B259" s="20" t="s">
        <v>91</v>
      </c>
      <c r="C259" s="22" t="s">
        <v>17</v>
      </c>
      <c r="D259" s="13">
        <f>COUNTIFS(E:E,Table1[[#This Row],[EventDate]],G:G,Table1[[#This Row],[EventName]],H:H,Table1[[#This Row],[Category]],I:I,Table1[[#This Row],[Weapon]],J:J,Table1[[#This Row],[Gender]])</f>
        <v>1</v>
      </c>
      <c r="E259" s="5">
        <v>44276</v>
      </c>
      <c r="F259" s="12" t="s">
        <v>385</v>
      </c>
      <c r="G259" s="11" t="s">
        <v>284</v>
      </c>
      <c r="H259" s="20" t="s">
        <v>315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TPFC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2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</v>
      </c>
    </row>
    <row r="260" spans="1:17" x14ac:dyDescent="0.25">
      <c r="A260" s="20" t="s">
        <v>131</v>
      </c>
      <c r="B260" s="20" t="s">
        <v>60</v>
      </c>
      <c r="C260" s="22" t="s">
        <v>17</v>
      </c>
      <c r="D260" s="13">
        <f>COUNTIFS(E:E,Table1[[#This Row],[EventDate]],G:G,Table1[[#This Row],[EventName]],H:H,Table1[[#This Row],[Category]],I:I,Table1[[#This Row],[Weapon]],J:J,Table1[[#This Row],[Gender]])</f>
        <v>3</v>
      </c>
      <c r="E260" s="5">
        <v>44276</v>
      </c>
      <c r="F260" s="12" t="s">
        <v>385</v>
      </c>
      <c r="G260" s="11" t="s">
        <v>284</v>
      </c>
      <c r="H260" s="20" t="s">
        <v>315</v>
      </c>
      <c r="I260" s="20" t="s">
        <v>314</v>
      </c>
      <c r="J260" s="16" t="str">
        <f>VLOOKUP(Table1[[#This Row],[LastName]]&amp;"."&amp;Table1[[#This Row],[FirstName]],Fencers!C:H,6,FALSE)</f>
        <v>Men</v>
      </c>
      <c r="K260" s="17" t="str">
        <f>VLOOKUP(Table1[[#This Row],[LastName]]&amp;"."&amp;Table1[[#This Row],[FirstName]],Fencers!C:G,4,FALSE)</f>
        <v>CSFC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2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</v>
      </c>
    </row>
    <row r="261" spans="1:17" x14ac:dyDescent="0.25">
      <c r="A261" s="20" t="s">
        <v>23</v>
      </c>
      <c r="B261" s="20" t="s">
        <v>37</v>
      </c>
      <c r="C261" s="22" t="s">
        <v>17</v>
      </c>
      <c r="D261" s="13">
        <f>COUNTIFS(E:E,Table1[[#This Row],[EventDate]],G:G,Table1[[#This Row],[EventName]],H:H,Table1[[#This Row],[Category]],I:I,Table1[[#This Row],[Weapon]],J:J,Table1[[#This Row],[Gender]])</f>
        <v>3</v>
      </c>
      <c r="E261" s="5">
        <v>44276</v>
      </c>
      <c r="F261" s="12" t="s">
        <v>385</v>
      </c>
      <c r="G261" s="11" t="s">
        <v>284</v>
      </c>
      <c r="H261" s="20" t="s">
        <v>315</v>
      </c>
      <c r="I261" s="20" t="s">
        <v>314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25">
      <c r="A262" s="20" t="s">
        <v>23</v>
      </c>
      <c r="B262" s="20" t="s">
        <v>113</v>
      </c>
      <c r="C262" s="22" t="s">
        <v>17</v>
      </c>
      <c r="D262" s="13">
        <f>COUNTIFS(E:E,Table1[[#This Row],[EventDate]],G:G,Table1[[#This Row],[EventName]],H:H,Table1[[#This Row],[Category]],I:I,Table1[[#This Row],[Weapon]],J:J,Table1[[#This Row],[Gender]])</f>
        <v>3</v>
      </c>
      <c r="E262" s="5">
        <v>44276</v>
      </c>
      <c r="F262" s="12" t="s">
        <v>385</v>
      </c>
      <c r="G262" s="11" t="s">
        <v>284</v>
      </c>
      <c r="H262" s="20" t="s">
        <v>315</v>
      </c>
      <c r="I262" s="20" t="s">
        <v>314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4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25">
      <c r="A263" s="20" t="s">
        <v>330</v>
      </c>
      <c r="B263" s="20" t="s">
        <v>319</v>
      </c>
      <c r="C263" s="22">
        <v>12</v>
      </c>
      <c r="D263" s="13">
        <v>44</v>
      </c>
      <c r="E263" s="5">
        <v>44319</v>
      </c>
      <c r="F263" s="12" t="s">
        <v>386</v>
      </c>
      <c r="G263" s="11" t="s">
        <v>364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ASC</v>
      </c>
      <c r="L263" s="20">
        <v>1</v>
      </c>
      <c r="M263" s="18">
        <f>COUNTIFS(A:A,Table1[[#This Row],[LastName]],B:B,Table1[[#This Row],[FirstName]],F:F,"S",H:H,Table1[[#This Row],[Category]],I:I,Table1[[#This Row],[Weapon]])</f>
        <v>1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1.4</v>
      </c>
      <c r="Q263" s="19">
        <f>Table1[[#This Row],[Ranking.Points]]*Table1[[#This Row],[Mulitplier]]*Table1[[#This Row],[NI.Mult]]</f>
        <v>0</v>
      </c>
    </row>
    <row r="264" spans="1:17" x14ac:dyDescent="0.25">
      <c r="A264" s="20" t="s">
        <v>19</v>
      </c>
      <c r="B264" s="20" t="s">
        <v>32</v>
      </c>
      <c r="C264" s="22">
        <v>15</v>
      </c>
      <c r="D264" s="13">
        <v>44</v>
      </c>
      <c r="E264" s="5">
        <v>44319</v>
      </c>
      <c r="F264" s="12" t="s">
        <v>386</v>
      </c>
      <c r="G264" s="11" t="s">
        <v>364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20">
        <v>1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1.4</v>
      </c>
      <c r="Q264" s="19">
        <f>Table1[[#This Row],[Ranking.Points]]*Table1[[#This Row],[Mulitplier]]*Table1[[#This Row],[NI.Mult]]</f>
        <v>11.2</v>
      </c>
    </row>
    <row r="265" spans="1:17" x14ac:dyDescent="0.25">
      <c r="A265" s="20" t="s">
        <v>304</v>
      </c>
      <c r="B265" s="20" t="s">
        <v>305</v>
      </c>
      <c r="C265" s="22">
        <v>3</v>
      </c>
      <c r="D265" s="13">
        <v>29</v>
      </c>
      <c r="E265" s="5">
        <v>44319</v>
      </c>
      <c r="F265" s="12" t="s">
        <v>386</v>
      </c>
      <c r="G265" s="11" t="s">
        <v>364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17" t="str">
        <f>VLOOKUP(Table1[[#This Row],[LastName]]&amp;"."&amp;Table1[[#This Row],[FirstName]],Fencers!C:G,4,FALSE)</f>
        <v>ASC</v>
      </c>
      <c r="L265" s="20">
        <v>1</v>
      </c>
      <c r="M265" s="18">
        <f>COUNTIFS(A:A,Table1[[#This Row],[LastName]],B:B,Table1[[#This Row],[FirstName]],F:F,"S",H:H,Table1[[#This Row],[Category]],I:I,Table1[[#This Row],[Weapon]])</f>
        <v>1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5" s="18">
        <f>IF(Table1[[#This Row],[Rank]]="Cancelled",1,IF(Table1[[#This Row],[Rank]]&gt;64,0,IF(L265=0,VLOOKUP(C265,'Ranking Values'!A:C,2,FALSE),VLOOKUP(C265,'Ranking Values'!A:C,3,FALSE))))</f>
        <v>20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0</v>
      </c>
    </row>
    <row r="266" spans="1:17" x14ac:dyDescent="0.25">
      <c r="A266" s="20" t="s">
        <v>108</v>
      </c>
      <c r="B266" s="20" t="s">
        <v>115</v>
      </c>
      <c r="C266" s="22">
        <v>28</v>
      </c>
      <c r="D266" s="13">
        <v>29</v>
      </c>
      <c r="E266" s="5">
        <v>44319</v>
      </c>
      <c r="F266" s="12" t="s">
        <v>386</v>
      </c>
      <c r="G266" s="11" t="s">
        <v>364</v>
      </c>
      <c r="H266" s="20" t="s">
        <v>306</v>
      </c>
      <c r="I266" s="20" t="s">
        <v>288</v>
      </c>
      <c r="J266" s="16" t="str">
        <f>VLOOKUP(Table1[[#This Row],[LastName]]&amp;"."&amp;Table1[[#This Row],[FirstName]],Fencers!C:H,6,FALSE)</f>
        <v>Women</v>
      </c>
      <c r="K266" s="17" t="str">
        <f>VLOOKUP(Table1[[#This Row],[LastName]]&amp;"."&amp;Table1[[#This Row],[FirstName]],Fencers!C:G,4,FALSE)</f>
        <v>ASC</v>
      </c>
      <c r="L266" s="20">
        <v>1</v>
      </c>
      <c r="M266" s="18">
        <f>COUNTIFS(A:A,Table1[[#This Row],[LastName]],B:B,Table1[[#This Row],[FirstName]],F:F,"S",H:H,Table1[[#This Row],[Category]],I:I,Table1[[#This Row],[Weapon]])</f>
        <v>6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4.8</v>
      </c>
    </row>
    <row r="267" spans="1:17" x14ac:dyDescent="0.25">
      <c r="A267" s="20" t="s">
        <v>61</v>
      </c>
      <c r="B267" s="20" t="s">
        <v>62</v>
      </c>
      <c r="C267" s="22">
        <v>10</v>
      </c>
      <c r="D267" s="13">
        <v>33</v>
      </c>
      <c r="E267" s="5">
        <v>44319</v>
      </c>
      <c r="F267" s="12" t="s">
        <v>386</v>
      </c>
      <c r="G267" s="11" t="s">
        <v>364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20">
        <v>1</v>
      </c>
      <c r="M267" s="18">
        <f>COUNTIFS(A:A,Table1[[#This Row],[LastName]],B:B,Table1[[#This Row],[FirstName]],F:F,"S",H:H,Table1[[#This Row],[Category]],I:I,Table1[[#This Row],[Weapon]])</f>
        <v>4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1.4</v>
      </c>
      <c r="Q267" s="19">
        <f>Table1[[#This Row],[Ranking.Points]]*Table1[[#This Row],[Mulitplier]]*Table1[[#This Row],[NI.Mult]]</f>
        <v>11.2</v>
      </c>
    </row>
    <row r="268" spans="1:17" x14ac:dyDescent="0.25">
      <c r="A268" s="20" t="s">
        <v>362</v>
      </c>
      <c r="B268" s="20" t="s">
        <v>363</v>
      </c>
      <c r="C268" s="22">
        <v>14</v>
      </c>
      <c r="D268" s="13">
        <v>32</v>
      </c>
      <c r="E268" s="5">
        <v>44319</v>
      </c>
      <c r="F268" s="12" t="s">
        <v>386</v>
      </c>
      <c r="G268" s="11" t="s">
        <v>364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ASC</v>
      </c>
      <c r="L268" s="20">
        <v>1</v>
      </c>
      <c r="M268" s="18">
        <f>COUNTIFS(A:A,Table1[[#This Row],[LastName]],B:B,Table1[[#This Row],[FirstName]],F:F,"S",H:H,Table1[[#This Row],[Category]],I:I,Table1[[#This Row],[Weapon]])</f>
        <v>1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8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146</v>
      </c>
      <c r="B269" s="20" t="s">
        <v>83</v>
      </c>
      <c r="C269" s="22">
        <v>2</v>
      </c>
      <c r="D269" s="13">
        <v>18</v>
      </c>
      <c r="E269" s="5">
        <v>44319</v>
      </c>
      <c r="F269" s="12" t="s">
        <v>386</v>
      </c>
      <c r="G269" s="11" t="s">
        <v>364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Women</v>
      </c>
      <c r="K269" s="17" t="str">
        <f>VLOOKUP(Table1[[#This Row],[LastName]]&amp;"."&amp;Table1[[#This Row],[FirstName]],Fencers!C:G,4,FALSE)</f>
        <v>ASC</v>
      </c>
      <c r="L269" s="20">
        <v>1</v>
      </c>
      <c r="M269" s="18">
        <f>COUNTIFS(A:A,Table1[[#This Row],[LastName]],B:B,Table1[[#This Row],[FirstName]],F:F,"S",H:H,Table1[[#This Row],[Category]],I:I,Table1[[#This Row],[Weapon]])</f>
        <v>4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26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31.2</v>
      </c>
    </row>
    <row r="270" spans="1:17" x14ac:dyDescent="0.25">
      <c r="A270" s="20" t="s">
        <v>330</v>
      </c>
      <c r="B270" s="20" t="s">
        <v>319</v>
      </c>
      <c r="C270" s="22">
        <v>3</v>
      </c>
      <c r="D270" s="13">
        <v>15</v>
      </c>
      <c r="E270" s="5">
        <v>44319</v>
      </c>
      <c r="F270" s="12" t="s">
        <v>386</v>
      </c>
      <c r="G270" s="11" t="s">
        <v>364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ASC</v>
      </c>
      <c r="L270" s="20">
        <v>1</v>
      </c>
      <c r="M270" s="18">
        <f>COUNTIFS(A:A,Table1[[#This Row],[LastName]],B:B,Table1[[#This Row],[FirstName]],F:F,"S",H:H,Table1[[#This Row],[Category]],I:I,Table1[[#This Row],[Weapon]])</f>
        <v>0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0" s="18">
        <f>IF(Table1[[#This Row],[Rank]]="Cancelled",1,IF(Table1[[#This Row],[Rank]]&gt;64,0,IF(L270=0,VLOOKUP(C270,'Ranking Values'!A:C,2,FALSE),VLOOKUP(C270,'Ranking Values'!A:C,3,FALSE))))</f>
        <v>20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0</v>
      </c>
    </row>
    <row r="271" spans="1:17" x14ac:dyDescent="0.25">
      <c r="A271" s="20" t="s">
        <v>108</v>
      </c>
      <c r="B271" s="20" t="s">
        <v>115</v>
      </c>
      <c r="C271" s="22">
        <v>10</v>
      </c>
      <c r="D271" s="13">
        <v>11</v>
      </c>
      <c r="E271" s="5">
        <v>44319</v>
      </c>
      <c r="F271" s="12" t="s">
        <v>386</v>
      </c>
      <c r="G271" s="11" t="s">
        <v>364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Women</v>
      </c>
      <c r="K271" s="17" t="str">
        <f>VLOOKUP(Table1[[#This Row],[LastName]]&amp;"."&amp;Table1[[#This Row],[FirstName]],Fencers!C:G,4,FALSE)</f>
        <v>ASC</v>
      </c>
      <c r="L271" s="20">
        <v>1</v>
      </c>
      <c r="M271" s="18">
        <f>COUNTIFS(A:A,Table1[[#This Row],[LastName]],B:B,Table1[[#This Row],[FirstName]],F:F,"S",H:H,Table1[[#This Row],[Category]],I:I,Table1[[#This Row],[Weapon]])</f>
        <v>5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8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8</v>
      </c>
    </row>
    <row r="272" spans="1:17" x14ac:dyDescent="0.25">
      <c r="A272" s="20" t="s">
        <v>298</v>
      </c>
      <c r="B272" s="20" t="s">
        <v>112</v>
      </c>
      <c r="C272" s="22">
        <v>5</v>
      </c>
      <c r="D272" s="13">
        <v>8</v>
      </c>
      <c r="E272" s="5">
        <v>44319</v>
      </c>
      <c r="F272" s="12" t="s">
        <v>386</v>
      </c>
      <c r="G272" s="11" t="s">
        <v>364</v>
      </c>
      <c r="H272" s="20" t="s">
        <v>315</v>
      </c>
      <c r="I272" s="20" t="s">
        <v>314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1</v>
      </c>
      <c r="M272" s="18">
        <f>COUNTIFS(A:A,Table1[[#This Row],[LastName]],B:B,Table1[[#This Row],[FirstName]],F:F,"S",H:H,Table1[[#This Row],[Category]],I:I,Table1[[#This Row],[Weapon]])</f>
        <v>2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0</v>
      </c>
    </row>
    <row r="273" spans="1:17" x14ac:dyDescent="0.25">
      <c r="A273" s="20" t="s">
        <v>107</v>
      </c>
      <c r="B273" s="20" t="s">
        <v>144</v>
      </c>
      <c r="C273" s="22">
        <v>1</v>
      </c>
      <c r="D273" s="13">
        <f>COUNTIFS(E:E,Table1[[#This Row],[EventDate]],G:G,Table1[[#This Row],[EventName]],H:H,Table1[[#This Row],[Category]],I:I,Table1[[#This Row],[Weapon]],J:J,Table1[[#This Row],[Gender]])</f>
        <v>7</v>
      </c>
      <c r="E273" s="5">
        <v>44332</v>
      </c>
      <c r="F273" s="12" t="s">
        <v>385</v>
      </c>
      <c r="G273" s="11" t="s">
        <v>284</v>
      </c>
      <c r="H273" s="20" t="s">
        <v>291</v>
      </c>
      <c r="I273" s="20" t="s">
        <v>286</v>
      </c>
      <c r="J273" s="16" t="str">
        <f>VLOOKUP(Table1[[#This Row],[LastName]]&amp;"."&amp;Table1[[#This Row],[FirstName]],Fencers!C:H,6,FALSE)</f>
        <v>Men</v>
      </c>
      <c r="K273" s="17" t="str">
        <f>VLOOKUP(Table1[[#This Row],[LastName]]&amp;"."&amp;Table1[[#This Row],[FirstName]],Fencers!C:G,4,FALSE)</f>
        <v>ASC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3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28</v>
      </c>
    </row>
    <row r="274" spans="1:17" x14ac:dyDescent="0.25">
      <c r="A274" s="20" t="s">
        <v>295</v>
      </c>
      <c r="B274" s="20" t="s">
        <v>53</v>
      </c>
      <c r="C274" s="22">
        <v>2</v>
      </c>
      <c r="D274" s="13">
        <f>COUNTIFS(E:E,Table1[[#This Row],[EventDate]],G:G,Table1[[#This Row],[EventName]],H:H,Table1[[#This Row],[Category]],I:I,Table1[[#This Row],[Weapon]],J:J,Table1[[#This Row],[Gender]])</f>
        <v>7</v>
      </c>
      <c r="E274" s="5">
        <v>44332</v>
      </c>
      <c r="F274" s="12" t="s">
        <v>385</v>
      </c>
      <c r="G274" s="11" t="s">
        <v>284</v>
      </c>
      <c r="H274" s="20" t="s">
        <v>291</v>
      </c>
      <c r="I274" s="20" t="s">
        <v>286</v>
      </c>
      <c r="J274" s="16" t="str">
        <f>VLOOKUP(Table1[[#This Row],[LastName]]&amp;"."&amp;Table1[[#This Row],[FirstName]],Fencers!C:H,6,FALSE)</f>
        <v>Men</v>
      </c>
      <c r="K274" s="17" t="str">
        <f>VLOOKUP(Table1[[#This Row],[LastName]]&amp;"."&amp;Table1[[#This Row],[FirstName]],Fencers!C:G,4,FALSE)</f>
        <v>ASC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2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23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23</v>
      </c>
    </row>
    <row r="275" spans="1:17" x14ac:dyDescent="0.25">
      <c r="A275" s="20" t="s">
        <v>367</v>
      </c>
      <c r="B275" s="20" t="s">
        <v>368</v>
      </c>
      <c r="C275" s="22">
        <v>3</v>
      </c>
      <c r="D275" s="13">
        <f>COUNTIFS(E:E,Table1[[#This Row],[EventDate]],G:G,Table1[[#This Row],[EventName]],H:H,Table1[[#This Row],[Category]],I:I,Table1[[#This Row],[Weapon]],J:J,Table1[[#This Row],[Gender]])</f>
        <v>7</v>
      </c>
      <c r="E275" s="5">
        <v>44332</v>
      </c>
      <c r="F275" s="12" t="s">
        <v>385</v>
      </c>
      <c r="G275" s="11" t="s">
        <v>284</v>
      </c>
      <c r="H275" s="20" t="s">
        <v>291</v>
      </c>
      <c r="I275" s="20" t="s">
        <v>286</v>
      </c>
      <c r="J275" s="16" t="str">
        <f>VLOOKUP(Table1[[#This Row],[LastName]]&amp;"."&amp;Table1[[#This Row],[FirstName]],Fencers!C:H,6,FALSE)</f>
        <v>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1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18</v>
      </c>
    </row>
    <row r="276" spans="1:17" x14ac:dyDescent="0.25">
      <c r="A276" s="20" t="s">
        <v>369</v>
      </c>
      <c r="B276" s="20" t="s">
        <v>370</v>
      </c>
      <c r="C276" s="22">
        <v>3</v>
      </c>
      <c r="D276" s="13">
        <f>COUNTIFS(E:E,Table1[[#This Row],[EventDate]],G:G,Table1[[#This Row],[EventName]],H:H,Table1[[#This Row],[Category]],I:I,Table1[[#This Row],[Weapon]],J:J,Table1[[#This Row],[Gender]])</f>
        <v>7</v>
      </c>
      <c r="E276" s="5">
        <v>44332</v>
      </c>
      <c r="F276" s="12" t="s">
        <v>385</v>
      </c>
      <c r="G276" s="11" t="s">
        <v>284</v>
      </c>
      <c r="H276" s="20" t="s">
        <v>291</v>
      </c>
      <c r="I276" s="20" t="s">
        <v>286</v>
      </c>
      <c r="J276" s="16" t="str">
        <f>VLOOKUP(Table1[[#This Row],[LastName]]&amp;"."&amp;Table1[[#This Row],[FirstName]],Fencers!C:H,6,FALSE)</f>
        <v>Men</v>
      </c>
      <c r="K276" s="17" t="str">
        <f>VLOOKUP(Table1[[#This Row],[LastName]]&amp;"."&amp;Table1[[#This Row],[FirstName]],Fencers!C:G,4,FALSE)</f>
        <v>CSFC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1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18</v>
      </c>
    </row>
    <row r="277" spans="1:17" x14ac:dyDescent="0.25">
      <c r="A277" s="20" t="s">
        <v>353</v>
      </c>
      <c r="B277" s="20" t="s">
        <v>325</v>
      </c>
      <c r="C277" s="22">
        <v>5</v>
      </c>
      <c r="D277" s="13">
        <f>COUNTIFS(E:E,Table1[[#This Row],[EventDate]],G:G,Table1[[#This Row],[EventName]],H:H,Table1[[#This Row],[Category]],I:I,Table1[[#This Row],[Weapon]],J:J,Table1[[#This Row],[Gender]])</f>
        <v>7</v>
      </c>
      <c r="E277" s="5">
        <v>44332</v>
      </c>
      <c r="F277" s="12" t="s">
        <v>385</v>
      </c>
      <c r="G277" s="11" t="s">
        <v>284</v>
      </c>
      <c r="H277" s="20" t="s">
        <v>291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ASC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2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12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12</v>
      </c>
    </row>
    <row r="278" spans="1:17" x14ac:dyDescent="0.25">
      <c r="A278" s="20" t="s">
        <v>371</v>
      </c>
      <c r="B278" s="20" t="s">
        <v>372</v>
      </c>
      <c r="C278" s="22">
        <v>6</v>
      </c>
      <c r="D278" s="13">
        <f>COUNTIFS(E:E,Table1[[#This Row],[EventDate]],G:G,Table1[[#This Row],[EventName]],H:H,Table1[[#This Row],[Category]],I:I,Table1[[#This Row],[Weapon]],J:J,Table1[[#This Row],[Gender]])</f>
        <v>7</v>
      </c>
      <c r="E278" s="5">
        <v>44332</v>
      </c>
      <c r="F278" s="12" t="s">
        <v>385</v>
      </c>
      <c r="G278" s="11" t="s">
        <v>284</v>
      </c>
      <c r="H278" s="20" t="s">
        <v>291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ASC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1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12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12</v>
      </c>
    </row>
    <row r="279" spans="1:17" x14ac:dyDescent="0.25">
      <c r="A279" s="20" t="s">
        <v>373</v>
      </c>
      <c r="B279" s="20" t="s">
        <v>210</v>
      </c>
      <c r="C279" s="22">
        <v>7</v>
      </c>
      <c r="D279" s="13">
        <f>COUNTIFS(E:E,Table1[[#This Row],[EventDate]],G:G,Table1[[#This Row],[EventName]],H:H,Table1[[#This Row],[Category]],I:I,Table1[[#This Row],[Weapon]],J:J,Table1[[#This Row],[Gender]])</f>
        <v>7</v>
      </c>
      <c r="E279" s="5">
        <v>44332</v>
      </c>
      <c r="F279" s="12" t="s">
        <v>385</v>
      </c>
      <c r="G279" s="11" t="s">
        <v>284</v>
      </c>
      <c r="H279" s="20" t="s">
        <v>291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ASC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1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12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12</v>
      </c>
    </row>
    <row r="280" spans="1:17" x14ac:dyDescent="0.25">
      <c r="A280" s="20" t="s">
        <v>215</v>
      </c>
      <c r="B280" s="20" t="s">
        <v>216</v>
      </c>
      <c r="C280" s="22">
        <v>1</v>
      </c>
      <c r="D280" s="13">
        <f>COUNTIFS(E:E,Table1[[#This Row],[EventDate]],G:G,Table1[[#This Row],[EventName]],H:H,Table1[[#This Row],[Category]],I:I,Table1[[#This Row],[Weapon]],J:J,Table1[[#This Row],[Gender]])</f>
        <v>2</v>
      </c>
      <c r="E280" s="5">
        <v>44332</v>
      </c>
      <c r="F280" s="12" t="s">
        <v>385</v>
      </c>
      <c r="G280" s="11" t="s">
        <v>284</v>
      </c>
      <c r="H280" s="20" t="s">
        <v>291</v>
      </c>
      <c r="I280" s="20" t="s">
        <v>286</v>
      </c>
      <c r="J280" s="16" t="str">
        <f>VLOOKUP(Table1[[#This Row],[LastName]]&amp;"."&amp;Table1[[#This Row],[FirstName]],Fencers!C:H,6,FALSE)</f>
        <v>Women</v>
      </c>
      <c r="K280" s="17" t="str">
        <f>VLOOKUP(Table1[[#This Row],[LastName]]&amp;"."&amp;Table1[[#This Row],[FirstName]],Fencers!C:G,4,FALSE)</f>
        <v>AHFC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2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28</v>
      </c>
      <c r="P280" s="18">
        <f>IF(OR(Table1[[#This Row],[Rank]]="Cancelled",Table1[[#This Row],[Rank]]&gt;64),1,VLOOKUP(Table1[[#This Row],[GenderCount]],'Ranking Values'!E:F,2,FALSE))</f>
        <v>0.4</v>
      </c>
      <c r="Q280" s="19">
        <f>Table1[[#This Row],[Ranking.Points]]*Table1[[#This Row],[Mulitplier]]*Table1[[#This Row],[NI.Mult]]</f>
        <v>11.200000000000001</v>
      </c>
    </row>
    <row r="281" spans="1:17" x14ac:dyDescent="0.25">
      <c r="A281" s="20" t="s">
        <v>365</v>
      </c>
      <c r="B281" s="20" t="s">
        <v>366</v>
      </c>
      <c r="C281" s="22">
        <v>2</v>
      </c>
      <c r="D281" s="13">
        <f>COUNTIFS(E:E,Table1[[#This Row],[EventDate]],G:G,Table1[[#This Row],[EventName]],H:H,Table1[[#This Row],[Category]],I:I,Table1[[#This Row],[Weapon]],J:J,Table1[[#This Row],[Gender]])</f>
        <v>2</v>
      </c>
      <c r="E281" s="5">
        <v>44332</v>
      </c>
      <c r="F281" s="12" t="s">
        <v>385</v>
      </c>
      <c r="G281" s="11" t="s">
        <v>284</v>
      </c>
      <c r="H281" s="20" t="s">
        <v>291</v>
      </c>
      <c r="I281" s="20" t="s">
        <v>286</v>
      </c>
      <c r="J281" s="16" t="str">
        <f>VLOOKUP(Table1[[#This Row],[LastName]]&amp;"."&amp;Table1[[#This Row],[FirstName]],Fencers!C:H,6,FALSE)</f>
        <v>Women</v>
      </c>
      <c r="K281" s="17" t="str">
        <f>VLOOKUP(Table1[[#This Row],[LastName]]&amp;"."&amp;Table1[[#This Row],[FirstName]],Fencers!C:G,4,FALSE)</f>
        <v>CSFC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1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23</v>
      </c>
      <c r="P281" s="18">
        <f>IF(OR(Table1[[#This Row],[Rank]]="Cancelled",Table1[[#This Row],[Rank]]&gt;64),1,VLOOKUP(Table1[[#This Row],[GenderCount]],'Ranking Values'!E:F,2,FALSE))</f>
        <v>0.4</v>
      </c>
      <c r="Q281" s="19">
        <f>Table1[[#This Row],[Ranking.Points]]*Table1[[#This Row],[Mulitplier]]*Table1[[#This Row],[NI.Mult]]</f>
        <v>9.2000000000000011</v>
      </c>
    </row>
    <row r="282" spans="1:17" x14ac:dyDescent="0.25">
      <c r="A282" s="20" t="s">
        <v>107</v>
      </c>
      <c r="B282" s="20" t="s">
        <v>144</v>
      </c>
      <c r="C282" s="22">
        <v>1</v>
      </c>
      <c r="D282" s="13">
        <f>COUNTIFS(E:E,Table1[[#This Row],[EventDate]],G:G,Table1[[#This Row],[EventName]],H:H,Table1[[#This Row],[Category]],I:I,Table1[[#This Row],[Weapon]],J:J,Table1[[#This Row],[Gender]])</f>
        <v>6</v>
      </c>
      <c r="E282" s="5">
        <v>44332</v>
      </c>
      <c r="F282" s="12" t="s">
        <v>385</v>
      </c>
      <c r="G282" s="11" t="s">
        <v>284</v>
      </c>
      <c r="H282" s="20" t="s">
        <v>287</v>
      </c>
      <c r="I282" s="20" t="s">
        <v>286</v>
      </c>
      <c r="J282" s="16" t="str">
        <f>VLOOKUP(Table1[[#This Row],[LastName]]&amp;"."&amp;Table1[[#This Row],[FirstName]],Fencers!C:H,6,FALSE)</f>
        <v>Men</v>
      </c>
      <c r="K282" s="17" t="str">
        <f>VLOOKUP(Table1[[#This Row],[LastName]]&amp;"."&amp;Table1[[#This Row],[FirstName]],Fencers!C:G,4,FALSE)</f>
        <v>ASC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3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1</v>
      </c>
      <c r="Q282" s="19">
        <f>Table1[[#This Row],[Ranking.Points]]*Table1[[#This Row],[Mulitplier]]*Table1[[#This Row],[NI.Mult]]</f>
        <v>28</v>
      </c>
    </row>
    <row r="283" spans="1:17" x14ac:dyDescent="0.25">
      <c r="A283" s="20" t="s">
        <v>211</v>
      </c>
      <c r="B283" s="20" t="s">
        <v>212</v>
      </c>
      <c r="C283" s="22">
        <v>2</v>
      </c>
      <c r="D283" s="13">
        <f>COUNTIFS(E:E,Table1[[#This Row],[EventDate]],G:G,Table1[[#This Row],[EventName]],H:H,Table1[[#This Row],[Category]],I:I,Table1[[#This Row],[Weapon]],J:J,Table1[[#This Row],[Gender]])</f>
        <v>6</v>
      </c>
      <c r="E283" s="5">
        <v>44332</v>
      </c>
      <c r="F283" s="12" t="s">
        <v>385</v>
      </c>
      <c r="G283" s="11" t="s">
        <v>284</v>
      </c>
      <c r="H283" s="20" t="s">
        <v>287</v>
      </c>
      <c r="I283" s="20" t="s">
        <v>286</v>
      </c>
      <c r="J283" s="16" t="str">
        <f>VLOOKUP(Table1[[#This Row],[LastName]]&amp;"."&amp;Table1[[#This Row],[FirstName]],Fencers!C:H,6,FALSE)</f>
        <v>Men</v>
      </c>
      <c r="K283" s="17" t="str">
        <f>VLOOKUP(Table1[[#This Row],[LastName]]&amp;"."&amp;Table1[[#This Row],[FirstName]],Fencers!C:G,4,FALSE)</f>
        <v>AHFC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1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1</v>
      </c>
      <c r="Q283" s="19">
        <f>Table1[[#This Row],[Ranking.Points]]*Table1[[#This Row],[Mulitplier]]*Table1[[#This Row],[NI.Mult]]</f>
        <v>23</v>
      </c>
    </row>
    <row r="284" spans="1:17" x14ac:dyDescent="0.25">
      <c r="A284" s="20" t="s">
        <v>350</v>
      </c>
      <c r="B284" s="20" t="s">
        <v>351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6</v>
      </c>
      <c r="E284" s="5">
        <v>44332</v>
      </c>
      <c r="F284" s="12" t="s">
        <v>385</v>
      </c>
      <c r="G284" s="11" t="s">
        <v>284</v>
      </c>
      <c r="H284" s="20" t="s">
        <v>287</v>
      </c>
      <c r="I284" s="20" t="s">
        <v>286</v>
      </c>
      <c r="J284" s="16" t="str">
        <f>VLOOKUP(Table1[[#This Row],[LastName]]&amp;"."&amp;Table1[[#This Row],[FirstName]],Fencers!C:H,6,FALSE)</f>
        <v>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1</v>
      </c>
      <c r="Q284" s="19">
        <f>Table1[[#This Row],[Ranking.Points]]*Table1[[#This Row],[Mulitplier]]*Table1[[#This Row],[NI.Mult]]</f>
        <v>18</v>
      </c>
    </row>
    <row r="285" spans="1:17" x14ac:dyDescent="0.25">
      <c r="A285" s="20" t="s">
        <v>295</v>
      </c>
      <c r="B285" s="20" t="s">
        <v>53</v>
      </c>
      <c r="C285" s="22">
        <v>3</v>
      </c>
      <c r="D285" s="13">
        <f>COUNTIFS(E:E,Table1[[#This Row],[EventDate]],G:G,Table1[[#This Row],[EventName]],H:H,Table1[[#This Row],[Category]],I:I,Table1[[#This Row],[Weapon]],J:J,Table1[[#This Row],[Gender]])</f>
        <v>6</v>
      </c>
      <c r="E285" s="5">
        <v>44332</v>
      </c>
      <c r="F285" s="12" t="s">
        <v>385</v>
      </c>
      <c r="G285" s="11" t="s">
        <v>284</v>
      </c>
      <c r="H285" s="20" t="s">
        <v>287</v>
      </c>
      <c r="I285" s="20" t="s">
        <v>286</v>
      </c>
      <c r="J285" s="16" t="str">
        <f>VLOOKUP(Table1[[#This Row],[LastName]]&amp;"."&amp;Table1[[#This Row],[FirstName]],Fencers!C:H,6,FALSE)</f>
        <v>Men</v>
      </c>
      <c r="K285" s="17" t="str">
        <f>VLOOKUP(Table1[[#This Row],[LastName]]&amp;"."&amp;Table1[[#This Row],[FirstName]],Fencers!C:G,4,FALSE)</f>
        <v>ASC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1</v>
      </c>
      <c r="Q285" s="19">
        <f>Table1[[#This Row],[Ranking.Points]]*Table1[[#This Row],[Mulitplier]]*Table1[[#This Row],[NI.Mult]]</f>
        <v>18</v>
      </c>
    </row>
    <row r="286" spans="1:17" x14ac:dyDescent="0.25">
      <c r="A286" s="20" t="s">
        <v>374</v>
      </c>
      <c r="B286" s="20" t="s">
        <v>139</v>
      </c>
      <c r="C286" s="22">
        <v>5</v>
      </c>
      <c r="D286" s="13">
        <f>COUNTIFS(E:E,Table1[[#This Row],[EventDate]],G:G,Table1[[#This Row],[EventName]],H:H,Table1[[#This Row],[Category]],I:I,Table1[[#This Row],[Weapon]],J:J,Table1[[#This Row],[Gender]])</f>
        <v>6</v>
      </c>
      <c r="E286" s="5">
        <v>44332</v>
      </c>
      <c r="F286" s="12" t="s">
        <v>385</v>
      </c>
      <c r="G286" s="11" t="s">
        <v>284</v>
      </c>
      <c r="H286" s="20" t="s">
        <v>287</v>
      </c>
      <c r="I286" s="20" t="s">
        <v>286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1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12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12</v>
      </c>
    </row>
    <row r="287" spans="1:17" x14ac:dyDescent="0.25">
      <c r="A287" s="20" t="s">
        <v>252</v>
      </c>
      <c r="B287" s="20" t="s">
        <v>253</v>
      </c>
      <c r="C287" s="22">
        <v>6</v>
      </c>
      <c r="D287" s="13">
        <f>COUNTIFS(E:E,Table1[[#This Row],[EventDate]],G:G,Table1[[#This Row],[EventName]],H:H,Table1[[#This Row],[Category]],I:I,Table1[[#This Row],[Weapon]],J:J,Table1[[#This Row],[Gender]])</f>
        <v>6</v>
      </c>
      <c r="E287" s="5">
        <v>44332</v>
      </c>
      <c r="F287" s="12" t="s">
        <v>385</v>
      </c>
      <c r="G287" s="11" t="s">
        <v>284</v>
      </c>
      <c r="H287" s="20" t="s">
        <v>287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1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12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12</v>
      </c>
    </row>
    <row r="288" spans="1:17" x14ac:dyDescent="0.25">
      <c r="A288" s="20" t="s">
        <v>125</v>
      </c>
      <c r="B288" s="20" t="s">
        <v>138</v>
      </c>
      <c r="C288" s="22">
        <v>1</v>
      </c>
      <c r="D288" s="13">
        <f>COUNTIFS(E:E,Table1[[#This Row],[EventDate]],G:G,Table1[[#This Row],[EventName]],H:H,Table1[[#This Row],[Category]],I:I,Table1[[#This Row],[Weapon]],J:J,Table1[[#This Row],[Gender]])</f>
        <v>2</v>
      </c>
      <c r="E288" s="5">
        <v>44332</v>
      </c>
      <c r="F288" s="12" t="s">
        <v>385</v>
      </c>
      <c r="G288" s="11" t="s">
        <v>284</v>
      </c>
      <c r="H288" s="20" t="s">
        <v>287</v>
      </c>
      <c r="I288" s="20" t="s">
        <v>286</v>
      </c>
      <c r="J288" s="16" t="str">
        <f>VLOOKUP(Table1[[#This Row],[LastName]]&amp;"."&amp;Table1[[#This Row],[FirstName]],Fencers!C:H,6,FALSE)</f>
        <v>Women</v>
      </c>
      <c r="K288" s="17" t="str">
        <f>VLOOKUP(Table1[[#This Row],[LastName]]&amp;"."&amp;Table1[[#This Row],[FirstName]],Fencers!C:G,4,FALSE)</f>
        <v>ASC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28</v>
      </c>
      <c r="P288" s="18">
        <f>IF(OR(Table1[[#This Row],[Rank]]="Cancelled",Table1[[#This Row],[Rank]]&gt;64),1,VLOOKUP(Table1[[#This Row],[GenderCount]],'Ranking Values'!E:F,2,FALSE))</f>
        <v>0.4</v>
      </c>
      <c r="Q288" s="19">
        <f>Table1[[#This Row],[Ranking.Points]]*Table1[[#This Row],[Mulitplier]]*Table1[[#This Row],[NI.Mult]]</f>
        <v>11.200000000000001</v>
      </c>
    </row>
    <row r="289" spans="1:17" x14ac:dyDescent="0.25">
      <c r="A289" s="20" t="s">
        <v>148</v>
      </c>
      <c r="B289" s="20" t="s">
        <v>154</v>
      </c>
      <c r="C289" s="22">
        <v>2</v>
      </c>
      <c r="D289" s="13">
        <f>COUNTIFS(E:E,Table1[[#This Row],[EventDate]],G:G,Table1[[#This Row],[EventName]],H:H,Table1[[#This Row],[Category]],I:I,Table1[[#This Row],[Weapon]],J:J,Table1[[#This Row],[Gender]])</f>
        <v>2</v>
      </c>
      <c r="E289" s="5">
        <v>44332</v>
      </c>
      <c r="F289" s="12" t="s">
        <v>385</v>
      </c>
      <c r="G289" s="11" t="s">
        <v>284</v>
      </c>
      <c r="H289" s="20" t="s">
        <v>287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17" t="str">
        <f>VLOOKUP(Table1[[#This Row],[LastName]]&amp;"."&amp;Table1[[#This Row],[FirstName]],Fencers!C:G,4,FALSE)</f>
        <v>ASC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23</v>
      </c>
      <c r="P289" s="18">
        <f>IF(OR(Table1[[#This Row],[Rank]]="Cancelled",Table1[[#This Row],[Rank]]&gt;64),1,VLOOKUP(Table1[[#This Row],[GenderCount]],'Ranking Values'!E:F,2,FALSE))</f>
        <v>0.4</v>
      </c>
      <c r="Q289" s="19">
        <f>Table1[[#This Row],[Ranking.Points]]*Table1[[#This Row],[Mulitplier]]*Table1[[#This Row],[NI.Mult]]</f>
        <v>9.2000000000000011</v>
      </c>
    </row>
    <row r="290" spans="1:17" x14ac:dyDescent="0.25">
      <c r="A290" s="20" t="s">
        <v>360</v>
      </c>
      <c r="B290" s="20" t="s">
        <v>361</v>
      </c>
      <c r="C290" s="22" t="s">
        <v>17</v>
      </c>
      <c r="D290" s="13">
        <f>COUNTIFS(E:E,Table1[[#This Row],[EventDate]],G:G,Table1[[#This Row],[EventName]],H:H,Table1[[#This Row],[Category]],I:I,Table1[[#This Row],[Weapon]],J:J,Table1[[#This Row],[Gender]])</f>
        <v>2</v>
      </c>
      <c r="E290" s="5">
        <v>44332</v>
      </c>
      <c r="F290" s="12" t="s">
        <v>385</v>
      </c>
      <c r="G290" s="11" t="s">
        <v>284</v>
      </c>
      <c r="H290" s="20" t="s">
        <v>285</v>
      </c>
      <c r="I290" s="20" t="s">
        <v>288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AHFC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2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1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1</v>
      </c>
    </row>
    <row r="291" spans="1:17" x14ac:dyDescent="0.25">
      <c r="A291" s="20" t="s">
        <v>30</v>
      </c>
      <c r="B291" s="20" t="s">
        <v>89</v>
      </c>
      <c r="C291" s="22" t="s">
        <v>17</v>
      </c>
      <c r="D291" s="13">
        <f>COUNTIFS(E:E,Table1[[#This Row],[EventDate]],G:G,Table1[[#This Row],[EventName]],H:H,Table1[[#This Row],[Category]],I:I,Table1[[#This Row],[Weapon]],J:J,Table1[[#This Row],[Gender]])</f>
        <v>2</v>
      </c>
      <c r="E291" s="5">
        <v>44332</v>
      </c>
      <c r="F291" s="12" t="s">
        <v>385</v>
      </c>
      <c r="G291" s="11" t="s">
        <v>284</v>
      </c>
      <c r="H291" s="20" t="s">
        <v>285</v>
      </c>
      <c r="I291" s="20" t="s">
        <v>288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AHFC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2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</v>
      </c>
    </row>
    <row r="292" spans="1:17" x14ac:dyDescent="0.25">
      <c r="A292" s="20" t="s">
        <v>122</v>
      </c>
      <c r="B292" s="20" t="s">
        <v>135</v>
      </c>
      <c r="C292" s="22" t="s">
        <v>17</v>
      </c>
      <c r="D292" s="13">
        <f>COUNTIFS(E:E,Table1[[#This Row],[EventDate]],G:G,Table1[[#This Row],[EventName]],H:H,Table1[[#This Row],[Category]],I:I,Table1[[#This Row],[Weapon]],J:J,Table1[[#This Row],[Gender]])</f>
        <v>1</v>
      </c>
      <c r="E292" s="5">
        <v>44332</v>
      </c>
      <c r="F292" s="12" t="s">
        <v>385</v>
      </c>
      <c r="G292" s="11" t="s">
        <v>284</v>
      </c>
      <c r="H292" s="20" t="s">
        <v>285</v>
      </c>
      <c r="I292" s="20" t="s">
        <v>288</v>
      </c>
      <c r="J292" s="16" t="str">
        <f>VLOOKUP(Table1[[#This Row],[LastName]]&amp;"."&amp;Table1[[#This Row],[FirstName]],Fencers!C:H,6,FALSE)</f>
        <v>Women</v>
      </c>
      <c r="K292" s="17" t="str">
        <f>VLOOKUP(Table1[[#This Row],[LastName]]&amp;"."&amp;Table1[[#This Row],[FirstName]],Fencers!C:G,4,FALSE)</f>
        <v>ASC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3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</v>
      </c>
    </row>
    <row r="293" spans="1:17" x14ac:dyDescent="0.25">
      <c r="A293" s="20" t="s">
        <v>282</v>
      </c>
      <c r="B293" s="20" t="s">
        <v>368</v>
      </c>
      <c r="C293" s="22">
        <v>1</v>
      </c>
      <c r="D293" s="13">
        <f>COUNTIFS(E:E,Table1[[#This Row],[EventDate]],G:G,Table1[[#This Row],[EventName]],H:H,Table1[[#This Row],[Category]],I:I,Table1[[#This Row],[Weapon]],J:J,Table1[[#This Row],[Gender]])</f>
        <v>10</v>
      </c>
      <c r="E293" s="5">
        <v>44332</v>
      </c>
      <c r="F293" s="12" t="s">
        <v>385</v>
      </c>
      <c r="G293" s="11" t="s">
        <v>284</v>
      </c>
      <c r="H293" s="20" t="s">
        <v>285</v>
      </c>
      <c r="I293" s="20" t="s">
        <v>286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ASC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1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28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28</v>
      </c>
    </row>
    <row r="294" spans="1:17" x14ac:dyDescent="0.25">
      <c r="A294" s="20" t="s">
        <v>107</v>
      </c>
      <c r="B294" s="20" t="s">
        <v>143</v>
      </c>
      <c r="C294" s="22">
        <v>2</v>
      </c>
      <c r="D294" s="13">
        <f>COUNTIFS(E:E,Table1[[#This Row],[EventDate]],G:G,Table1[[#This Row],[EventName]],H:H,Table1[[#This Row],[Category]],I:I,Table1[[#This Row],[Weapon]],J:J,Table1[[#This Row],[Gender]])</f>
        <v>10</v>
      </c>
      <c r="E294" s="5">
        <v>44332</v>
      </c>
      <c r="F294" s="12" t="s">
        <v>385</v>
      </c>
      <c r="G294" s="11" t="s">
        <v>284</v>
      </c>
      <c r="H294" s="20" t="s">
        <v>285</v>
      </c>
      <c r="I294" s="20" t="s">
        <v>286</v>
      </c>
      <c r="J294" s="16" t="str">
        <f>VLOOKUP(Table1[[#This Row],[LastName]]&amp;"."&amp;Table1[[#This Row],[FirstName]],Fencers!C:H,6,FALSE)</f>
        <v>Men</v>
      </c>
      <c r="K294" s="17" t="str">
        <f>VLOOKUP(Table1[[#This Row],[LastName]]&amp;"."&amp;Table1[[#This Row],[FirstName]],Fencers!C:G,4,FALSE)</f>
        <v>ASC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3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23</v>
      </c>
      <c r="P294" s="18">
        <f>IF(OR(Table1[[#This Row],[Rank]]="Cancelled",Table1[[#This Row],[Rank]]&gt;64),1,VLOOKUP(Table1[[#This Row],[GenderCount]],'Ranking Values'!E:F,2,FALSE))</f>
        <v>1</v>
      </c>
      <c r="Q294" s="19">
        <f>Table1[[#This Row],[Ranking.Points]]*Table1[[#This Row],[Mulitplier]]*Table1[[#This Row],[NI.Mult]]</f>
        <v>23</v>
      </c>
    </row>
    <row r="295" spans="1:17" x14ac:dyDescent="0.25">
      <c r="A295" s="20" t="s">
        <v>350</v>
      </c>
      <c r="B295" s="20" t="s">
        <v>351</v>
      </c>
      <c r="C295" s="22">
        <v>3</v>
      </c>
      <c r="D295" s="13">
        <f>COUNTIFS(E:E,Table1[[#This Row],[EventDate]],G:G,Table1[[#This Row],[EventName]],H:H,Table1[[#This Row],[Category]],I:I,Table1[[#This Row],[Weapon]],J:J,Table1[[#This Row],[Gender]])</f>
        <v>10</v>
      </c>
      <c r="E295" s="5">
        <v>44332</v>
      </c>
      <c r="F295" s="12" t="s">
        <v>385</v>
      </c>
      <c r="G295" s="11" t="s">
        <v>284</v>
      </c>
      <c r="H295" s="20" t="s">
        <v>285</v>
      </c>
      <c r="I295" s="20" t="s">
        <v>286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CSFC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18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18</v>
      </c>
    </row>
    <row r="296" spans="1:17" x14ac:dyDescent="0.25">
      <c r="A296" s="20" t="s">
        <v>226</v>
      </c>
      <c r="B296" s="20" t="s">
        <v>139</v>
      </c>
      <c r="C296" s="22">
        <v>3</v>
      </c>
      <c r="D296" s="13">
        <f>COUNTIFS(E:E,Table1[[#This Row],[EventDate]],G:G,Table1[[#This Row],[EventName]],H:H,Table1[[#This Row],[Category]],I:I,Table1[[#This Row],[Weapon]],J:J,Table1[[#This Row],[Gender]])</f>
        <v>10</v>
      </c>
      <c r="E296" s="5">
        <v>44332</v>
      </c>
      <c r="F296" s="12" t="s">
        <v>385</v>
      </c>
      <c r="G296" s="11" t="s">
        <v>284</v>
      </c>
      <c r="H296" s="20" t="s">
        <v>285</v>
      </c>
      <c r="I296" s="20" t="s">
        <v>286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ASC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18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18</v>
      </c>
    </row>
    <row r="297" spans="1:17" x14ac:dyDescent="0.25">
      <c r="A297" s="20" t="s">
        <v>61</v>
      </c>
      <c r="B297" s="20" t="s">
        <v>65</v>
      </c>
      <c r="C297" s="22">
        <v>5</v>
      </c>
      <c r="D297" s="13">
        <f>COUNTIFS(E:E,Table1[[#This Row],[EventDate]],G:G,Table1[[#This Row],[EventName]],H:H,Table1[[#This Row],[Category]],I:I,Table1[[#This Row],[Weapon]],J:J,Table1[[#This Row],[Gender]])</f>
        <v>10</v>
      </c>
      <c r="E297" s="5">
        <v>44332</v>
      </c>
      <c r="F297" s="12" t="s">
        <v>385</v>
      </c>
      <c r="G297" s="11" t="s">
        <v>284</v>
      </c>
      <c r="H297" s="20" t="s">
        <v>285</v>
      </c>
      <c r="I297" s="20" t="s">
        <v>286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2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12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12</v>
      </c>
    </row>
    <row r="298" spans="1:17" x14ac:dyDescent="0.25">
      <c r="A298" s="20" t="s">
        <v>105</v>
      </c>
      <c r="B298" s="20" t="s">
        <v>111</v>
      </c>
      <c r="C298" s="22">
        <v>6</v>
      </c>
      <c r="D298" s="13">
        <f>COUNTIFS(E:E,Table1[[#This Row],[EventDate]],G:G,Table1[[#This Row],[EventName]],H:H,Table1[[#This Row],[Category]],I:I,Table1[[#This Row],[Weapon]],J:J,Table1[[#This Row],[Gender]])</f>
        <v>10</v>
      </c>
      <c r="E298" s="5">
        <v>44332</v>
      </c>
      <c r="F298" s="12" t="s">
        <v>385</v>
      </c>
      <c r="G298" s="11" t="s">
        <v>284</v>
      </c>
      <c r="H298" s="20" t="s">
        <v>285</v>
      </c>
      <c r="I298" s="20" t="s">
        <v>286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12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12</v>
      </c>
    </row>
    <row r="299" spans="1:17" x14ac:dyDescent="0.25">
      <c r="A299" s="20" t="s">
        <v>350</v>
      </c>
      <c r="B299" s="20" t="s">
        <v>352</v>
      </c>
      <c r="C299" s="22">
        <v>7</v>
      </c>
      <c r="D299" s="13">
        <f>COUNTIFS(E:E,Table1[[#This Row],[EventDate]],G:G,Table1[[#This Row],[EventName]],H:H,Table1[[#This Row],[Category]],I:I,Table1[[#This Row],[Weapon]],J:J,Table1[[#This Row],[Gender]])</f>
        <v>10</v>
      </c>
      <c r="E299" s="5">
        <v>44332</v>
      </c>
      <c r="F299" s="12" t="s">
        <v>385</v>
      </c>
      <c r="G299" s="11" t="s">
        <v>284</v>
      </c>
      <c r="H299" s="20" t="s">
        <v>285</v>
      </c>
      <c r="I299" s="20" t="s">
        <v>286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CSFC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2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25">
      <c r="A300" s="20" t="s">
        <v>209</v>
      </c>
      <c r="B300" s="20" t="s">
        <v>210</v>
      </c>
      <c r="C300" s="22">
        <v>8</v>
      </c>
      <c r="D300" s="13">
        <f>COUNTIFS(E:E,Table1[[#This Row],[EventDate]],G:G,Table1[[#This Row],[EventName]],H:H,Table1[[#This Row],[Category]],I:I,Table1[[#This Row],[Weapon]],J:J,Table1[[#This Row],[Gender]])</f>
        <v>10</v>
      </c>
      <c r="E300" s="5">
        <v>44332</v>
      </c>
      <c r="F300" s="12" t="s">
        <v>385</v>
      </c>
      <c r="G300" s="11" t="s">
        <v>284</v>
      </c>
      <c r="H300" s="20" t="s">
        <v>285</v>
      </c>
      <c r="I300" s="20" t="s">
        <v>286</v>
      </c>
      <c r="J300" s="16" t="str">
        <f>VLOOKUP(Table1[[#This Row],[LastName]]&amp;"."&amp;Table1[[#This Row],[FirstName]],Fencers!C:H,6,FALSE)</f>
        <v>Men</v>
      </c>
      <c r="K300" s="17" t="str">
        <f>VLOOKUP(Table1[[#This Row],[LastName]]&amp;"."&amp;Table1[[#This Row],[FirstName]],Fencers!C:G,4,FALSE)</f>
        <v>ASC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2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12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12</v>
      </c>
    </row>
    <row r="301" spans="1:17" x14ac:dyDescent="0.25">
      <c r="A301" s="20" t="s">
        <v>374</v>
      </c>
      <c r="B301" s="20" t="s">
        <v>139</v>
      </c>
      <c r="C301" s="22">
        <v>9</v>
      </c>
      <c r="D301" s="13">
        <f>COUNTIFS(E:E,Table1[[#This Row],[EventDate]],G:G,Table1[[#This Row],[EventName]],H:H,Table1[[#This Row],[Category]],I:I,Table1[[#This Row],[Weapon]],J:J,Table1[[#This Row],[Gender]])</f>
        <v>10</v>
      </c>
      <c r="E301" s="5">
        <v>44332</v>
      </c>
      <c r="F301" s="12" t="s">
        <v>385</v>
      </c>
      <c r="G301" s="11" t="s">
        <v>284</v>
      </c>
      <c r="H301" s="20" t="s">
        <v>285</v>
      </c>
      <c r="I301" s="20" t="s">
        <v>286</v>
      </c>
      <c r="J301" s="16" t="str">
        <f>VLOOKUP(Table1[[#This Row],[LastName]]&amp;"."&amp;Table1[[#This Row],[FirstName]],Fencers!C:H,6,FALSE)</f>
        <v>Men</v>
      </c>
      <c r="K301" s="17" t="str">
        <f>VLOOKUP(Table1[[#This Row],[LastName]]&amp;"."&amp;Table1[[#This Row],[FirstName]],Fencers!C:G,4,FALSE)</f>
        <v>CSFC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1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7</v>
      </c>
      <c r="P301" s="18">
        <f>IF(OR(Table1[[#This Row],[Rank]]="Cancelled",Table1[[#This Row],[Rank]]&gt;64),1,VLOOKUP(Table1[[#This Row],[GenderCount]],'Ranking Values'!E:F,2,FALSE))</f>
        <v>1</v>
      </c>
      <c r="Q301" s="19">
        <f>Table1[[#This Row],[Ranking.Points]]*Table1[[#This Row],[Mulitplier]]*Table1[[#This Row],[NI.Mult]]</f>
        <v>7</v>
      </c>
    </row>
    <row r="302" spans="1:17" x14ac:dyDescent="0.25">
      <c r="A302" s="20" t="s">
        <v>84</v>
      </c>
      <c r="B302" s="20" t="s">
        <v>86</v>
      </c>
      <c r="C302" s="22">
        <v>10</v>
      </c>
      <c r="D302" s="13">
        <f>COUNTIFS(E:E,Table1[[#This Row],[EventDate]],G:G,Table1[[#This Row],[EventName]],H:H,Table1[[#This Row],[Category]],I:I,Table1[[#This Row],[Weapon]],J:J,Table1[[#This Row],[Gender]])</f>
        <v>10</v>
      </c>
      <c r="E302" s="5">
        <v>44332</v>
      </c>
      <c r="F302" s="12" t="s">
        <v>385</v>
      </c>
      <c r="G302" s="11" t="s">
        <v>284</v>
      </c>
      <c r="H302" s="20" t="s">
        <v>285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AHFC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7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7</v>
      </c>
    </row>
    <row r="303" spans="1:17" x14ac:dyDescent="0.25">
      <c r="A303" s="20" t="s">
        <v>97</v>
      </c>
      <c r="B303" s="20" t="s">
        <v>101</v>
      </c>
      <c r="C303" s="22">
        <v>1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5">
        <v>44332</v>
      </c>
      <c r="F303" s="12" t="s">
        <v>385</v>
      </c>
      <c r="G303" s="11" t="s">
        <v>284</v>
      </c>
      <c r="H303" s="20" t="s">
        <v>285</v>
      </c>
      <c r="I303" s="20" t="s">
        <v>286</v>
      </c>
      <c r="J303" s="16" t="str">
        <f>VLOOKUP(Table1[[#This Row],[LastName]]&amp;"."&amp;Table1[[#This Row],[FirstName]],Fencers!C:H,6,FALSE)</f>
        <v>Women</v>
      </c>
      <c r="K303" s="17" t="str">
        <f>VLOOKUP(Table1[[#This Row],[LastName]]&amp;"."&amp;Table1[[#This Row],[FirstName]],Fencers!C:G,4,FALSE)</f>
        <v>AHFC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3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28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22.400000000000002</v>
      </c>
    </row>
    <row r="304" spans="1:17" x14ac:dyDescent="0.25">
      <c r="A304" s="20" t="s">
        <v>123</v>
      </c>
      <c r="B304" s="20" t="s">
        <v>136</v>
      </c>
      <c r="C304" s="22">
        <v>2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5">
        <v>44332</v>
      </c>
      <c r="F304" s="12" t="s">
        <v>385</v>
      </c>
      <c r="G304" s="11" t="s">
        <v>284</v>
      </c>
      <c r="H304" s="20" t="s">
        <v>285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CSFC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23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18.400000000000002</v>
      </c>
    </row>
    <row r="305" spans="1:17" x14ac:dyDescent="0.25">
      <c r="A305" s="20" t="s">
        <v>125</v>
      </c>
      <c r="B305" s="20" t="s">
        <v>138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4</v>
      </c>
      <c r="E305" s="5">
        <v>44332</v>
      </c>
      <c r="F305" s="12" t="s">
        <v>385</v>
      </c>
      <c r="G305" s="11" t="s">
        <v>284</v>
      </c>
      <c r="H305" s="20" t="s">
        <v>285</v>
      </c>
      <c r="I305" s="20" t="s">
        <v>286</v>
      </c>
      <c r="J305" s="16" t="str">
        <f>VLOOKUP(Table1[[#This Row],[LastName]]&amp;"."&amp;Table1[[#This Row],[FirstName]],Fencers!C:H,6,FALSE)</f>
        <v>Women</v>
      </c>
      <c r="K305" s="17" t="str">
        <f>VLOOKUP(Table1[[#This Row],[LastName]]&amp;"."&amp;Table1[[#This Row],[FirstName]],Fencers!C:G,4,FALSE)</f>
        <v>ASC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0.8</v>
      </c>
      <c r="Q305" s="19">
        <f>Table1[[#This Row],[Ranking.Points]]*Table1[[#This Row],[Mulitplier]]*Table1[[#This Row],[NI.Mult]]</f>
        <v>14.4</v>
      </c>
    </row>
    <row r="306" spans="1:17" x14ac:dyDescent="0.25">
      <c r="A306" s="20" t="s">
        <v>375</v>
      </c>
      <c r="B306" s="20" t="s">
        <v>376</v>
      </c>
      <c r="C306" s="22">
        <v>3</v>
      </c>
      <c r="D306" s="13">
        <f>COUNTIFS(E:E,Table1[[#This Row],[EventDate]],G:G,Table1[[#This Row],[EventName]],H:H,Table1[[#This Row],[Category]],I:I,Table1[[#This Row],[Weapon]],J:J,Table1[[#This Row],[Gender]])</f>
        <v>4</v>
      </c>
      <c r="E306" s="5">
        <v>44332</v>
      </c>
      <c r="F306" s="12" t="s">
        <v>385</v>
      </c>
      <c r="G306" s="11" t="s">
        <v>284</v>
      </c>
      <c r="H306" s="20" t="s">
        <v>285</v>
      </c>
      <c r="I306" s="20" t="s">
        <v>286</v>
      </c>
      <c r="J306" s="16" t="str">
        <f>VLOOKUP(Table1[[#This Row],[LastName]]&amp;"."&amp;Table1[[#This Row],[FirstName]],Fencers!C:H,6,FALSE)</f>
        <v>Women</v>
      </c>
      <c r="K306" s="17" t="str">
        <f>VLOOKUP(Table1[[#This Row],[LastName]]&amp;"."&amp;Table1[[#This Row],[FirstName]],Fencers!C:G,4,FALSE)</f>
        <v>CSFC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18</v>
      </c>
      <c r="P306" s="18">
        <f>IF(OR(Table1[[#This Row],[Rank]]="Cancelled",Table1[[#This Row],[Rank]]&gt;64),1,VLOOKUP(Table1[[#This Row],[GenderCount]],'Ranking Values'!E:F,2,FALSE))</f>
        <v>0.8</v>
      </c>
      <c r="Q306" s="19">
        <f>Table1[[#This Row],[Ranking.Points]]*Table1[[#This Row],[Mulitplier]]*Table1[[#This Row],[NI.Mult]]</f>
        <v>14.4</v>
      </c>
    </row>
    <row r="307" spans="1:17" x14ac:dyDescent="0.25">
      <c r="A307" s="20" t="s">
        <v>377</v>
      </c>
      <c r="B307" s="20" t="s">
        <v>378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2</v>
      </c>
      <c r="E307" s="5">
        <v>44339</v>
      </c>
      <c r="F307" s="12" t="s">
        <v>385</v>
      </c>
      <c r="G307" s="11" t="s">
        <v>284</v>
      </c>
      <c r="H307" s="20" t="s">
        <v>323</v>
      </c>
      <c r="I307" s="20" t="s">
        <v>288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ASC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0.4</v>
      </c>
      <c r="Q307" s="19">
        <f>Table1[[#This Row],[Ranking.Points]]*Table1[[#This Row],[Mulitplier]]*Table1[[#This Row],[NI.Mult]]</f>
        <v>11.200000000000001</v>
      </c>
    </row>
    <row r="308" spans="1:17" x14ac:dyDescent="0.25">
      <c r="A308" s="20" t="s">
        <v>273</v>
      </c>
      <c r="B308" s="20" t="s">
        <v>274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2</v>
      </c>
      <c r="E308" s="5">
        <v>44339</v>
      </c>
      <c r="F308" s="12" t="s">
        <v>385</v>
      </c>
      <c r="G308" s="11" t="s">
        <v>284</v>
      </c>
      <c r="H308" s="20" t="s">
        <v>323</v>
      </c>
      <c r="I308" s="20" t="s">
        <v>288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CSFC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1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0.4</v>
      </c>
      <c r="Q308" s="19">
        <f>Table1[[#This Row],[Ranking.Points]]*Table1[[#This Row],[Mulitplier]]*Table1[[#This Row],[NI.Mult]]</f>
        <v>9.2000000000000011</v>
      </c>
    </row>
    <row r="309" spans="1:17" x14ac:dyDescent="0.25">
      <c r="A309" s="20" t="s">
        <v>122</v>
      </c>
      <c r="B309" s="20" t="s">
        <v>135</v>
      </c>
      <c r="C309" s="22">
        <v>1</v>
      </c>
      <c r="D309" s="13">
        <f>COUNTIFS(E:E,Table1[[#This Row],[EventDate]],G:G,Table1[[#This Row],[EventName]],H:H,Table1[[#This Row],[Category]],I:I,Table1[[#This Row],[Weapon]],J:J,Table1[[#This Row],[Gender]])</f>
        <v>3</v>
      </c>
      <c r="E309" s="5">
        <v>44339</v>
      </c>
      <c r="F309" s="12" t="s">
        <v>385</v>
      </c>
      <c r="G309" s="11" t="s">
        <v>284</v>
      </c>
      <c r="H309" s="20" t="s">
        <v>323</v>
      </c>
      <c r="I309" s="20" t="s">
        <v>288</v>
      </c>
      <c r="J309" s="16" t="str">
        <f>VLOOKUP(Table1[[#This Row],[LastName]]&amp;"."&amp;Table1[[#This Row],[FirstName]],Fencers!C:H,6,FALSE)</f>
        <v>Women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3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28</v>
      </c>
      <c r="P309" s="18">
        <f>IF(OR(Table1[[#This Row],[Rank]]="Cancelled",Table1[[#This Row],[Rank]]&gt;64),1,VLOOKUP(Table1[[#This Row],[GenderCount]],'Ranking Values'!E:F,2,FALSE))</f>
        <v>0.6</v>
      </c>
      <c r="Q309" s="19">
        <f>Table1[[#This Row],[Ranking.Points]]*Table1[[#This Row],[Mulitplier]]*Table1[[#This Row],[NI.Mult]]</f>
        <v>16.8</v>
      </c>
    </row>
    <row r="310" spans="1:17" x14ac:dyDescent="0.25">
      <c r="A310" s="20" t="s">
        <v>179</v>
      </c>
      <c r="B310" s="20" t="s">
        <v>180</v>
      </c>
      <c r="C310" s="22">
        <v>2</v>
      </c>
      <c r="D310" s="13">
        <f>COUNTIFS(E:E,Table1[[#This Row],[EventDate]],G:G,Table1[[#This Row],[EventName]],H:H,Table1[[#This Row],[Category]],I:I,Table1[[#This Row],[Weapon]],J:J,Table1[[#This Row],[Gender]])</f>
        <v>3</v>
      </c>
      <c r="E310" s="5">
        <v>44339</v>
      </c>
      <c r="F310" s="12" t="s">
        <v>385</v>
      </c>
      <c r="G310" s="11" t="s">
        <v>284</v>
      </c>
      <c r="H310" s="20" t="s">
        <v>323</v>
      </c>
      <c r="I310" s="20" t="s">
        <v>288</v>
      </c>
      <c r="J310" s="16" t="str">
        <f>VLOOKUP(Table1[[#This Row],[LastName]]&amp;"."&amp;Table1[[#This Row],[FirstName]],Fencers!C:H,6,FALSE)</f>
        <v>Women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1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23</v>
      </c>
      <c r="P310" s="18">
        <f>IF(OR(Table1[[#This Row],[Rank]]="Cancelled",Table1[[#This Row],[Rank]]&gt;64),1,VLOOKUP(Table1[[#This Row],[GenderCount]],'Ranking Values'!E:F,2,FALSE))</f>
        <v>0.6</v>
      </c>
      <c r="Q310" s="19">
        <f>Table1[[#This Row],[Ranking.Points]]*Table1[[#This Row],[Mulitplier]]*Table1[[#This Row],[NI.Mult]]</f>
        <v>13.799999999999999</v>
      </c>
    </row>
    <row r="311" spans="1:17" x14ac:dyDescent="0.25">
      <c r="A311" s="20" t="s">
        <v>108</v>
      </c>
      <c r="B311" s="20" t="s">
        <v>115</v>
      </c>
      <c r="C311" s="22">
        <v>3</v>
      </c>
      <c r="D311" s="13">
        <f>COUNTIFS(E:E,Table1[[#This Row],[EventDate]],G:G,Table1[[#This Row],[EventName]],H:H,Table1[[#This Row],[Category]],I:I,Table1[[#This Row],[Weapon]],J:J,Table1[[#This Row],[Gender]])</f>
        <v>3</v>
      </c>
      <c r="E311" s="5">
        <v>44339</v>
      </c>
      <c r="F311" s="12" t="s">
        <v>385</v>
      </c>
      <c r="G311" s="11" t="s">
        <v>284</v>
      </c>
      <c r="H311" s="20" t="s">
        <v>323</v>
      </c>
      <c r="I311" s="20" t="s">
        <v>288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ASC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18</v>
      </c>
      <c r="P311" s="18">
        <f>IF(OR(Table1[[#This Row],[Rank]]="Cancelled",Table1[[#This Row],[Rank]]&gt;64),1,VLOOKUP(Table1[[#This Row],[GenderCount]],'Ranking Values'!E:F,2,FALSE))</f>
        <v>0.6</v>
      </c>
      <c r="Q311" s="19">
        <f>Table1[[#This Row],[Ranking.Points]]*Table1[[#This Row],[Mulitplier]]*Table1[[#This Row],[NI.Mult]]</f>
        <v>10.799999999999999</v>
      </c>
    </row>
    <row r="312" spans="1:17" x14ac:dyDescent="0.25">
      <c r="A312" s="20" t="s">
        <v>61</v>
      </c>
      <c r="B312" s="20" t="s">
        <v>63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7</v>
      </c>
      <c r="E312" s="5">
        <v>44339</v>
      </c>
      <c r="F312" s="12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Men</v>
      </c>
      <c r="K312" s="17" t="str">
        <f>VLOOKUP(Table1[[#This Row],[LastName]]&amp;"."&amp;Table1[[#This Row],[FirstName]],Fencers!C:G,4,FALSE)</f>
        <v>CSFC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107</v>
      </c>
      <c r="B313" s="20" t="s">
        <v>143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7</v>
      </c>
      <c r="E313" s="5">
        <v>44339</v>
      </c>
      <c r="F313" s="12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4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379</v>
      </c>
      <c r="B314" s="20" t="s">
        <v>193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7</v>
      </c>
      <c r="E314" s="5">
        <v>44339</v>
      </c>
      <c r="F314" s="12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AUFeC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226</v>
      </c>
      <c r="B315" s="20" t="s">
        <v>139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7</v>
      </c>
      <c r="E315" s="5">
        <v>44339</v>
      </c>
      <c r="F315" s="12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ASC</v>
      </c>
      <c r="L315" s="20">
        <v>0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380</v>
      </c>
      <c r="B316" s="20" t="s">
        <v>381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7</v>
      </c>
      <c r="E316" s="5">
        <v>44339</v>
      </c>
      <c r="F316" s="12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AUFeC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382</v>
      </c>
      <c r="B317" s="20" t="s">
        <v>383</v>
      </c>
      <c r="C317" s="22">
        <v>6</v>
      </c>
      <c r="D317" s="13">
        <f>COUNTIFS(E:E,Table1[[#This Row],[EventDate]],G:G,Table1[[#This Row],[EventName]],H:H,Table1[[#This Row],[Category]],I:I,Table1[[#This Row],[Weapon]],J:J,Table1[[#This Row],[Gender]])</f>
        <v>7</v>
      </c>
      <c r="E317" s="5">
        <v>44339</v>
      </c>
      <c r="F317" s="12" t="s">
        <v>385</v>
      </c>
      <c r="G317" s="11" t="s">
        <v>284</v>
      </c>
      <c r="H317" s="20" t="s">
        <v>323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AUFeC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12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12</v>
      </c>
    </row>
    <row r="318" spans="1:17" x14ac:dyDescent="0.25">
      <c r="A318" s="20" t="s">
        <v>377</v>
      </c>
      <c r="B318" s="20" t="s">
        <v>378</v>
      </c>
      <c r="C318" s="22">
        <v>7</v>
      </c>
      <c r="D318" s="13">
        <f>COUNTIFS(E:E,Table1[[#This Row],[EventDate]],G:G,Table1[[#This Row],[EventName]],H:H,Table1[[#This Row],[Category]],I:I,Table1[[#This Row],[Weapon]],J:J,Table1[[#This Row],[Gender]])</f>
        <v>7</v>
      </c>
      <c r="E318" s="5">
        <v>44339</v>
      </c>
      <c r="F318" s="12" t="s">
        <v>385</v>
      </c>
      <c r="G318" s="11" t="s">
        <v>284</v>
      </c>
      <c r="H318" s="20" t="s">
        <v>323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ASC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2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12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12</v>
      </c>
    </row>
    <row r="319" spans="1:17" x14ac:dyDescent="0.25">
      <c r="A319" s="20" t="s">
        <v>181</v>
      </c>
      <c r="B319" s="20" t="s">
        <v>182</v>
      </c>
      <c r="C319" s="22">
        <v>1</v>
      </c>
      <c r="D319" s="13">
        <f>COUNTIFS(E:E,Table1[[#This Row],[EventDate]],G:G,Table1[[#This Row],[EventName]],H:H,Table1[[#This Row],[Category]],I:I,Table1[[#This Row],[Weapon]],J:J,Table1[[#This Row],[Gender]])</f>
        <v>4</v>
      </c>
      <c r="E319" s="5">
        <v>44339</v>
      </c>
      <c r="F319" s="12" t="s">
        <v>385</v>
      </c>
      <c r="G319" s="11" t="s">
        <v>284</v>
      </c>
      <c r="H319" s="20" t="s">
        <v>323</v>
      </c>
      <c r="I319" s="20" t="s">
        <v>286</v>
      </c>
      <c r="J319" s="16" t="str">
        <f>VLOOKUP(Table1[[#This Row],[LastName]]&amp;"."&amp;Table1[[#This Row],[FirstName]],Fencers!C:H,6,FALSE)</f>
        <v>Women</v>
      </c>
      <c r="K319" s="17" t="str">
        <f>VLOOKUP(Table1[[#This Row],[LastName]]&amp;"."&amp;Table1[[#This Row],[FirstName]],Fencers!C:G,4,FALSE)</f>
        <v>CSFC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4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28</v>
      </c>
      <c r="P319" s="18">
        <f>IF(OR(Table1[[#This Row],[Rank]]="Cancelled",Table1[[#This Row],[Rank]]&gt;64),1,VLOOKUP(Table1[[#This Row],[GenderCount]],'Ranking Values'!E:F,2,FALSE))</f>
        <v>0.8</v>
      </c>
      <c r="Q319" s="19">
        <f>Table1[[#This Row],[Ranking.Points]]*Table1[[#This Row],[Mulitplier]]*Table1[[#This Row],[NI.Mult]]</f>
        <v>22.400000000000002</v>
      </c>
    </row>
    <row r="320" spans="1:17" x14ac:dyDescent="0.25">
      <c r="A320" s="20" t="s">
        <v>123</v>
      </c>
      <c r="B320" s="20" t="s">
        <v>136</v>
      </c>
      <c r="C320" s="22">
        <v>2</v>
      </c>
      <c r="D320" s="13">
        <f>COUNTIFS(E:E,Table1[[#This Row],[EventDate]],G:G,Table1[[#This Row],[EventName]],H:H,Table1[[#This Row],[Category]],I:I,Table1[[#This Row],[Weapon]],J:J,Table1[[#This Row],[Gender]])</f>
        <v>4</v>
      </c>
      <c r="E320" s="5">
        <v>44339</v>
      </c>
      <c r="F320" s="12" t="s">
        <v>385</v>
      </c>
      <c r="G320" s="11" t="s">
        <v>284</v>
      </c>
      <c r="H320" s="20" t="s">
        <v>323</v>
      </c>
      <c r="I320" s="20" t="s">
        <v>286</v>
      </c>
      <c r="J320" s="16" t="str">
        <f>VLOOKUP(Table1[[#This Row],[LastName]]&amp;"."&amp;Table1[[#This Row],[FirstName]],Fencers!C:H,6,FALSE)</f>
        <v>Women</v>
      </c>
      <c r="K320" s="17" t="str">
        <f>VLOOKUP(Table1[[#This Row],[LastName]]&amp;"."&amp;Table1[[#This Row],[FirstName]],Fencers!C:G,4,FALSE)</f>
        <v>CSFC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4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23</v>
      </c>
      <c r="P320" s="18">
        <f>IF(OR(Table1[[#This Row],[Rank]]="Cancelled",Table1[[#This Row],[Rank]]&gt;64),1,VLOOKUP(Table1[[#This Row],[GenderCount]],'Ranking Values'!E:F,2,FALSE))</f>
        <v>0.8</v>
      </c>
      <c r="Q320" s="19">
        <f>Table1[[#This Row],[Ranking.Points]]*Table1[[#This Row],[Mulitplier]]*Table1[[#This Row],[NI.Mult]]</f>
        <v>18.400000000000002</v>
      </c>
    </row>
    <row r="321" spans="1:17" x14ac:dyDescent="0.25">
      <c r="A321" s="20" t="s">
        <v>97</v>
      </c>
      <c r="B321" s="20" t="s">
        <v>101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4</v>
      </c>
      <c r="E321" s="5">
        <v>44339</v>
      </c>
      <c r="F321" s="12" t="s">
        <v>385</v>
      </c>
      <c r="G321" s="11" t="s">
        <v>284</v>
      </c>
      <c r="H321" s="20" t="s">
        <v>323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4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0.8</v>
      </c>
      <c r="Q321" s="19">
        <f>Table1[[#This Row],[Ranking.Points]]*Table1[[#This Row],[Mulitplier]]*Table1[[#This Row],[NI.Mult]]</f>
        <v>14.4</v>
      </c>
    </row>
    <row r="322" spans="1:17" x14ac:dyDescent="0.25">
      <c r="A322" s="20" t="s">
        <v>125</v>
      </c>
      <c r="B322" s="20" t="s">
        <v>138</v>
      </c>
      <c r="C322" s="22">
        <v>3</v>
      </c>
      <c r="D322" s="13">
        <f>COUNTIFS(E:E,Table1[[#This Row],[EventDate]],G:G,Table1[[#This Row],[EventName]],H:H,Table1[[#This Row],[Category]],I:I,Table1[[#This Row],[Weapon]],J:J,Table1[[#This Row],[Gender]])</f>
        <v>4</v>
      </c>
      <c r="E322" s="5">
        <v>44339</v>
      </c>
      <c r="F322" s="12" t="s">
        <v>385</v>
      </c>
      <c r="G322" s="11" t="s">
        <v>284</v>
      </c>
      <c r="H322" s="20" t="s">
        <v>323</v>
      </c>
      <c r="I322" s="20" t="s">
        <v>286</v>
      </c>
      <c r="J322" s="16" t="str">
        <f>VLOOKUP(Table1[[#This Row],[LastName]]&amp;"."&amp;Table1[[#This Row],[FirstName]],Fencers!C:H,6,FALSE)</f>
        <v>Women</v>
      </c>
      <c r="K322" s="17" t="str">
        <f>VLOOKUP(Table1[[#This Row],[LastName]]&amp;"."&amp;Table1[[#This Row],[FirstName]],Fencers!C:G,4,FALSE)</f>
        <v>ASC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3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18</v>
      </c>
      <c r="P322" s="18">
        <f>IF(OR(Table1[[#This Row],[Rank]]="Cancelled",Table1[[#This Row],[Rank]]&gt;64),1,VLOOKUP(Table1[[#This Row],[GenderCount]],'Ranking Values'!E:F,2,FALSE))</f>
        <v>0.8</v>
      </c>
      <c r="Q322" s="19">
        <f>Table1[[#This Row],[Ranking.Points]]*Table1[[#This Row],[Mulitplier]]*Table1[[#This Row],[NI.Mult]]</f>
        <v>14.4</v>
      </c>
    </row>
    <row r="323" spans="1:17" x14ac:dyDescent="0.25">
      <c r="A323" s="20" t="s">
        <v>23</v>
      </c>
      <c r="B323" s="20" t="s">
        <v>38</v>
      </c>
      <c r="C323" s="22">
        <v>1</v>
      </c>
      <c r="D323" s="13">
        <f>COUNTIFS(E:E,Table1[[#This Row],[EventDate]],G:G,Table1[[#This Row],[EventName]],H:H,Table1[[#This Row],[Category]],I:I,Table1[[#This Row],[Weapon]],J:J,Table1[[#This Row],[Gender]])</f>
        <v>3</v>
      </c>
      <c r="E323" s="5">
        <v>44339</v>
      </c>
      <c r="F323" s="12" t="s">
        <v>385</v>
      </c>
      <c r="G323" s="11" t="s">
        <v>284</v>
      </c>
      <c r="H323" s="20" t="s">
        <v>323</v>
      </c>
      <c r="I323" s="20" t="s">
        <v>314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CSFC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2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28</v>
      </c>
      <c r="P323" s="18">
        <f>IF(OR(Table1[[#This Row],[Rank]]="Cancelled",Table1[[#This Row],[Rank]]&gt;64),1,VLOOKUP(Table1[[#This Row],[GenderCount]],'Ranking Values'!E:F,2,FALSE))</f>
        <v>0.6</v>
      </c>
      <c r="Q323" s="19">
        <f>Table1[[#This Row],[Ranking.Points]]*Table1[[#This Row],[Mulitplier]]*Table1[[#This Row],[NI.Mult]]</f>
        <v>16.8</v>
      </c>
    </row>
    <row r="324" spans="1:17" x14ac:dyDescent="0.25">
      <c r="A324" s="20" t="s">
        <v>193</v>
      </c>
      <c r="B324" s="20" t="s">
        <v>52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3</v>
      </c>
      <c r="E324" s="5">
        <v>44339</v>
      </c>
      <c r="F324" s="12" t="s">
        <v>385</v>
      </c>
      <c r="G324" s="11" t="s">
        <v>284</v>
      </c>
      <c r="H324" s="20" t="s">
        <v>323</v>
      </c>
      <c r="I324" s="20" t="s">
        <v>314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0.6</v>
      </c>
      <c r="Q324" s="19">
        <f>Table1[[#This Row],[Ranking.Points]]*Table1[[#This Row],[Mulitplier]]*Table1[[#This Row],[NI.Mult]]</f>
        <v>10.799999999999999</v>
      </c>
    </row>
    <row r="325" spans="1:17" x14ac:dyDescent="0.25">
      <c r="A325" s="20" t="s">
        <v>23</v>
      </c>
      <c r="B325" s="20" t="s">
        <v>113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3</v>
      </c>
      <c r="E325" s="5">
        <v>44339</v>
      </c>
      <c r="F325" s="12" t="s">
        <v>385</v>
      </c>
      <c r="G325" s="11" t="s">
        <v>284</v>
      </c>
      <c r="H325" s="20" t="s">
        <v>323</v>
      </c>
      <c r="I325" s="20" t="s">
        <v>314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CSFC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3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0.6</v>
      </c>
      <c r="Q325" s="19">
        <f>Table1[[#This Row],[Ranking.Points]]*Table1[[#This Row],[Mulitplier]]*Table1[[#This Row],[NI.Mult]]</f>
        <v>10.799999999999999</v>
      </c>
    </row>
    <row r="326" spans="1:17" x14ac:dyDescent="0.25">
      <c r="A326" s="20" t="s">
        <v>307</v>
      </c>
      <c r="B326" s="20" t="s">
        <v>308</v>
      </c>
      <c r="C326" s="22">
        <v>2</v>
      </c>
      <c r="D326" s="13">
        <f>COUNTIFS(E:E,Table1[[#This Row],[EventDate]],G:G,Table1[[#This Row],[EventName]],H:H,Table1[[#This Row],[Category]],I:I,Table1[[#This Row],[Weapon]],J:J,Table1[[#This Row],[Gender]])</f>
        <v>1</v>
      </c>
      <c r="E326" s="5">
        <v>44339</v>
      </c>
      <c r="F326" s="12" t="s">
        <v>385</v>
      </c>
      <c r="G326" s="11" t="s">
        <v>284</v>
      </c>
      <c r="H326" s="20" t="s">
        <v>323</v>
      </c>
      <c r="I326" s="20" t="s">
        <v>314</v>
      </c>
      <c r="J326" s="16" t="str">
        <f>VLOOKUP(Table1[[#This Row],[LastName]]&amp;"."&amp;Table1[[#This Row],[FirstName]],Fencers!C:H,6,FALSE)</f>
        <v>Women</v>
      </c>
      <c r="K326" s="17" t="str">
        <f>VLOOKUP(Table1[[#This Row],[LastName]]&amp;"."&amp;Table1[[#This Row],[FirstName]],Fencers!C:G,4,FALSE)</f>
        <v>AUFeC</v>
      </c>
      <c r="L326" s="20">
        <v>0</v>
      </c>
      <c r="M326" s="18">
        <f>COUNTIFS(A:A,Table1[[#This Row],[LastName]],B:B,Table1[[#This Row],[FirstName]],F:F,"S",H:H,Table1[[#This Row],[Category]],I:I,Table1[[#This Row],[Weapon]])</f>
        <v>2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23</v>
      </c>
      <c r="P326" s="18">
        <f>IF(OR(Table1[[#This Row],[Rank]]="Cancelled",Table1[[#This Row],[Rank]]&gt;64),1,VLOOKUP(Table1[[#This Row],[GenderCount]],'Ranking Values'!E:F,2,FALSE))</f>
        <v>0.2</v>
      </c>
      <c r="Q326" s="19">
        <f>Table1[[#This Row],[Ranking.Points]]*Table1[[#This Row],[Mulitplier]]*Table1[[#This Row],[NI.Mult]]</f>
        <v>4.6000000000000005</v>
      </c>
    </row>
    <row r="327" spans="1:17" x14ac:dyDescent="0.25">
      <c r="A327" s="20" t="s">
        <v>282</v>
      </c>
      <c r="B327" s="20" t="s">
        <v>368</v>
      </c>
      <c r="C327" s="22">
        <v>1</v>
      </c>
      <c r="D327" s="13">
        <f>COUNTIFS(E:E,Table1[[#This Row],[EventDate]],G:G,Table1[[#This Row],[EventName]],H:H,Table1[[#This Row],[Category]],I:I,Table1[[#This Row],[Weapon]],J:J,Table1[[#This Row],[Gender]])</f>
        <v>5</v>
      </c>
      <c r="E327" s="5">
        <v>44339</v>
      </c>
      <c r="F327" s="12" t="s">
        <v>385</v>
      </c>
      <c r="G327" s="11" t="s">
        <v>284</v>
      </c>
      <c r="H327" s="20" t="s">
        <v>320</v>
      </c>
      <c r="I327" s="20" t="s">
        <v>286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28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28</v>
      </c>
    </row>
    <row r="328" spans="1:17" x14ac:dyDescent="0.25">
      <c r="A328" s="20" t="s">
        <v>226</v>
      </c>
      <c r="B328" s="20" t="s">
        <v>139</v>
      </c>
      <c r="C328" s="22">
        <v>2</v>
      </c>
      <c r="D328" s="13">
        <f>COUNTIFS(E:E,Table1[[#This Row],[EventDate]],G:G,Table1[[#This Row],[EventName]],H:H,Table1[[#This Row],[Category]],I:I,Table1[[#This Row],[Weapon]],J:J,Table1[[#This Row],[Gender]])</f>
        <v>5</v>
      </c>
      <c r="E328" s="5">
        <v>44339</v>
      </c>
      <c r="F328" s="12" t="s">
        <v>385</v>
      </c>
      <c r="G328" s="11" t="s">
        <v>284</v>
      </c>
      <c r="H328" s="20" t="s">
        <v>320</v>
      </c>
      <c r="I328" s="20" t="s">
        <v>286</v>
      </c>
      <c r="J328" s="16" t="str">
        <f>VLOOKUP(Table1[[#This Row],[LastName]]&amp;"."&amp;Table1[[#This Row],[FirstName]],Fencers!C:H,6,FALSE)</f>
        <v>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3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23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23</v>
      </c>
    </row>
    <row r="329" spans="1:17" x14ac:dyDescent="0.25">
      <c r="A329" s="20" t="s">
        <v>107</v>
      </c>
      <c r="B329" s="20" t="s">
        <v>143</v>
      </c>
      <c r="C329" s="22">
        <v>3</v>
      </c>
      <c r="D329" s="13">
        <f>COUNTIFS(E:E,Table1[[#This Row],[EventDate]],G:G,Table1[[#This Row],[EventName]],H:H,Table1[[#This Row],[Category]],I:I,Table1[[#This Row],[Weapon]],J:J,Table1[[#This Row],[Gender]])</f>
        <v>5</v>
      </c>
      <c r="E329" s="5">
        <v>44339</v>
      </c>
      <c r="F329" s="12" t="s">
        <v>385</v>
      </c>
      <c r="G329" s="11" t="s">
        <v>284</v>
      </c>
      <c r="H329" s="20" t="s">
        <v>320</v>
      </c>
      <c r="I329" s="20" t="s">
        <v>286</v>
      </c>
      <c r="J329" s="16" t="str">
        <f>VLOOKUP(Table1[[#This Row],[LastName]]&amp;"."&amp;Table1[[#This Row],[FirstName]],Fencers!C:H,6,FALSE)</f>
        <v>Men</v>
      </c>
      <c r="K329" s="17" t="str">
        <f>VLOOKUP(Table1[[#This Row],[LastName]]&amp;"."&amp;Table1[[#This Row],[FirstName]],Fencers!C:G,4,FALSE)</f>
        <v>ASC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4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18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18</v>
      </c>
    </row>
    <row r="330" spans="1:17" x14ac:dyDescent="0.25">
      <c r="A330" s="20" t="s">
        <v>21</v>
      </c>
      <c r="B330" s="20" t="s">
        <v>35</v>
      </c>
      <c r="C330" s="22">
        <v>3</v>
      </c>
      <c r="D330" s="13">
        <f>COUNTIFS(E:E,Table1[[#This Row],[EventDate]],G:G,Table1[[#This Row],[EventName]],H:H,Table1[[#This Row],[Category]],I:I,Table1[[#This Row],[Weapon]],J:J,Table1[[#This Row],[Gender]])</f>
        <v>5</v>
      </c>
      <c r="E330" s="5">
        <v>44339</v>
      </c>
      <c r="F330" s="12" t="s">
        <v>385</v>
      </c>
      <c r="G330" s="11" t="s">
        <v>284</v>
      </c>
      <c r="H330" s="20" t="s">
        <v>320</v>
      </c>
      <c r="I330" s="20" t="s">
        <v>286</v>
      </c>
      <c r="J330" s="16" t="str">
        <f>VLOOKUP(Table1[[#This Row],[LastName]]&amp;"."&amp;Table1[[#This Row],[FirstName]],Fencers!C:H,6,FALSE)</f>
        <v>Men</v>
      </c>
      <c r="K330" s="17" t="str">
        <f>VLOOKUP(Table1[[#This Row],[LastName]]&amp;"."&amp;Table1[[#This Row],[FirstName]],Fencers!C:G,4,FALSE)</f>
        <v>AHFC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18</v>
      </c>
    </row>
    <row r="331" spans="1:17" x14ac:dyDescent="0.25">
      <c r="A331" s="20" t="s">
        <v>278</v>
      </c>
      <c r="B331" s="20" t="s">
        <v>279</v>
      </c>
      <c r="C331" s="22">
        <v>5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5">
        <v>44339</v>
      </c>
      <c r="F331" s="12" t="s">
        <v>385</v>
      </c>
      <c r="G331" s="11" t="s">
        <v>284</v>
      </c>
      <c r="H331" s="20" t="s">
        <v>320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CSFC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3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12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12</v>
      </c>
    </row>
    <row r="332" spans="1:17" x14ac:dyDescent="0.25">
      <c r="A332" s="20" t="s">
        <v>123</v>
      </c>
      <c r="B332" s="20" t="s">
        <v>136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1</v>
      </c>
      <c r="E332" s="5">
        <v>44339</v>
      </c>
      <c r="F332" s="12" t="s">
        <v>385</v>
      </c>
      <c r="G332" s="11" t="s">
        <v>284</v>
      </c>
      <c r="H332" s="20" t="s">
        <v>320</v>
      </c>
      <c r="I332" s="20" t="s">
        <v>286</v>
      </c>
      <c r="J332" s="16" t="str">
        <f>VLOOKUP(Table1[[#This Row],[LastName]]&amp;"."&amp;Table1[[#This Row],[FirstName]],Fencers!C:H,6,FALSE)</f>
        <v>Women</v>
      </c>
      <c r="K332" s="17" t="str">
        <f>VLOOKUP(Table1[[#This Row],[LastName]]&amp;"."&amp;Table1[[#This Row],[FirstName]],Fencers!C:G,4,FALSE)</f>
        <v>CSFC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0.2</v>
      </c>
      <c r="Q332" s="19">
        <f>Table1[[#This Row],[Ranking.Points]]*Table1[[#This Row],[Mulitplier]]*Table1[[#This Row],[NI.Mult]]</f>
        <v>4.6000000000000005</v>
      </c>
    </row>
    <row r="333" spans="1:17" x14ac:dyDescent="0.25">
      <c r="A333" s="20" t="s">
        <v>282</v>
      </c>
      <c r="B333" s="20" t="s">
        <v>368</v>
      </c>
      <c r="C333" s="22">
        <v>1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5">
        <v>44339</v>
      </c>
      <c r="F333" s="12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ASC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28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28</v>
      </c>
    </row>
    <row r="334" spans="1:17" x14ac:dyDescent="0.25">
      <c r="A334" s="20" t="s">
        <v>226</v>
      </c>
      <c r="B334" s="20" t="s">
        <v>139</v>
      </c>
      <c r="C334" s="22">
        <v>2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5">
        <v>44339</v>
      </c>
      <c r="F334" s="12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ASC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3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23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23</v>
      </c>
    </row>
    <row r="335" spans="1:17" x14ac:dyDescent="0.25">
      <c r="A335" s="20" t="s">
        <v>107</v>
      </c>
      <c r="B335" s="20" t="s">
        <v>143</v>
      </c>
      <c r="C335" s="22">
        <v>3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5">
        <v>44339</v>
      </c>
      <c r="F335" s="12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ASC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4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18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18</v>
      </c>
    </row>
    <row r="336" spans="1:17" x14ac:dyDescent="0.25">
      <c r="A336" s="20" t="s">
        <v>21</v>
      </c>
      <c r="B336" s="20" t="s">
        <v>35</v>
      </c>
      <c r="C336" s="22">
        <v>3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5">
        <v>44339</v>
      </c>
      <c r="F336" s="12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AHFC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18</v>
      </c>
    </row>
    <row r="337" spans="1:17" x14ac:dyDescent="0.25">
      <c r="A337" s="20" t="s">
        <v>278</v>
      </c>
      <c r="B337" s="20" t="s">
        <v>279</v>
      </c>
      <c r="C337" s="22">
        <v>5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5">
        <v>44339</v>
      </c>
      <c r="F337" s="12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CSFC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3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12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12</v>
      </c>
    </row>
    <row r="338" spans="1:17" x14ac:dyDescent="0.25">
      <c r="A338" s="20" t="s">
        <v>68</v>
      </c>
      <c r="B338" s="20" t="s">
        <v>69</v>
      </c>
      <c r="C338" s="22">
        <v>1</v>
      </c>
      <c r="D338" s="13">
        <f>COUNTIFS(E:E,Table1[[#This Row],[EventDate]],G:G,Table1[[#This Row],[EventName]],H:H,Table1[[#This Row],[Category]],I:I,Table1[[#This Row],[Weapon]],J:J,Table1[[#This Row],[Gender]])</f>
        <v>3</v>
      </c>
      <c r="E338" s="5">
        <v>44339</v>
      </c>
      <c r="F338" s="12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17" t="str">
        <f>VLOOKUP(Table1[[#This Row],[LastName]]&amp;"."&amp;Table1[[#This Row],[FirstName]],Fencers!C:G,4,FALSE)</f>
        <v>ASC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1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28</v>
      </c>
      <c r="P338" s="18">
        <f>IF(OR(Table1[[#This Row],[Rank]]="Cancelled",Table1[[#This Row],[Rank]]&gt;64),1,VLOOKUP(Table1[[#This Row],[GenderCount]],'Ranking Values'!E:F,2,FALSE))</f>
        <v>0.6</v>
      </c>
      <c r="Q338" s="19">
        <f>Table1[[#This Row],[Ranking.Points]]*Table1[[#This Row],[Mulitplier]]*Table1[[#This Row],[NI.Mult]]</f>
        <v>16.8</v>
      </c>
    </row>
    <row r="339" spans="1:17" x14ac:dyDescent="0.25">
      <c r="A339" s="20" t="s">
        <v>181</v>
      </c>
      <c r="B339" s="20" t="s">
        <v>182</v>
      </c>
      <c r="C339" s="22">
        <v>2</v>
      </c>
      <c r="D339" s="13">
        <f>COUNTIFS(E:E,Table1[[#This Row],[EventDate]],G:G,Table1[[#This Row],[EventName]],H:H,Table1[[#This Row],[Category]],I:I,Table1[[#This Row],[Weapon]],J:J,Table1[[#This Row],[Gender]])</f>
        <v>3</v>
      </c>
      <c r="E339" s="5">
        <v>44339</v>
      </c>
      <c r="F339" s="12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17" t="str">
        <f>VLOOKUP(Table1[[#This Row],[LastName]]&amp;"."&amp;Table1[[#This Row],[FirstName]],Fencers!C:G,4,FALSE)</f>
        <v>CSFC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4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23</v>
      </c>
      <c r="P339" s="18">
        <f>IF(OR(Table1[[#This Row],[Rank]]="Cancelled",Table1[[#This Row],[Rank]]&gt;64),1,VLOOKUP(Table1[[#This Row],[GenderCount]],'Ranking Values'!E:F,2,FALSE))</f>
        <v>0.6</v>
      </c>
      <c r="Q339" s="19">
        <f>Table1[[#This Row],[Ranking.Points]]*Table1[[#This Row],[Mulitplier]]*Table1[[#This Row],[NI.Mult]]</f>
        <v>13.799999999999999</v>
      </c>
    </row>
    <row r="340" spans="1:17" x14ac:dyDescent="0.25">
      <c r="A340" s="20" t="s">
        <v>123</v>
      </c>
      <c r="B340" s="20" t="s">
        <v>136</v>
      </c>
      <c r="C340" s="22">
        <v>3</v>
      </c>
      <c r="D340" s="13">
        <f>COUNTIFS(E:E,Table1[[#This Row],[EventDate]],G:G,Table1[[#This Row],[EventName]],H:H,Table1[[#This Row],[Category]],I:I,Table1[[#This Row],[Weapon]],J:J,Table1[[#This Row],[Gender]])</f>
        <v>3</v>
      </c>
      <c r="E340" s="5">
        <v>44339</v>
      </c>
      <c r="F340" s="12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CSFC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18</v>
      </c>
      <c r="P340" s="18">
        <f>IF(OR(Table1[[#This Row],[Rank]]="Cancelled",Table1[[#This Row],[Rank]]&gt;64),1,VLOOKUP(Table1[[#This Row],[GenderCount]],'Ranking Values'!E:F,2,FALSE))</f>
        <v>0.6</v>
      </c>
      <c r="Q340" s="19">
        <f>Table1[[#This Row],[Ranking.Points]]*Table1[[#This Row],[Mulitplier]]*Table1[[#This Row],[NI.Mult]]</f>
        <v>10.799999999999999</v>
      </c>
    </row>
    <row r="341" spans="1:17" x14ac:dyDescent="0.25">
      <c r="A341" s="20" t="s">
        <v>120</v>
      </c>
      <c r="B341" s="20" t="s">
        <v>133</v>
      </c>
      <c r="C341" s="22">
        <v>1</v>
      </c>
      <c r="D341" s="13">
        <f>COUNTIFS(E:E,Table1[[#This Row],[EventDate]],G:G,Table1[[#This Row],[EventName]],H:H,Table1[[#This Row],[Category]],I:I,Table1[[#This Row],[Weapon]],J:J,Table1[[#This Row],[Gender]])</f>
        <v>11</v>
      </c>
      <c r="E341" s="5">
        <v>44346</v>
      </c>
      <c r="F341" s="12" t="s">
        <v>385</v>
      </c>
      <c r="G341" s="11" t="s">
        <v>387</v>
      </c>
      <c r="H341" s="20" t="s">
        <v>306</v>
      </c>
      <c r="I341" s="20" t="s">
        <v>288</v>
      </c>
      <c r="J341" s="16" t="str">
        <f>VLOOKUP(Table1[[#This Row],[LastName]]&amp;"."&amp;Table1[[#This Row],[FirstName]],Fencers!C:H,6,FALSE)</f>
        <v>Men</v>
      </c>
      <c r="K341" s="17" t="str">
        <f>VLOOKUP(Table1[[#This Row],[LastName]]&amp;"."&amp;Table1[[#This Row],[FirstName]],Fencers!C:G,4,FALSE)</f>
        <v>ASC</v>
      </c>
      <c r="L341" s="20">
        <v>1</v>
      </c>
      <c r="M341" s="18">
        <f>COUNTIFS(A:A,Table1[[#This Row],[LastName]],B:B,Table1[[#This Row],[FirstName]],F:F,"S",H:H,Table1[[#This Row],[Category]],I:I,Table1[[#This Row],[Weapon]])</f>
        <v>3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32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32</v>
      </c>
    </row>
    <row r="342" spans="1:17" x14ac:dyDescent="0.25">
      <c r="A342" s="20" t="s">
        <v>19</v>
      </c>
      <c r="B342" s="20" t="s">
        <v>32</v>
      </c>
      <c r="C342" s="22">
        <v>2</v>
      </c>
      <c r="D342" s="13">
        <f>COUNTIFS(E:E,Table1[[#This Row],[EventDate]],G:G,Table1[[#This Row],[EventName]],H:H,Table1[[#This Row],[Category]],I:I,Table1[[#This Row],[Weapon]],J:J,Table1[[#This Row],[Gender]])</f>
        <v>11</v>
      </c>
      <c r="E342" s="5">
        <v>44346</v>
      </c>
      <c r="F342" s="12" t="s">
        <v>385</v>
      </c>
      <c r="G342" s="11" t="s">
        <v>387</v>
      </c>
      <c r="H342" s="20" t="s">
        <v>306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1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26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26</v>
      </c>
    </row>
    <row r="343" spans="1:17" x14ac:dyDescent="0.25">
      <c r="A343" s="20" t="s">
        <v>57</v>
      </c>
      <c r="B343" s="20" t="s">
        <v>59</v>
      </c>
      <c r="C343" s="22">
        <v>3</v>
      </c>
      <c r="D343" s="13">
        <f>COUNTIFS(E:E,Table1[[#This Row],[EventDate]],G:G,Table1[[#This Row],[EventName]],H:H,Table1[[#This Row],[Category]],I:I,Table1[[#This Row],[Weapon]],J:J,Table1[[#This Row],[Gender]])</f>
        <v>11</v>
      </c>
      <c r="E343" s="5">
        <v>44346</v>
      </c>
      <c r="F343" s="12" t="s">
        <v>385</v>
      </c>
      <c r="G343" s="11" t="s">
        <v>387</v>
      </c>
      <c r="H343" s="20" t="s">
        <v>306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20">
        <v>1</v>
      </c>
      <c r="M343" s="18">
        <f>COUNTIFS(A:A,Table1[[#This Row],[LastName]],B:B,Table1[[#This Row],[FirstName]],F:F,"S",H:H,Table1[[#This Row],[Category]],I:I,Table1[[#This Row],[Weapon]])</f>
        <v>3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20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20</v>
      </c>
    </row>
    <row r="344" spans="1:17" x14ac:dyDescent="0.25">
      <c r="A344" s="20" t="s">
        <v>310</v>
      </c>
      <c r="B344" s="20" t="s">
        <v>311</v>
      </c>
      <c r="C344" s="22">
        <v>3</v>
      </c>
      <c r="D344" s="13">
        <f>COUNTIFS(E:E,Table1[[#This Row],[EventDate]],G:G,Table1[[#This Row],[EventName]],H:H,Table1[[#This Row],[Category]],I:I,Table1[[#This Row],[Weapon]],J:J,Table1[[#This Row],[Gender]])</f>
        <v>11</v>
      </c>
      <c r="E344" s="5">
        <v>44346</v>
      </c>
      <c r="F344" s="12" t="s">
        <v>385</v>
      </c>
      <c r="G344" s="11" t="s">
        <v>387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1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20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20</v>
      </c>
    </row>
    <row r="345" spans="1:17" x14ac:dyDescent="0.25">
      <c r="A345" s="20" t="s">
        <v>61</v>
      </c>
      <c r="B345" s="20" t="s">
        <v>63</v>
      </c>
      <c r="C345" s="22">
        <v>5</v>
      </c>
      <c r="D345" s="13">
        <f>COUNTIFS(E:E,Table1[[#This Row],[EventDate]],G:G,Table1[[#This Row],[EventName]],H:H,Table1[[#This Row],[Category]],I:I,Table1[[#This Row],[Weapon]],J:J,Table1[[#This Row],[Gender]])</f>
        <v>11</v>
      </c>
      <c r="E345" s="5">
        <v>44346</v>
      </c>
      <c r="F345" s="12" t="s">
        <v>385</v>
      </c>
      <c r="G345" s="11" t="s">
        <v>387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CSFC</v>
      </c>
      <c r="L345" s="20">
        <v>1</v>
      </c>
      <c r="M345" s="18">
        <f>COUNTIFS(A:A,Table1[[#This Row],[LastName]],B:B,Table1[[#This Row],[FirstName]],F:F,"S",H:H,Table1[[#This Row],[Category]],I:I,Table1[[#This Row],[Weapon]])</f>
        <v>6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14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14</v>
      </c>
    </row>
    <row r="346" spans="1:17" x14ac:dyDescent="0.25">
      <c r="A346" s="20" t="s">
        <v>70</v>
      </c>
      <c r="B346" s="20" t="s">
        <v>71</v>
      </c>
      <c r="C346" s="22">
        <v>6</v>
      </c>
      <c r="D346" s="13">
        <f>COUNTIFS(E:E,Table1[[#This Row],[EventDate]],G:G,Table1[[#This Row],[EventName]],H:H,Table1[[#This Row],[Category]],I:I,Table1[[#This Row],[Weapon]],J:J,Table1[[#This Row],[Gender]])</f>
        <v>11</v>
      </c>
      <c r="E346" s="5">
        <v>44346</v>
      </c>
      <c r="F346" s="12" t="s">
        <v>385</v>
      </c>
      <c r="G346" s="11" t="s">
        <v>387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AHFC</v>
      </c>
      <c r="L346" s="20">
        <v>1</v>
      </c>
      <c r="M346" s="18">
        <f>COUNTIFS(A:A,Table1[[#This Row],[LastName]],B:B,Table1[[#This Row],[FirstName]],F:F,"S",H:H,Table1[[#This Row],[Category]],I:I,Table1[[#This Row],[Weapon]])</f>
        <v>5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14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14</v>
      </c>
    </row>
    <row r="347" spans="1:17" x14ac:dyDescent="0.25">
      <c r="A347" s="20" t="s">
        <v>30</v>
      </c>
      <c r="B347" s="20" t="s">
        <v>45</v>
      </c>
      <c r="C347" s="22">
        <v>7</v>
      </c>
      <c r="D347" s="13">
        <f>COUNTIFS(E:E,Table1[[#This Row],[EventDate]],G:G,Table1[[#This Row],[EventName]],H:H,Table1[[#This Row],[Category]],I:I,Table1[[#This Row],[Weapon]],J:J,Table1[[#This Row],[Gender]])</f>
        <v>11</v>
      </c>
      <c r="E347" s="5">
        <v>44346</v>
      </c>
      <c r="F347" s="12" t="s">
        <v>385</v>
      </c>
      <c r="G347" s="11" t="s">
        <v>387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AHFC</v>
      </c>
      <c r="L347" s="20">
        <v>1</v>
      </c>
      <c r="M347" s="18">
        <f>COUNTIFS(A:A,Table1[[#This Row],[LastName]],B:B,Table1[[#This Row],[FirstName]],F:F,"S",H:H,Table1[[#This Row],[Category]],I:I,Table1[[#This Row],[Weapon]])</f>
        <v>4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14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14</v>
      </c>
    </row>
    <row r="348" spans="1:17" x14ac:dyDescent="0.25">
      <c r="A348" s="20" t="s">
        <v>377</v>
      </c>
      <c r="B348" s="20" t="s">
        <v>378</v>
      </c>
      <c r="C348" s="22">
        <v>8</v>
      </c>
      <c r="D348" s="13">
        <f>COUNTIFS(E:E,Table1[[#This Row],[EventDate]],G:G,Table1[[#This Row],[EventName]],H:H,Table1[[#This Row],[Category]],I:I,Table1[[#This Row],[Weapon]],J:J,Table1[[#This Row],[Gender]])</f>
        <v>11</v>
      </c>
      <c r="E348" s="5">
        <v>44346</v>
      </c>
      <c r="F348" s="12" t="s">
        <v>385</v>
      </c>
      <c r="G348" s="11" t="s">
        <v>387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1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14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14</v>
      </c>
    </row>
    <row r="349" spans="1:17" x14ac:dyDescent="0.25">
      <c r="A349" s="20" t="s">
        <v>78</v>
      </c>
      <c r="B349" s="20" t="s">
        <v>48</v>
      </c>
      <c r="C349" s="22">
        <v>9</v>
      </c>
      <c r="D349" s="13">
        <f>COUNTIFS(E:E,Table1[[#This Row],[EventDate]],G:G,Table1[[#This Row],[EventName]],H:H,Table1[[#This Row],[Category]],I:I,Table1[[#This Row],[Weapon]],J:J,Table1[[#This Row],[Gender]])</f>
        <v>11</v>
      </c>
      <c r="E349" s="5">
        <v>44346</v>
      </c>
      <c r="F349" s="12" t="s">
        <v>385</v>
      </c>
      <c r="G349" s="11" t="s">
        <v>387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ASC</v>
      </c>
      <c r="L349" s="20">
        <v>1</v>
      </c>
      <c r="M349" s="18">
        <f>COUNTIFS(A:A,Table1[[#This Row],[LastName]],B:B,Table1[[#This Row],[FirstName]],F:F,"S",H:H,Table1[[#This Row],[Category]],I:I,Table1[[#This Row],[Weapon]])</f>
        <v>5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8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8</v>
      </c>
    </row>
    <row r="350" spans="1:17" x14ac:dyDescent="0.25">
      <c r="A350" s="20" t="s">
        <v>126</v>
      </c>
      <c r="B350" s="20" t="s">
        <v>139</v>
      </c>
      <c r="C350" s="22">
        <v>10</v>
      </c>
      <c r="D350" s="13">
        <f>COUNTIFS(E:E,Table1[[#This Row],[EventDate]],G:G,Table1[[#This Row],[EventName]],H:H,Table1[[#This Row],[Category]],I:I,Table1[[#This Row],[Weapon]],J:J,Table1[[#This Row],[Gender]])</f>
        <v>11</v>
      </c>
      <c r="E350" s="5">
        <v>44346</v>
      </c>
      <c r="F350" s="12" t="s">
        <v>385</v>
      </c>
      <c r="G350" s="11" t="s">
        <v>387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17" t="str">
        <f>VLOOKUP(Table1[[#This Row],[LastName]]&amp;"."&amp;Table1[[#This Row],[FirstName]],Fencers!C:G,4,FALSE)</f>
        <v>ASC</v>
      </c>
      <c r="L350" s="20">
        <v>1</v>
      </c>
      <c r="M350" s="18">
        <f>COUNTIFS(A:A,Table1[[#This Row],[LastName]],B:B,Table1[[#This Row],[FirstName]],F:F,"S",H:H,Table1[[#This Row],[Category]],I:I,Table1[[#This Row],[Weapon]])</f>
        <v>2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8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8</v>
      </c>
    </row>
    <row r="351" spans="1:17" x14ac:dyDescent="0.25">
      <c r="A351" s="20" t="s">
        <v>153</v>
      </c>
      <c r="B351" s="20" t="s">
        <v>157</v>
      </c>
      <c r="C351" s="22">
        <v>11</v>
      </c>
      <c r="D351" s="13">
        <f>COUNTIFS(E:E,Table1[[#This Row],[EventDate]],G:G,Table1[[#This Row],[EventName]],H:H,Table1[[#This Row],[Category]],I:I,Table1[[#This Row],[Weapon]],J:J,Table1[[#This Row],[Gender]])</f>
        <v>11</v>
      </c>
      <c r="E351" s="5">
        <v>44346</v>
      </c>
      <c r="F351" s="12" t="s">
        <v>385</v>
      </c>
      <c r="G351" s="11" t="s">
        <v>387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17" t="str">
        <f>VLOOKUP(Table1[[#This Row],[LastName]]&amp;"."&amp;Table1[[#This Row],[FirstName]],Fencers!C:G,4,FALSE)</f>
        <v>TPFC</v>
      </c>
      <c r="L351" s="20">
        <v>1</v>
      </c>
      <c r="M351" s="18">
        <f>COUNTIFS(A:A,Table1[[#This Row],[LastName]],B:B,Table1[[#This Row],[FirstName]],F:F,"S",H:H,Table1[[#This Row],[Category]],I:I,Table1[[#This Row],[Weapon]])</f>
        <v>2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8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8</v>
      </c>
    </row>
    <row r="352" spans="1:17" x14ac:dyDescent="0.25">
      <c r="A352" s="20" t="s">
        <v>122</v>
      </c>
      <c r="B352" s="20" t="s">
        <v>135</v>
      </c>
      <c r="C352" s="22">
        <v>1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44346</v>
      </c>
      <c r="F352" s="12" t="s">
        <v>385</v>
      </c>
      <c r="G352" s="11" t="s">
        <v>388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ASC</v>
      </c>
      <c r="L352" s="20">
        <v>1</v>
      </c>
      <c r="M352" s="18">
        <f>COUNTIFS(A:A,Table1[[#This Row],[LastName]],B:B,Table1[[#This Row],[FirstName]],F:F,"S",H:H,Table1[[#This Row],[Category]],I:I,Table1[[#This Row],[Weapon]])</f>
        <v>4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32</v>
      </c>
      <c r="P352" s="18">
        <f>IF(OR(Table1[[#This Row],[Rank]]="Cancelled",Table1[[#This Row],[Rank]]&gt;64),1,VLOOKUP(Table1[[#This Row],[GenderCount]],'Ranking Values'!E:F,2,FALSE))</f>
        <v>0.8</v>
      </c>
      <c r="Q352" s="19">
        <f>Table1[[#This Row],[Ranking.Points]]*Table1[[#This Row],[Mulitplier]]*Table1[[#This Row],[NI.Mult]]</f>
        <v>25.6</v>
      </c>
    </row>
    <row r="353" spans="1:17" x14ac:dyDescent="0.25">
      <c r="A353" s="20" t="s">
        <v>307</v>
      </c>
      <c r="B353" s="20" t="s">
        <v>308</v>
      </c>
      <c r="C353" s="22">
        <v>2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44346</v>
      </c>
      <c r="F353" s="12" t="s">
        <v>385</v>
      </c>
      <c r="G353" s="11" t="s">
        <v>388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AUFeC</v>
      </c>
      <c r="L353" s="20">
        <v>1</v>
      </c>
      <c r="M353" s="18">
        <f>COUNTIFS(A:A,Table1[[#This Row],[LastName]],B:B,Table1[[#This Row],[FirstName]],F:F,"S",H:H,Table1[[#This Row],[Category]],I:I,Table1[[#This Row],[Weapon]])</f>
        <v>3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26</v>
      </c>
      <c r="P353" s="18">
        <f>IF(OR(Table1[[#This Row],[Rank]]="Cancelled",Table1[[#This Row],[Rank]]&gt;64),1,VLOOKUP(Table1[[#This Row],[GenderCount]],'Ranking Values'!E:F,2,FALSE))</f>
        <v>0.8</v>
      </c>
      <c r="Q353" s="19">
        <f>Table1[[#This Row],[Ranking.Points]]*Table1[[#This Row],[Mulitplier]]*Table1[[#This Row],[NI.Mult]]</f>
        <v>20.8</v>
      </c>
    </row>
    <row r="354" spans="1:17" x14ac:dyDescent="0.25">
      <c r="A354" s="20" t="s">
        <v>179</v>
      </c>
      <c r="B354" s="20" t="s">
        <v>180</v>
      </c>
      <c r="C354" s="22">
        <v>3</v>
      </c>
      <c r="D354" s="13">
        <f>COUNTIFS(E:E,Table1[[#This Row],[EventDate]],G:G,Table1[[#This Row],[EventName]],H:H,Table1[[#This Row],[Category]],I:I,Table1[[#This Row],[Weapon]],J:J,Table1[[#This Row],[Gender]])</f>
        <v>4</v>
      </c>
      <c r="E354" s="5">
        <v>44346</v>
      </c>
      <c r="F354" s="12" t="s">
        <v>385</v>
      </c>
      <c r="G354" s="11" t="s">
        <v>388</v>
      </c>
      <c r="H354" s="20" t="s">
        <v>306</v>
      </c>
      <c r="I354" s="20" t="s">
        <v>288</v>
      </c>
      <c r="J354" s="16" t="str">
        <f>VLOOKUP(Table1[[#This Row],[LastName]]&amp;"."&amp;Table1[[#This Row],[FirstName]],Fencers!C:H,6,FALSE)</f>
        <v>Women</v>
      </c>
      <c r="K354" s="17" t="str">
        <f>VLOOKUP(Table1[[#This Row],[LastName]]&amp;"."&amp;Table1[[#This Row],[FirstName]],Fencers!C:G,4,FALSE)</f>
        <v>ASC</v>
      </c>
      <c r="L354" s="20">
        <v>1</v>
      </c>
      <c r="M354" s="18">
        <f>COUNTIFS(A:A,Table1[[#This Row],[LastName]],B:B,Table1[[#This Row],[FirstName]],F:F,"S",H:H,Table1[[#This Row],[Category]],I:I,Table1[[#This Row],[Weapon]])</f>
        <v>1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20</v>
      </c>
      <c r="P354" s="18">
        <f>IF(OR(Table1[[#This Row],[Rank]]="Cancelled",Table1[[#This Row],[Rank]]&gt;64),1,VLOOKUP(Table1[[#This Row],[GenderCount]],'Ranking Values'!E:F,2,FALSE))</f>
        <v>0.8</v>
      </c>
      <c r="Q354" s="19">
        <f>Table1[[#This Row],[Ranking.Points]]*Table1[[#This Row],[Mulitplier]]*Table1[[#This Row],[NI.Mult]]</f>
        <v>16</v>
      </c>
    </row>
    <row r="355" spans="1:17" x14ac:dyDescent="0.25">
      <c r="A355" s="20" t="s">
        <v>108</v>
      </c>
      <c r="B355" s="20" t="s">
        <v>115</v>
      </c>
      <c r="C355" s="22">
        <v>3</v>
      </c>
      <c r="D355" s="13">
        <f>COUNTIFS(E:E,Table1[[#This Row],[EventDate]],G:G,Table1[[#This Row],[EventName]],H:H,Table1[[#This Row],[Category]],I:I,Table1[[#This Row],[Weapon]],J:J,Table1[[#This Row],[Gender]])</f>
        <v>4</v>
      </c>
      <c r="E355" s="5">
        <v>44346</v>
      </c>
      <c r="F355" s="12" t="s">
        <v>385</v>
      </c>
      <c r="G355" s="11" t="s">
        <v>388</v>
      </c>
      <c r="H355" s="20" t="s">
        <v>306</v>
      </c>
      <c r="I355" s="20" t="s">
        <v>288</v>
      </c>
      <c r="J355" s="16" t="str">
        <f>VLOOKUP(Table1[[#This Row],[LastName]]&amp;"."&amp;Table1[[#This Row],[FirstName]],Fencers!C:H,6,FALSE)</f>
        <v>Women</v>
      </c>
      <c r="K355" s="17" t="str">
        <f>VLOOKUP(Table1[[#This Row],[LastName]]&amp;"."&amp;Table1[[#This Row],[FirstName]],Fencers!C:G,4,FALSE)</f>
        <v>ASC</v>
      </c>
      <c r="L355" s="20">
        <v>1</v>
      </c>
      <c r="M355" s="18">
        <f>COUNTIFS(A:A,Table1[[#This Row],[LastName]],B:B,Table1[[#This Row],[FirstName]],F:F,"S",H:H,Table1[[#This Row],[Category]],I:I,Table1[[#This Row],[Weapon]])</f>
        <v>6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20</v>
      </c>
      <c r="P355" s="18">
        <f>IF(OR(Table1[[#This Row],[Rank]]="Cancelled",Table1[[#This Row],[Rank]]&gt;64),1,VLOOKUP(Table1[[#This Row],[GenderCount]],'Ranking Values'!E:F,2,FALSE))</f>
        <v>0.8</v>
      </c>
      <c r="Q355" s="19">
        <f>Table1[[#This Row],[Ranking.Points]]*Table1[[#This Row],[Mulitplier]]*Table1[[#This Row],[NI.Mult]]</f>
        <v>16</v>
      </c>
    </row>
    <row r="356" spans="1:17" x14ac:dyDescent="0.25">
      <c r="A356" s="20" t="s">
        <v>61</v>
      </c>
      <c r="B356" s="20" t="s">
        <v>62</v>
      </c>
      <c r="C356" s="22">
        <v>1</v>
      </c>
      <c r="D356" s="13">
        <f>COUNTIFS(E:E,Table1[[#This Row],[EventDate]],G:G,Table1[[#This Row],[EventName]],H:H,Table1[[#This Row],[Category]],I:I,Table1[[#This Row],[Weapon]],J:J,Table1[[#This Row],[Gender]])</f>
        <v>5</v>
      </c>
      <c r="E356" s="5">
        <v>44346</v>
      </c>
      <c r="F356" s="12" t="s">
        <v>385</v>
      </c>
      <c r="G356" s="11" t="s">
        <v>390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CSFC</v>
      </c>
      <c r="L356" s="20">
        <v>1</v>
      </c>
      <c r="M356" s="18">
        <f>COUNTIFS(A:A,Table1[[#This Row],[LastName]],B:B,Table1[[#This Row],[FirstName]],F:F,"S",H:H,Table1[[#This Row],[Category]],I:I,Table1[[#This Row],[Weapon]])</f>
        <v>4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32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32</v>
      </c>
    </row>
    <row r="357" spans="1:17" x14ac:dyDescent="0.25">
      <c r="A357" s="20" t="s">
        <v>70</v>
      </c>
      <c r="B357" s="20" t="s">
        <v>71</v>
      </c>
      <c r="C357" s="22">
        <v>2</v>
      </c>
      <c r="D357" s="13">
        <f>COUNTIFS(E:E,Table1[[#This Row],[EventDate]],G:G,Table1[[#This Row],[EventName]],H:H,Table1[[#This Row],[Category]],I:I,Table1[[#This Row],[Weapon]],J:J,Table1[[#This Row],[Gender]])</f>
        <v>5</v>
      </c>
      <c r="E357" s="5">
        <v>44346</v>
      </c>
      <c r="F357" s="12" t="s">
        <v>385</v>
      </c>
      <c r="G357" s="11" t="s">
        <v>390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AHFC</v>
      </c>
      <c r="L357" s="20">
        <v>1</v>
      </c>
      <c r="M357" s="18">
        <f>COUNTIFS(A:A,Table1[[#This Row],[LastName]],B:B,Table1[[#This Row],[FirstName]],F:F,"S",H:H,Table1[[#This Row],[Category]],I:I,Table1[[#This Row],[Weapon]])</f>
        <v>4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26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26</v>
      </c>
    </row>
    <row r="358" spans="1:17" x14ac:dyDescent="0.25">
      <c r="A358" s="20" t="s">
        <v>147</v>
      </c>
      <c r="B358" s="20" t="s">
        <v>141</v>
      </c>
      <c r="C358" s="22">
        <v>3</v>
      </c>
      <c r="D358" s="13">
        <f>COUNTIFS(E:E,Table1[[#This Row],[EventDate]],G:G,Table1[[#This Row],[EventName]],H:H,Table1[[#This Row],[Category]],I:I,Table1[[#This Row],[Weapon]],J:J,Table1[[#This Row],[Gender]])</f>
        <v>5</v>
      </c>
      <c r="E358" s="5">
        <v>44346</v>
      </c>
      <c r="F358" s="12" t="s">
        <v>385</v>
      </c>
      <c r="G358" s="11" t="s">
        <v>390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AUFeC</v>
      </c>
      <c r="L358" s="20">
        <v>1</v>
      </c>
      <c r="M358" s="18">
        <f>COUNTIFS(A:A,Table1[[#This Row],[LastName]],B:B,Table1[[#This Row],[FirstName]],F:F,"S",H:H,Table1[[#This Row],[Category]],I:I,Table1[[#This Row],[Weapon]])</f>
        <v>5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20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20</v>
      </c>
    </row>
    <row r="359" spans="1:17" x14ac:dyDescent="0.25">
      <c r="A359" s="20" t="s">
        <v>107</v>
      </c>
      <c r="B359" s="20" t="s">
        <v>143</v>
      </c>
      <c r="C359" s="22">
        <v>3</v>
      </c>
      <c r="D359" s="13">
        <f>COUNTIFS(E:E,Table1[[#This Row],[EventDate]],G:G,Table1[[#This Row],[EventName]],H:H,Table1[[#This Row],[Category]],I:I,Table1[[#This Row],[Weapon]],J:J,Table1[[#This Row],[Gender]])</f>
        <v>5</v>
      </c>
      <c r="E359" s="5">
        <v>44346</v>
      </c>
      <c r="F359" s="12" t="s">
        <v>385</v>
      </c>
      <c r="G359" s="11" t="s">
        <v>390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ASC</v>
      </c>
      <c r="L359" s="20">
        <v>1</v>
      </c>
      <c r="M359" s="18">
        <f>COUNTIFS(A:A,Table1[[#This Row],[LastName]],B:B,Table1[[#This Row],[FirstName]],F:F,"S",H:H,Table1[[#This Row],[Category]],I:I,Table1[[#This Row],[Weapon]])</f>
        <v>4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20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20</v>
      </c>
    </row>
    <row r="360" spans="1:17" x14ac:dyDescent="0.25">
      <c r="A360" s="20" t="s">
        <v>384</v>
      </c>
      <c r="B360" s="20" t="s">
        <v>145</v>
      </c>
      <c r="C360" s="22">
        <v>5</v>
      </c>
      <c r="D360" s="13">
        <f>COUNTIFS(E:E,Table1[[#This Row],[EventDate]],G:G,Table1[[#This Row],[EventName]],H:H,Table1[[#This Row],[Category]],I:I,Table1[[#This Row],[Weapon]],J:J,Table1[[#This Row],[Gender]])</f>
        <v>5</v>
      </c>
      <c r="E360" s="5">
        <v>44346</v>
      </c>
      <c r="F360" s="12" t="s">
        <v>385</v>
      </c>
      <c r="G360" s="11" t="s">
        <v>390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17" t="str">
        <f>VLOOKUP(Table1[[#This Row],[LastName]]&amp;"."&amp;Table1[[#This Row],[FirstName]],Fencers!C:G,4,FALSE)</f>
        <v>TPFC</v>
      </c>
      <c r="L360" s="20">
        <v>1</v>
      </c>
      <c r="M360" s="18">
        <f>COUNTIFS(A:A,Table1[[#This Row],[LastName]],B:B,Table1[[#This Row],[FirstName]],F:F,"S",H:H,Table1[[#This Row],[Category]],I:I,Table1[[#This Row],[Weapon]])</f>
        <v>1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14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14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44346</v>
      </c>
      <c r="F361" s="12" t="s">
        <v>385</v>
      </c>
      <c r="G361" s="11" t="s">
        <v>389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ASC</v>
      </c>
      <c r="L361" s="20">
        <v>1</v>
      </c>
      <c r="M361" s="18">
        <f>COUNTIFS(A:A,Table1[[#This Row],[LastName]],B:B,Table1[[#This Row],[FirstName]],F:F,"S",H:H,Table1[[#This Row],[Category]],I:I,Table1[[#This Row],[Weapon]])</f>
        <v>4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32</v>
      </c>
      <c r="P361" s="18">
        <f>IF(OR(Table1[[#This Row],[Rank]]="Cancelled",Table1[[#This Row],[Rank]]&gt;64),1,VLOOKUP(Table1[[#This Row],[GenderCount]],'Ranking Values'!E:F,2,FALSE))</f>
        <v>0.8</v>
      </c>
      <c r="Q361" s="19">
        <f>Table1[[#This Row],[Ranking.Points]]*Table1[[#This Row],[Mulitplier]]*Table1[[#This Row],[NI.Mult]]</f>
        <v>25.6</v>
      </c>
    </row>
    <row r="362" spans="1:17" x14ac:dyDescent="0.25">
      <c r="A362" s="20" t="s">
        <v>68</v>
      </c>
      <c r="B362" s="20" t="s">
        <v>69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44346</v>
      </c>
      <c r="F362" s="12" t="s">
        <v>385</v>
      </c>
      <c r="G362" s="11" t="s">
        <v>389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ASC</v>
      </c>
      <c r="L362" s="20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26</v>
      </c>
      <c r="P362" s="18">
        <f>IF(OR(Table1[[#This Row],[Rank]]="Cancelled",Table1[[#This Row],[Rank]]&gt;64),1,VLOOKUP(Table1[[#This Row],[GenderCount]],'Ranking Values'!E:F,2,FALSE))</f>
        <v>0.8</v>
      </c>
      <c r="Q362" s="19">
        <f>Table1[[#This Row],[Ranking.Points]]*Table1[[#This Row],[Mulitplier]]*Table1[[#This Row],[NI.Mult]]</f>
        <v>20.8</v>
      </c>
    </row>
    <row r="363" spans="1:17" x14ac:dyDescent="0.25">
      <c r="A363" s="20" t="s">
        <v>181</v>
      </c>
      <c r="B363" s="20" t="s">
        <v>182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44346</v>
      </c>
      <c r="F363" s="12" t="s">
        <v>385</v>
      </c>
      <c r="G363" s="11" t="s">
        <v>389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CSFC</v>
      </c>
      <c r="L363" s="20">
        <v>1</v>
      </c>
      <c r="M363" s="18">
        <f>COUNTIFS(A:A,Table1[[#This Row],[LastName]],B:B,Table1[[#This Row],[FirstName]],F:F,"S",H:H,Table1[[#This Row],[Category]],I:I,Table1[[#This Row],[Weapon]])</f>
        <v>6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20</v>
      </c>
      <c r="P363" s="18">
        <f>IF(OR(Table1[[#This Row],[Rank]]="Cancelled",Table1[[#This Row],[Rank]]&gt;64),1,VLOOKUP(Table1[[#This Row],[GenderCount]],'Ranking Values'!E:F,2,FALSE))</f>
        <v>0.8</v>
      </c>
      <c r="Q363" s="19">
        <f>Table1[[#This Row],[Ranking.Points]]*Table1[[#This Row],[Mulitplier]]*Table1[[#This Row],[NI.Mult]]</f>
        <v>16</v>
      </c>
    </row>
    <row r="364" spans="1:17" x14ac:dyDescent="0.25">
      <c r="A364" s="20" t="s">
        <v>331</v>
      </c>
      <c r="B364" s="20" t="s">
        <v>332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4</v>
      </c>
      <c r="E364" s="5">
        <v>44346</v>
      </c>
      <c r="F364" s="12" t="s">
        <v>385</v>
      </c>
      <c r="G364" s="11" t="s">
        <v>389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17" t="str">
        <f>VLOOKUP(Table1[[#This Row],[LastName]]&amp;"."&amp;Table1[[#This Row],[FirstName]],Fencers!C:G,4,FALSE)</f>
        <v>AUFeC</v>
      </c>
      <c r="L364" s="20">
        <v>1</v>
      </c>
      <c r="M364" s="18">
        <f>COUNTIFS(A:A,Table1[[#This Row],[LastName]],B:B,Table1[[#This Row],[FirstName]],F:F,"S",H:H,Table1[[#This Row],[Category]],I:I,Table1[[#This Row],[Weapon]])</f>
        <v>5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20</v>
      </c>
      <c r="P364" s="18">
        <f>IF(OR(Table1[[#This Row],[Rank]]="Cancelled",Table1[[#This Row],[Rank]]&gt;64),1,VLOOKUP(Table1[[#This Row],[GenderCount]],'Ranking Values'!E:F,2,FALSE))</f>
        <v>0.8</v>
      </c>
      <c r="Q364" s="19">
        <f>Table1[[#This Row],[Ranking.Points]]*Table1[[#This Row],[Mulitplier]]*Table1[[#This Row],[NI.Mult]]</f>
        <v>16</v>
      </c>
    </row>
    <row r="365" spans="1:17" x14ac:dyDescent="0.25">
      <c r="A365" s="20" t="s">
        <v>328</v>
      </c>
      <c r="B365" s="20" t="s">
        <v>329</v>
      </c>
      <c r="C365" s="22">
        <v>1</v>
      </c>
      <c r="D365" s="13">
        <f>COUNTIFS(E:E,Table1[[#This Row],[EventDate]],G:G,Table1[[#This Row],[EventName]],H:H,Table1[[#This Row],[Category]],I:I,Table1[[#This Row],[Weapon]],J:J,Table1[[#This Row],[Gender]])</f>
        <v>3</v>
      </c>
      <c r="E365" s="5">
        <v>44346</v>
      </c>
      <c r="F365" s="12" t="s">
        <v>385</v>
      </c>
      <c r="G365" s="11" t="s">
        <v>391</v>
      </c>
      <c r="H365" s="20" t="s">
        <v>306</v>
      </c>
      <c r="I365" s="20" t="s">
        <v>314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20">
        <v>1</v>
      </c>
      <c r="M365" s="18">
        <f>COUNTIFS(A:A,Table1[[#This Row],[LastName]],B:B,Table1[[#This Row],[FirstName]],F:F,"S",H:H,Table1[[#This Row],[Category]],I:I,Table1[[#This Row],[Weapon]])</f>
        <v>5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32</v>
      </c>
      <c r="P365" s="18">
        <f>IF(OR(Table1[[#This Row],[Rank]]="Cancelled",Table1[[#This Row],[Rank]]&gt;64),1,VLOOKUP(Table1[[#This Row],[GenderCount]],'Ranking Values'!E:F,2,FALSE))</f>
        <v>0.6</v>
      </c>
      <c r="Q365" s="19">
        <f>Table1[[#This Row],[Ranking.Points]]*Table1[[#This Row],[Mulitplier]]*Table1[[#This Row],[NI.Mult]]</f>
        <v>19.2</v>
      </c>
    </row>
    <row r="366" spans="1:17" x14ac:dyDescent="0.25">
      <c r="A366" s="20" t="s">
        <v>23</v>
      </c>
      <c r="B366" s="20" t="s">
        <v>38</v>
      </c>
      <c r="C366" s="22">
        <v>2</v>
      </c>
      <c r="D366" s="13">
        <f>COUNTIFS(E:E,Table1[[#This Row],[EventDate]],G:G,Table1[[#This Row],[EventName]],H:H,Table1[[#This Row],[Category]],I:I,Table1[[#This Row],[Weapon]],J:J,Table1[[#This Row],[Gender]])</f>
        <v>3</v>
      </c>
      <c r="E366" s="5">
        <v>44346</v>
      </c>
      <c r="F366" s="12" t="s">
        <v>385</v>
      </c>
      <c r="G366" s="11" t="s">
        <v>391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1</v>
      </c>
      <c r="M366" s="18">
        <f>COUNTIFS(A:A,Table1[[#This Row],[LastName]],B:B,Table1[[#This Row],[FirstName]],F:F,"S",H:H,Table1[[#This Row],[Category]],I:I,Table1[[#This Row],[Weapon]])</f>
        <v>4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26</v>
      </c>
      <c r="P366" s="18">
        <f>IF(OR(Table1[[#This Row],[Rank]]="Cancelled",Table1[[#This Row],[Rank]]&gt;64),1,VLOOKUP(Table1[[#This Row],[GenderCount]],'Ranking Values'!E:F,2,FALSE))</f>
        <v>0.6</v>
      </c>
      <c r="Q366" s="19">
        <f>Table1[[#This Row],[Ranking.Points]]*Table1[[#This Row],[Mulitplier]]*Table1[[#This Row],[NI.Mult]]</f>
        <v>15.6</v>
      </c>
    </row>
    <row r="367" spans="1:17" x14ac:dyDescent="0.25">
      <c r="A367" s="20" t="s">
        <v>23</v>
      </c>
      <c r="B367" s="20" t="s">
        <v>113</v>
      </c>
      <c r="C367" s="22">
        <v>3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5">
        <v>44346</v>
      </c>
      <c r="F367" s="12" t="s">
        <v>385</v>
      </c>
      <c r="G367" s="11" t="s">
        <v>391</v>
      </c>
      <c r="H367" s="20" t="s">
        <v>306</v>
      </c>
      <c r="I367" s="20" t="s">
        <v>314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20">
        <v>1</v>
      </c>
      <c r="M367" s="18">
        <f>COUNTIFS(A:A,Table1[[#This Row],[LastName]],B:B,Table1[[#This Row],[FirstName]],F:F,"S",H:H,Table1[[#This Row],[Category]],I:I,Table1[[#This Row],[Weapon]])</f>
        <v>5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20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12</v>
      </c>
    </row>
    <row r="368" spans="1:17" x14ac:dyDescent="0.25">
      <c r="A368" s="20" t="s">
        <v>68</v>
      </c>
      <c r="B368" s="20" t="s">
        <v>69</v>
      </c>
      <c r="C368" s="22">
        <v>1</v>
      </c>
      <c r="D368" s="13">
        <f>COUNTIFS(E:E,Table1[[#This Row],[EventDate]],G:G,Table1[[#This Row],[EventName]],H:H,Table1[[#This Row],[Category]],I:I,Table1[[#This Row],[Weapon]],J:J,Table1[[#This Row],[Gender]])</f>
        <v>2</v>
      </c>
      <c r="E368" s="5">
        <v>44346</v>
      </c>
      <c r="F368" s="12" t="s">
        <v>385</v>
      </c>
      <c r="G368" s="11" t="s">
        <v>391</v>
      </c>
      <c r="H368" s="20" t="s">
        <v>306</v>
      </c>
      <c r="I368" s="20" t="s">
        <v>314</v>
      </c>
      <c r="J368" s="16" t="str">
        <f>VLOOKUP(Table1[[#This Row],[LastName]]&amp;"."&amp;Table1[[#This Row],[FirstName]],Fencers!C:H,6,FALSE)</f>
        <v>Women</v>
      </c>
      <c r="K368" s="17" t="str">
        <f>VLOOKUP(Table1[[#This Row],[LastName]]&amp;"."&amp;Table1[[#This Row],[FirstName]],Fencers!C:G,4,FALSE)</f>
        <v>ASC</v>
      </c>
      <c r="L368" s="20">
        <v>1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32</v>
      </c>
      <c r="P368" s="18">
        <f>IF(OR(Table1[[#This Row],[Rank]]="Cancelled",Table1[[#This Row],[Rank]]&gt;64),1,VLOOKUP(Table1[[#This Row],[GenderCount]],'Ranking Values'!E:F,2,FALSE))</f>
        <v>0.4</v>
      </c>
      <c r="Q368" s="19">
        <f>Table1[[#This Row],[Ranking.Points]]*Table1[[#This Row],[Mulitplier]]*Table1[[#This Row],[NI.Mult]]</f>
        <v>12.8</v>
      </c>
    </row>
    <row r="369" spans="1:17" x14ac:dyDescent="0.25">
      <c r="A369" s="20" t="s">
        <v>307</v>
      </c>
      <c r="B369" s="20" t="s">
        <v>308</v>
      </c>
      <c r="C369" s="22">
        <v>2</v>
      </c>
      <c r="D369" s="13">
        <f>COUNTIFS(E:E,Table1[[#This Row],[EventDate]],G:G,Table1[[#This Row],[EventName]],H:H,Table1[[#This Row],[Category]],I:I,Table1[[#This Row],[Weapon]],J:J,Table1[[#This Row],[Gender]])</f>
        <v>2</v>
      </c>
      <c r="E369" s="5">
        <v>44346</v>
      </c>
      <c r="F369" s="12" t="s">
        <v>385</v>
      </c>
      <c r="G369" s="11" t="s">
        <v>391</v>
      </c>
      <c r="H369" s="20" t="s">
        <v>306</v>
      </c>
      <c r="I369" s="20" t="s">
        <v>314</v>
      </c>
      <c r="J369" s="16" t="str">
        <f>VLOOKUP(Table1[[#This Row],[LastName]]&amp;"."&amp;Table1[[#This Row],[FirstName]],Fencers!C:H,6,FALSE)</f>
        <v>Women</v>
      </c>
      <c r="K369" s="17" t="str">
        <f>VLOOKUP(Table1[[#This Row],[LastName]]&amp;"."&amp;Table1[[#This Row],[FirstName]],Fencers!C:G,4,FALSE)</f>
        <v>AUFeC</v>
      </c>
      <c r="L369" s="20">
        <v>1</v>
      </c>
      <c r="M369" s="18">
        <f>COUNTIFS(A:A,Table1[[#This Row],[LastName]],B:B,Table1[[#This Row],[FirstName]],F:F,"S",H:H,Table1[[#This Row],[Category]],I:I,Table1[[#This Row],[Weapon]])</f>
        <v>3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26</v>
      </c>
      <c r="P369" s="18">
        <f>IF(OR(Table1[[#This Row],[Rank]]="Cancelled",Table1[[#This Row],[Rank]]&gt;64),1,VLOOKUP(Table1[[#This Row],[GenderCount]],'Ranking Values'!E:F,2,FALSE))</f>
        <v>0.4</v>
      </c>
      <c r="Q369" s="19">
        <f>Table1[[#This Row],[Ranking.Points]]*Table1[[#This Row],[Mulitplier]]*Table1[[#This Row],[NI.Mult]]</f>
        <v>10.4</v>
      </c>
    </row>
    <row r="370" spans="1:17" x14ac:dyDescent="0.25">
      <c r="A370" s="20" t="s">
        <v>61</v>
      </c>
      <c r="B370" s="20" t="s">
        <v>63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4</v>
      </c>
      <c r="E370" s="5">
        <v>44346</v>
      </c>
      <c r="F370" s="12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Men</v>
      </c>
      <c r="K370" s="17" t="str">
        <f>VLOOKUP(Table1[[#This Row],[LastName]]&amp;"."&amp;Table1[[#This Row],[FirstName]],Fencers!C:G,4,FALSE)</f>
        <v>CSFC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6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0.8</v>
      </c>
      <c r="Q370" s="19">
        <f>Table1[[#This Row],[Ranking.Points]]*Table1[[#This Row],[Mulitplier]]*Table1[[#This Row],[NI.Mult]]</f>
        <v>22.400000000000002</v>
      </c>
    </row>
    <row r="371" spans="1:17" x14ac:dyDescent="0.25">
      <c r="A371" s="20" t="s">
        <v>57</v>
      </c>
      <c r="B371" s="20" t="s">
        <v>59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4</v>
      </c>
      <c r="E371" s="5">
        <v>44346</v>
      </c>
      <c r="F371" s="12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Men</v>
      </c>
      <c r="K371" s="17" t="str">
        <f>VLOOKUP(Table1[[#This Row],[LastName]]&amp;"."&amp;Table1[[#This Row],[FirstName]],Fencers!C:G,4,FALSE)</f>
        <v>AHFC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0.8</v>
      </c>
      <c r="Q371" s="19">
        <f>Table1[[#This Row],[Ranking.Points]]*Table1[[#This Row],[Mulitplier]]*Table1[[#This Row],[NI.Mult]]</f>
        <v>18.400000000000002</v>
      </c>
    </row>
    <row r="372" spans="1:17" x14ac:dyDescent="0.25">
      <c r="A372" s="20" t="s">
        <v>126</v>
      </c>
      <c r="B372" s="20" t="s">
        <v>48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4</v>
      </c>
      <c r="E372" s="5">
        <v>44346</v>
      </c>
      <c r="F372" s="12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ASC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4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0.8</v>
      </c>
      <c r="Q372" s="19">
        <f>Table1[[#This Row],[Ranking.Points]]*Table1[[#This Row],[Mulitplier]]*Table1[[#This Row],[NI.Mult]]</f>
        <v>14.4</v>
      </c>
    </row>
    <row r="373" spans="1:17" x14ac:dyDescent="0.25">
      <c r="A373" s="20" t="s">
        <v>30</v>
      </c>
      <c r="B373" s="20" t="s">
        <v>45</v>
      </c>
      <c r="C373" s="22">
        <v>3</v>
      </c>
      <c r="D373" s="13">
        <f>COUNTIFS(E:E,Table1[[#This Row],[EventDate]],G:G,Table1[[#This Row],[EventName]],H:H,Table1[[#This Row],[Category]],I:I,Table1[[#This Row],[Weapon]],J:J,Table1[[#This Row],[Gender]])</f>
        <v>4</v>
      </c>
      <c r="E373" s="5">
        <v>44346</v>
      </c>
      <c r="F373" s="12" t="s">
        <v>385</v>
      </c>
      <c r="G373" s="11" t="s">
        <v>284</v>
      </c>
      <c r="H373" s="20" t="s">
        <v>315</v>
      </c>
      <c r="I373" s="2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5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18</v>
      </c>
      <c r="P373" s="18">
        <f>IF(OR(Table1[[#This Row],[Rank]]="Cancelled",Table1[[#This Row],[Rank]]&gt;64),1,VLOOKUP(Table1[[#This Row],[GenderCount]],'Ranking Values'!E:F,2,FALSE))</f>
        <v>0.8</v>
      </c>
      <c r="Q373" s="19">
        <f>Table1[[#This Row],[Ranking.Points]]*Table1[[#This Row],[Mulitplier]]*Table1[[#This Row],[NI.Mult]]</f>
        <v>14.4</v>
      </c>
    </row>
    <row r="374" spans="1:17" x14ac:dyDescent="0.25">
      <c r="A374" s="20" t="s">
        <v>108</v>
      </c>
      <c r="B374" s="20" t="s">
        <v>115</v>
      </c>
      <c r="C374" s="22">
        <v>5</v>
      </c>
      <c r="D374" s="13">
        <f>COUNTIFS(E:E,Table1[[#This Row],[EventDate]],G:G,Table1[[#This Row],[EventName]],H:H,Table1[[#This Row],[Category]],I:I,Table1[[#This Row],[Weapon]],J:J,Table1[[#This Row],[Gender]])</f>
        <v>1</v>
      </c>
      <c r="E374" s="5">
        <v>44346</v>
      </c>
      <c r="F374" s="12" t="s">
        <v>385</v>
      </c>
      <c r="G374" s="11" t="s">
        <v>284</v>
      </c>
      <c r="H374" s="20" t="s">
        <v>315</v>
      </c>
      <c r="I374" s="20" t="s">
        <v>288</v>
      </c>
      <c r="J374" s="16" t="str">
        <f>VLOOKUP(Table1[[#This Row],[LastName]]&amp;"."&amp;Table1[[#This Row],[FirstName]],Fencers!C:H,6,FALSE)</f>
        <v>Women</v>
      </c>
      <c r="K374" s="17" t="str">
        <f>VLOOKUP(Table1[[#This Row],[LastName]]&amp;"."&amp;Table1[[#This Row],[FirstName]],Fencers!C:G,4,FALSE)</f>
        <v>ASC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5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12</v>
      </c>
      <c r="P374" s="18">
        <f>IF(OR(Table1[[#This Row],[Rank]]="Cancelled",Table1[[#This Row],[Rank]]&gt;64),1,VLOOKUP(Table1[[#This Row],[GenderCount]],'Ranking Values'!E:F,2,FALSE))</f>
        <v>0.2</v>
      </c>
      <c r="Q374" s="19">
        <f>Table1[[#This Row],[Ranking.Points]]*Table1[[#This Row],[Mulitplier]]*Table1[[#This Row],[NI.Mult]]</f>
        <v>2.4000000000000004</v>
      </c>
    </row>
    <row r="375" spans="1:17" x14ac:dyDescent="0.25">
      <c r="A375" s="20" t="s">
        <v>304</v>
      </c>
      <c r="B375" s="20" t="s">
        <v>305</v>
      </c>
      <c r="C375" s="22">
        <v>3</v>
      </c>
      <c r="D375" s="13">
        <v>20</v>
      </c>
      <c r="E375" s="5">
        <v>44359</v>
      </c>
      <c r="F375" s="12" t="s">
        <v>386</v>
      </c>
      <c r="G375" s="11" t="s">
        <v>395</v>
      </c>
      <c r="H375" s="20" t="s">
        <v>306</v>
      </c>
      <c r="I375" s="2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ASC</v>
      </c>
      <c r="L375" s="20">
        <v>1</v>
      </c>
      <c r="M375" s="18">
        <f>COUNTIFS(A:A,Table1[[#This Row],[LastName]],B:B,Table1[[#This Row],[FirstName]],F:F,"S",H:H,Table1[[#This Row],[Category]],I:I,Table1[[#This Row],[Weapon]])</f>
        <v>1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1.2</v>
      </c>
      <c r="Q375" s="19">
        <f>Table1[[#This Row],[Ranking.Points]]*Table1[[#This Row],[Mulitplier]]*Table1[[#This Row],[NI.Mult]]</f>
        <v>0</v>
      </c>
    </row>
    <row r="376" spans="1:17" x14ac:dyDescent="0.25">
      <c r="A376" s="20" t="s">
        <v>61</v>
      </c>
      <c r="B376" s="20" t="s">
        <v>64</v>
      </c>
      <c r="C376" s="22">
        <v>12</v>
      </c>
      <c r="D376" s="13">
        <v>20</v>
      </c>
      <c r="E376" s="5">
        <v>44359</v>
      </c>
      <c r="F376" s="12" t="s">
        <v>386</v>
      </c>
      <c r="G376" s="11" t="s">
        <v>395</v>
      </c>
      <c r="H376" s="20" t="s">
        <v>306</v>
      </c>
      <c r="I376" s="20" t="s">
        <v>288</v>
      </c>
      <c r="J376" s="16" t="str">
        <f>VLOOKUP(Table1[[#This Row],[LastName]]&amp;"."&amp;Table1[[#This Row],[FirstName]],Fencers!C:H,6,FALSE)</f>
        <v>Women</v>
      </c>
      <c r="K376" s="17" t="str">
        <f>VLOOKUP(Table1[[#This Row],[LastName]]&amp;"."&amp;Table1[[#This Row],[FirstName]],Fencers!C:G,4,FALSE)</f>
        <v>CSFC</v>
      </c>
      <c r="L376" s="20">
        <v>1</v>
      </c>
      <c r="M376" s="18">
        <f>COUNTIFS(A:A,Table1[[#This Row],[LastName]],B:B,Table1[[#This Row],[FirstName]],F:F,"S",H:H,Table1[[#This Row],[Category]],I:I,Table1[[#This Row],[Weapon]])</f>
        <v>5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8</v>
      </c>
      <c r="P376" s="18">
        <f>IF(OR(Table1[[#This Row],[Rank]]="Cancelled",Table1[[#This Row],[Rank]]&gt;64),1,VLOOKUP(Table1[[#This Row],[GenderCount]],'Ranking Values'!E:F,2,FALSE))</f>
        <v>1.2</v>
      </c>
      <c r="Q376" s="19">
        <f>Table1[[#This Row],[Ranking.Points]]*Table1[[#This Row],[Mulitplier]]*Table1[[#This Row],[NI.Mult]]</f>
        <v>9.6</v>
      </c>
    </row>
    <row r="377" spans="1:17" x14ac:dyDescent="0.25">
      <c r="A377" s="20" t="s">
        <v>57</v>
      </c>
      <c r="B377" s="20" t="s">
        <v>58</v>
      </c>
      <c r="C377" s="22">
        <v>15</v>
      </c>
      <c r="D377" s="13">
        <v>20</v>
      </c>
      <c r="E377" s="5">
        <v>44359</v>
      </c>
      <c r="F377" s="12" t="s">
        <v>386</v>
      </c>
      <c r="G377" s="11" t="s">
        <v>395</v>
      </c>
      <c r="H377" s="20" t="s">
        <v>306</v>
      </c>
      <c r="I377" s="20" t="s">
        <v>288</v>
      </c>
      <c r="J377" s="16" t="str">
        <f>VLOOKUP(Table1[[#This Row],[LastName]]&amp;"."&amp;Table1[[#This Row],[FirstName]],Fencers!C:H,6,FALSE)</f>
        <v>Women</v>
      </c>
      <c r="K377" s="17" t="str">
        <f>VLOOKUP(Table1[[#This Row],[LastName]]&amp;"."&amp;Table1[[#This Row],[FirstName]],Fencers!C:G,4,FALSE)</f>
        <v>AHFC</v>
      </c>
      <c r="L377" s="20">
        <v>1</v>
      </c>
      <c r="M377" s="18">
        <f>COUNTIFS(A:A,Table1[[#This Row],[LastName]],B:B,Table1[[#This Row],[FirstName]],F:F,"S",H:H,Table1[[#This Row],[Category]],I:I,Table1[[#This Row],[Weapon]])</f>
        <v>1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7" s="18">
        <f>IF(Table1[[#This Row],[Rank]]="Cancelled",1,IF(Table1[[#This Row],[Rank]]&gt;64,0,IF(L377=0,VLOOKUP(C377,'Ranking Values'!A:C,2,FALSE),VLOOKUP(C377,'Ranking Values'!A:C,3,FALSE))))</f>
        <v>8</v>
      </c>
      <c r="P377" s="18">
        <f>IF(OR(Table1[[#This Row],[Rank]]="Cancelled",Table1[[#This Row],[Rank]]&gt;64),1,VLOOKUP(Table1[[#This Row],[GenderCount]],'Ranking Values'!E:F,2,FALSE))</f>
        <v>1.2</v>
      </c>
      <c r="Q377" s="19">
        <f>Table1[[#This Row],[Ranking.Points]]*Table1[[#This Row],[Mulitplier]]*Table1[[#This Row],[NI.Mult]]</f>
        <v>0</v>
      </c>
    </row>
    <row r="378" spans="1:17" x14ac:dyDescent="0.25">
      <c r="A378" s="20" t="s">
        <v>108</v>
      </c>
      <c r="B378" s="20" t="s">
        <v>115</v>
      </c>
      <c r="C378" s="22">
        <v>20</v>
      </c>
      <c r="D378" s="13">
        <v>20</v>
      </c>
      <c r="E378" s="5">
        <v>44359</v>
      </c>
      <c r="F378" s="12" t="s">
        <v>386</v>
      </c>
      <c r="G378" s="11" t="s">
        <v>395</v>
      </c>
      <c r="H378" s="20" t="s">
        <v>306</v>
      </c>
      <c r="I378" s="20" t="s">
        <v>288</v>
      </c>
      <c r="J378" s="16" t="str">
        <f>VLOOKUP(Table1[[#This Row],[LastName]]&amp;"."&amp;Table1[[#This Row],[FirstName]],Fencers!C:H,6,FALSE)</f>
        <v>Women</v>
      </c>
      <c r="K378" s="17" t="str">
        <f>VLOOKUP(Table1[[#This Row],[LastName]]&amp;"."&amp;Table1[[#This Row],[FirstName]],Fencers!C:G,4,FALSE)</f>
        <v>ASC</v>
      </c>
      <c r="L378" s="20">
        <v>1</v>
      </c>
      <c r="M378" s="18">
        <f>COUNTIFS(A:A,Table1[[#This Row],[LastName]],B:B,Table1[[#This Row],[FirstName]],F:F,"S",H:H,Table1[[#This Row],[Category]],I:I,Table1[[#This Row],[Weapon]])</f>
        <v>6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4</v>
      </c>
      <c r="P378" s="18">
        <f>IF(OR(Table1[[#This Row],[Rank]]="Cancelled",Table1[[#This Row],[Rank]]&gt;64),1,VLOOKUP(Table1[[#This Row],[GenderCount]],'Ranking Values'!E:F,2,FALSE))</f>
        <v>1.2</v>
      </c>
      <c r="Q378" s="19">
        <f>Table1[[#This Row],[Ranking.Points]]*Table1[[#This Row],[Mulitplier]]*Table1[[#This Row],[NI.Mult]]</f>
        <v>4.8</v>
      </c>
    </row>
    <row r="379" spans="1:17" x14ac:dyDescent="0.25">
      <c r="A379" s="20" t="s">
        <v>61</v>
      </c>
      <c r="B379" s="20" t="s">
        <v>62</v>
      </c>
      <c r="C379" s="22">
        <v>7</v>
      </c>
      <c r="D379" s="13">
        <v>25</v>
      </c>
      <c r="E379" s="5">
        <v>44359</v>
      </c>
      <c r="F379" s="12" t="s">
        <v>386</v>
      </c>
      <c r="G379" s="11" t="s">
        <v>395</v>
      </c>
      <c r="H379" s="20" t="s">
        <v>306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20">
        <v>1</v>
      </c>
      <c r="M379" s="18">
        <f>COUNTIFS(A:A,Table1[[#This Row],[LastName]],B:B,Table1[[#This Row],[FirstName]],F:F,"S",H:H,Table1[[#This Row],[Category]],I:I,Table1[[#This Row],[Weapon]])</f>
        <v>4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14</v>
      </c>
      <c r="P379" s="18">
        <f>IF(OR(Table1[[#This Row],[Rank]]="Cancelled",Table1[[#This Row],[Rank]]&gt;64),1,VLOOKUP(Table1[[#This Row],[GenderCount]],'Ranking Values'!E:F,2,FALSE))</f>
        <v>1.2</v>
      </c>
      <c r="Q379" s="19">
        <f>Table1[[#This Row],[Ranking.Points]]*Table1[[#This Row],[Mulitplier]]*Table1[[#This Row],[NI.Mult]]</f>
        <v>16.8</v>
      </c>
    </row>
    <row r="380" spans="1:17" x14ac:dyDescent="0.25">
      <c r="A380" s="20" t="s">
        <v>362</v>
      </c>
      <c r="B380" s="20" t="s">
        <v>363</v>
      </c>
      <c r="C380" s="22">
        <v>11</v>
      </c>
      <c r="D380" s="13">
        <v>25</v>
      </c>
      <c r="E380" s="5">
        <v>44359</v>
      </c>
      <c r="F380" s="12" t="s">
        <v>386</v>
      </c>
      <c r="G380" s="11" t="s">
        <v>395</v>
      </c>
      <c r="H380" s="20" t="s">
        <v>306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1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0" s="18">
        <f>IF(Table1[[#This Row],[Rank]]="Cancelled",1,IF(Table1[[#This Row],[Rank]]&gt;64,0,IF(L380=0,VLOOKUP(C380,'Ranking Values'!A:C,2,FALSE),VLOOKUP(C380,'Ranking Values'!A:C,3,FALSE))))</f>
        <v>8</v>
      </c>
      <c r="P380" s="18">
        <f>IF(OR(Table1[[#This Row],[Rank]]="Cancelled",Table1[[#This Row],[Rank]]&gt;64),1,VLOOKUP(Table1[[#This Row],[GenderCount]],'Ranking Values'!E:F,2,FALSE))</f>
        <v>1.2</v>
      </c>
      <c r="Q380" s="19">
        <f>Table1[[#This Row],[Ranking.Points]]*Table1[[#This Row],[Mulitplier]]*Table1[[#This Row],[NI.Mult]]</f>
        <v>0</v>
      </c>
    </row>
    <row r="381" spans="1:17" x14ac:dyDescent="0.25">
      <c r="A381" s="20" t="s">
        <v>226</v>
      </c>
      <c r="B381" s="20" t="s">
        <v>139</v>
      </c>
      <c r="C381" s="22">
        <v>23</v>
      </c>
      <c r="D381" s="13">
        <v>25</v>
      </c>
      <c r="E381" s="5">
        <v>44359</v>
      </c>
      <c r="F381" s="12" t="s">
        <v>386</v>
      </c>
      <c r="G381" s="11" t="s">
        <v>395</v>
      </c>
      <c r="H381" s="20" t="s">
        <v>306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1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1" s="18">
        <f>IF(Table1[[#This Row],[Rank]]="Cancelled",1,IF(Table1[[#This Row],[Rank]]&gt;64,0,IF(L381=0,VLOOKUP(C381,'Ranking Values'!A:C,2,FALSE),VLOOKUP(C381,'Ranking Values'!A:C,3,FALSE))))</f>
        <v>4</v>
      </c>
      <c r="P381" s="18">
        <f>IF(OR(Table1[[#This Row],[Rank]]="Cancelled",Table1[[#This Row],[Rank]]&gt;64),1,VLOOKUP(Table1[[#This Row],[GenderCount]],'Ranking Values'!E:F,2,FALSE))</f>
        <v>1.2</v>
      </c>
      <c r="Q381" s="19">
        <f>Table1[[#This Row],[Ranking.Points]]*Table1[[#This Row],[Mulitplier]]*Table1[[#This Row],[NI.Mult]]</f>
        <v>0</v>
      </c>
    </row>
    <row r="382" spans="1:17" x14ac:dyDescent="0.25">
      <c r="A382" s="20" t="s">
        <v>90</v>
      </c>
      <c r="B382" s="20" t="s">
        <v>91</v>
      </c>
      <c r="C382" s="22">
        <v>24</v>
      </c>
      <c r="D382" s="13">
        <v>25</v>
      </c>
      <c r="E382" s="5">
        <v>44359</v>
      </c>
      <c r="F382" s="12" t="s">
        <v>386</v>
      </c>
      <c r="G382" s="11" t="s">
        <v>395</v>
      </c>
      <c r="H382" s="20" t="s">
        <v>306</v>
      </c>
      <c r="I382" s="20" t="s">
        <v>286</v>
      </c>
      <c r="J382" s="16" t="str">
        <f>VLOOKUP(Table1[[#This Row],[LastName]]&amp;"."&amp;Table1[[#This Row],[FirstName]],Fencers!C:H,6,FALSE)</f>
        <v>Men</v>
      </c>
      <c r="K382" s="17" t="str">
        <f>VLOOKUP(Table1[[#This Row],[LastName]]&amp;"."&amp;Table1[[#This Row],[FirstName]],Fencers!C:G,4,FALSE)</f>
        <v>TPFC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2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2" s="18">
        <f>IF(Table1[[#This Row],[Rank]]="Cancelled",1,IF(Table1[[#This Row],[Rank]]&gt;64,0,IF(L382=0,VLOOKUP(C382,'Ranking Values'!A:C,2,FALSE),VLOOKUP(C382,'Ranking Values'!A:C,3,FALSE))))</f>
        <v>4</v>
      </c>
      <c r="P382" s="18">
        <f>IF(OR(Table1[[#This Row],[Rank]]="Cancelled",Table1[[#This Row],[Rank]]&gt;64),1,VLOOKUP(Table1[[#This Row],[GenderCount]],'Ranking Values'!E:F,2,FALSE))</f>
        <v>1.2</v>
      </c>
      <c r="Q382" s="19">
        <f>Table1[[#This Row],[Ranking.Points]]*Table1[[#This Row],[Mulitplier]]*Table1[[#This Row],[NI.Mult]]</f>
        <v>0</v>
      </c>
    </row>
    <row r="383" spans="1:17" x14ac:dyDescent="0.25">
      <c r="A383" s="20" t="s">
        <v>61</v>
      </c>
      <c r="B383" s="20" t="s">
        <v>63</v>
      </c>
      <c r="C383" s="22">
        <v>2</v>
      </c>
      <c r="D383" s="13">
        <v>16</v>
      </c>
      <c r="E383" s="5">
        <v>44359</v>
      </c>
      <c r="F383" s="12" t="s">
        <v>386</v>
      </c>
      <c r="G383" s="11" t="s">
        <v>395</v>
      </c>
      <c r="H383" s="20" t="s">
        <v>315</v>
      </c>
      <c r="I383" s="20" t="s">
        <v>288</v>
      </c>
      <c r="J383" s="16" t="str">
        <f>VLOOKUP(Table1[[#This Row],[LastName]]&amp;"."&amp;Table1[[#This Row],[FirstName]],Fencers!C:H,6,FALSE)</f>
        <v>Men</v>
      </c>
      <c r="K383" s="17" t="str">
        <f>VLOOKUP(Table1[[#This Row],[LastName]]&amp;"."&amp;Table1[[#This Row],[FirstName]],Fencers!C:G,4,FALSE)</f>
        <v>CSFC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6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1</v>
      </c>
      <c r="Q383" s="19">
        <f>Table1[[#This Row],[Ranking.Points]]*Table1[[#This Row],[Mulitplier]]*Table1[[#This Row],[NI.Mult]]</f>
        <v>26</v>
      </c>
    </row>
    <row r="384" spans="1:17" x14ac:dyDescent="0.25">
      <c r="A384" s="20" t="s">
        <v>330</v>
      </c>
      <c r="B384" s="20" t="s">
        <v>319</v>
      </c>
      <c r="C384" s="22">
        <v>3</v>
      </c>
      <c r="D384" s="13">
        <v>16</v>
      </c>
      <c r="E384" s="5">
        <v>44359</v>
      </c>
      <c r="F384" s="12" t="s">
        <v>386</v>
      </c>
      <c r="G384" s="11" t="s">
        <v>395</v>
      </c>
      <c r="H384" s="20" t="s">
        <v>315</v>
      </c>
      <c r="I384" s="20" t="s">
        <v>288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ASC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0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1</v>
      </c>
      <c r="Q384" s="19">
        <f>Table1[[#This Row],[Ranking.Points]]*Table1[[#This Row],[Mulitplier]]*Table1[[#This Row],[NI.Mult]]</f>
        <v>0</v>
      </c>
    </row>
    <row r="385" spans="1:17" x14ac:dyDescent="0.25">
      <c r="A385" s="20" t="s">
        <v>30</v>
      </c>
      <c r="B385" s="20" t="s">
        <v>45</v>
      </c>
      <c r="C385" s="22">
        <v>7</v>
      </c>
      <c r="D385" s="13">
        <v>16</v>
      </c>
      <c r="E385" s="5">
        <v>44359</v>
      </c>
      <c r="F385" s="12" t="s">
        <v>386</v>
      </c>
      <c r="G385" s="11" t="s">
        <v>395</v>
      </c>
      <c r="H385" s="20" t="s">
        <v>315</v>
      </c>
      <c r="I385" s="20" t="s">
        <v>288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AHFC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5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14</v>
      </c>
      <c r="P385" s="18">
        <f>IF(OR(Table1[[#This Row],[Rank]]="Cancelled",Table1[[#This Row],[Rank]]&gt;64),1,VLOOKUP(Table1[[#This Row],[GenderCount]],'Ranking Values'!E:F,2,FALSE))</f>
        <v>1</v>
      </c>
      <c r="Q385" s="19">
        <f>Table1[[#This Row],[Ranking.Points]]*Table1[[#This Row],[Mulitplier]]*Table1[[#This Row],[NI.Mult]]</f>
        <v>14</v>
      </c>
    </row>
    <row r="386" spans="1:17" x14ac:dyDescent="0.25">
      <c r="A386" s="20" t="s">
        <v>153</v>
      </c>
      <c r="B386" s="20" t="s">
        <v>157</v>
      </c>
      <c r="C386" s="22">
        <v>16</v>
      </c>
      <c r="D386" s="13">
        <v>16</v>
      </c>
      <c r="E386" s="5">
        <v>44359</v>
      </c>
      <c r="F386" s="12" t="s">
        <v>386</v>
      </c>
      <c r="G386" s="11" t="s">
        <v>395</v>
      </c>
      <c r="H386" s="20" t="s">
        <v>315</v>
      </c>
      <c r="I386" s="20" t="s">
        <v>288</v>
      </c>
      <c r="J386" s="16" t="str">
        <f>VLOOKUP(Table1[[#This Row],[LastName]]&amp;"."&amp;Table1[[#This Row],[FirstName]],Fencers!C:H,6,FALSE)</f>
        <v>Men</v>
      </c>
      <c r="K386" s="17" t="str">
        <f>VLOOKUP(Table1[[#This Row],[LastName]]&amp;"."&amp;Table1[[#This Row],[FirstName]],Fencers!C:G,4,FALSE)</f>
        <v>TPFC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6" s="18">
        <f>IF(Table1[[#This Row],[Rank]]="Cancelled",1,IF(Table1[[#This Row],[Rank]]&gt;64,0,IF(L386=0,VLOOKUP(C386,'Ranking Values'!A:C,2,FALSE),VLOOKUP(C386,'Ranking Values'!A:C,3,FALSE))))</f>
        <v>8</v>
      </c>
      <c r="P386" s="18">
        <f>IF(OR(Table1[[#This Row],[Rank]]="Cancelled",Table1[[#This Row],[Rank]]&gt;64),1,VLOOKUP(Table1[[#This Row],[GenderCount]],'Ranking Values'!E:F,2,FALSE))</f>
        <v>1</v>
      </c>
      <c r="Q386" s="19">
        <f>Table1[[#This Row],[Ranking.Points]]*Table1[[#This Row],[Mulitplier]]*Table1[[#This Row],[NI.Mult]]</f>
        <v>0</v>
      </c>
    </row>
    <row r="387" spans="1:17" x14ac:dyDescent="0.25">
      <c r="A387" s="20" t="s">
        <v>61</v>
      </c>
      <c r="B387" s="20" t="s">
        <v>64</v>
      </c>
      <c r="C387" s="22">
        <v>2</v>
      </c>
      <c r="D387" s="13">
        <v>13</v>
      </c>
      <c r="E387" s="5">
        <v>44359</v>
      </c>
      <c r="F387" s="12" t="s">
        <v>386</v>
      </c>
      <c r="G387" s="11" t="s">
        <v>395</v>
      </c>
      <c r="H387" s="20" t="s">
        <v>315</v>
      </c>
      <c r="I387" s="20" t="s">
        <v>288</v>
      </c>
      <c r="J387" s="16" t="str">
        <f>VLOOKUP(Table1[[#This Row],[LastName]]&amp;"."&amp;Table1[[#This Row],[FirstName]],Fencers!C:H,6,FALSE)</f>
        <v>Women</v>
      </c>
      <c r="K387" s="17" t="str">
        <f>VLOOKUP(Table1[[#This Row],[LastName]]&amp;"."&amp;Table1[[#This Row],[FirstName]],Fencers!C:G,4,FALSE)</f>
        <v>CSFC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5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26</v>
      </c>
    </row>
    <row r="388" spans="1:17" x14ac:dyDescent="0.25">
      <c r="A388" s="20" t="s">
        <v>57</v>
      </c>
      <c r="B388" s="20" t="s">
        <v>58</v>
      </c>
      <c r="C388" s="22">
        <v>3</v>
      </c>
      <c r="D388" s="13">
        <v>13</v>
      </c>
      <c r="E388" s="5">
        <v>44359</v>
      </c>
      <c r="F388" s="12" t="s">
        <v>386</v>
      </c>
      <c r="G388" s="11" t="s">
        <v>395</v>
      </c>
      <c r="H388" s="20" t="s">
        <v>315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AHFC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2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0</v>
      </c>
    </row>
    <row r="389" spans="1:17" x14ac:dyDescent="0.25">
      <c r="A389" s="20" t="s">
        <v>29</v>
      </c>
      <c r="B389" s="20" t="s">
        <v>44</v>
      </c>
      <c r="C389" s="22">
        <v>3</v>
      </c>
      <c r="D389" s="13">
        <v>13</v>
      </c>
      <c r="E389" s="5">
        <v>44359</v>
      </c>
      <c r="F389" s="12" t="s">
        <v>386</v>
      </c>
      <c r="G389" s="11" t="s">
        <v>395</v>
      </c>
      <c r="H389" s="20" t="s">
        <v>315</v>
      </c>
      <c r="I389" s="20" t="s">
        <v>288</v>
      </c>
      <c r="J389" s="16" t="str">
        <f>VLOOKUP(Table1[[#This Row],[LastName]]&amp;"."&amp;Table1[[#This Row],[FirstName]],Fencers!C:H,6,FALSE)</f>
        <v>Women</v>
      </c>
      <c r="K389" s="17" t="str">
        <f>VLOOKUP(Table1[[#This Row],[LastName]]&amp;"."&amp;Table1[[#This Row],[FirstName]],Fencers!C:G,4,FALSE)</f>
        <v>ASC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0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9" s="18">
        <f>IF(Table1[[#This Row],[Rank]]="Cancelled",1,IF(Table1[[#This Row],[Rank]]&gt;64,0,IF(L389=0,VLOOKUP(C389,'Ranking Values'!A:C,2,FALSE),VLOOKUP(C389,'Ranking Values'!A:C,3,FALSE))))</f>
        <v>20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0</v>
      </c>
    </row>
    <row r="390" spans="1:17" x14ac:dyDescent="0.25">
      <c r="A390" s="20" t="s">
        <v>396</v>
      </c>
      <c r="B390" s="20" t="s">
        <v>305</v>
      </c>
      <c r="C390" s="22">
        <v>6</v>
      </c>
      <c r="D390" s="13">
        <v>13</v>
      </c>
      <c r="E390" s="5">
        <v>44359</v>
      </c>
      <c r="F390" s="12" t="s">
        <v>386</v>
      </c>
      <c r="G390" s="11" t="s">
        <v>395</v>
      </c>
      <c r="H390" s="20" t="s">
        <v>315</v>
      </c>
      <c r="I390" s="20" t="s">
        <v>288</v>
      </c>
      <c r="J390" s="16" t="str">
        <f>VLOOKUP(Table1[[#This Row],[LastName]]&amp;"."&amp;Table1[[#This Row],[FirstName]],Fencers!C:H,6,FALSE)</f>
        <v>Women</v>
      </c>
      <c r="K390" s="17" t="str">
        <f>VLOOKUP(Table1[[#This Row],[LastName]]&amp;"."&amp;Table1[[#This Row],[FirstName]],Fencers!C:G,4,FALSE)</f>
        <v>ASC</v>
      </c>
      <c r="L390" s="20">
        <v>1</v>
      </c>
      <c r="M390" s="18">
        <f>COUNTIFS(A:A,Table1[[#This Row],[LastName]],B:B,Table1[[#This Row],[FirstName]],F:F,"S",H:H,Table1[[#This Row],[Category]],I:I,Table1[[#This Row],[Weapon]])</f>
        <v>0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90" s="18">
        <f>IF(Table1[[#This Row],[Rank]]="Cancelled",1,IF(Table1[[#This Row],[Rank]]&gt;64,0,IF(L390=0,VLOOKUP(C390,'Ranking Values'!A:C,2,FALSE),VLOOKUP(C390,'Ranking Values'!A:C,3,FALSE))))</f>
        <v>14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0</v>
      </c>
    </row>
    <row r="391" spans="1:17" x14ac:dyDescent="0.25">
      <c r="A391" s="20" t="s">
        <v>108</v>
      </c>
      <c r="B391" s="20" t="s">
        <v>115</v>
      </c>
      <c r="C391" s="22">
        <v>13</v>
      </c>
      <c r="D391" s="13">
        <v>13</v>
      </c>
      <c r="E391" s="5">
        <v>44359</v>
      </c>
      <c r="F391" s="12" t="s">
        <v>386</v>
      </c>
      <c r="G391" s="11" t="s">
        <v>395</v>
      </c>
      <c r="H391" s="20" t="s">
        <v>315</v>
      </c>
      <c r="I391" s="20" t="s">
        <v>288</v>
      </c>
      <c r="J391" s="16" t="str">
        <f>VLOOKUP(Table1[[#This Row],[LastName]]&amp;"."&amp;Table1[[#This Row],[FirstName]],Fencers!C:H,6,FALSE)</f>
        <v>Women</v>
      </c>
      <c r="K391" s="17" t="str">
        <f>VLOOKUP(Table1[[#This Row],[LastName]]&amp;"."&amp;Table1[[#This Row],[FirstName]],Fencers!C:G,4,FALSE)</f>
        <v>ASC</v>
      </c>
      <c r="L391" s="20">
        <v>1</v>
      </c>
      <c r="M391" s="18">
        <f>COUNTIFS(A:A,Table1[[#This Row],[LastName]],B:B,Table1[[#This Row],[FirstName]],F:F,"S",H:H,Table1[[#This Row],[Category]],I:I,Table1[[#This Row],[Weapon]])</f>
        <v>5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8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8</v>
      </c>
    </row>
    <row r="392" spans="1:17" x14ac:dyDescent="0.25">
      <c r="A392" s="20" t="s">
        <v>330</v>
      </c>
      <c r="B392" s="20" t="s">
        <v>319</v>
      </c>
      <c r="C392" s="22">
        <v>5</v>
      </c>
      <c r="D392" s="13">
        <v>29</v>
      </c>
      <c r="E392" s="5">
        <v>44360</v>
      </c>
      <c r="F392" s="12" t="s">
        <v>386</v>
      </c>
      <c r="G392" s="11" t="s">
        <v>395</v>
      </c>
      <c r="H392" s="20" t="s">
        <v>306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20">
        <v>1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92" s="18">
        <f>IF(Table1[[#This Row],[Rank]]="Cancelled",1,IF(Table1[[#This Row],[Rank]]&gt;64,0,IF(L392=0,VLOOKUP(C392,'Ranking Values'!A:C,2,FALSE),VLOOKUP(C392,'Ranking Values'!A:C,3,FALSE))))</f>
        <v>14</v>
      </c>
      <c r="P392" s="18">
        <f>IF(OR(Table1[[#This Row],[Rank]]="Cancelled",Table1[[#This Row],[Rank]]&gt;64),1,VLOOKUP(Table1[[#This Row],[GenderCount]],'Ranking Values'!E:F,2,FALSE))</f>
        <v>1.2</v>
      </c>
      <c r="Q392" s="19">
        <f>Table1[[#This Row],[Ranking.Points]]*Table1[[#This Row],[Mulitplier]]*Table1[[#This Row],[NI.Mult]]</f>
        <v>0</v>
      </c>
    </row>
    <row r="393" spans="1:17" x14ac:dyDescent="0.25">
      <c r="A393" s="20" t="s">
        <v>120</v>
      </c>
      <c r="B393" s="20" t="s">
        <v>133</v>
      </c>
      <c r="C393" s="22">
        <v>9</v>
      </c>
      <c r="D393" s="13">
        <v>29</v>
      </c>
      <c r="E393" s="5">
        <v>44360</v>
      </c>
      <c r="F393" s="12" t="s">
        <v>386</v>
      </c>
      <c r="G393" s="11" t="s">
        <v>395</v>
      </c>
      <c r="H393" s="20" t="s">
        <v>306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ASC</v>
      </c>
      <c r="L393" s="20">
        <v>1</v>
      </c>
      <c r="M393" s="18">
        <f>COUNTIFS(A:A,Table1[[#This Row],[LastName]],B:B,Table1[[#This Row],[FirstName]],F:F,"S",H:H,Table1[[#This Row],[Category]],I:I,Table1[[#This Row],[Weapon]])</f>
        <v>3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8</v>
      </c>
      <c r="P393" s="18">
        <f>IF(OR(Table1[[#This Row],[Rank]]="Cancelled",Table1[[#This Row],[Rank]]&gt;64),1,VLOOKUP(Table1[[#This Row],[GenderCount]],'Ranking Values'!E:F,2,FALSE))</f>
        <v>1.2</v>
      </c>
      <c r="Q393" s="19">
        <f>Table1[[#This Row],[Ranking.Points]]*Table1[[#This Row],[Mulitplier]]*Table1[[#This Row],[NI.Mult]]</f>
        <v>9.6</v>
      </c>
    </row>
    <row r="394" spans="1:17" x14ac:dyDescent="0.25">
      <c r="A394" s="20" t="s">
        <v>19</v>
      </c>
      <c r="B394" s="20" t="s">
        <v>32</v>
      </c>
      <c r="C394" s="22">
        <v>11</v>
      </c>
      <c r="D394" s="13">
        <v>29</v>
      </c>
      <c r="E394" s="5">
        <v>44360</v>
      </c>
      <c r="F394" s="12" t="s">
        <v>386</v>
      </c>
      <c r="G394" s="11" t="s">
        <v>395</v>
      </c>
      <c r="H394" s="20" t="s">
        <v>306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1</v>
      </c>
      <c r="M394" s="18">
        <f>COUNTIFS(A:A,Table1[[#This Row],[LastName]],B:B,Table1[[#This Row],[FirstName]],F:F,"S",H:H,Table1[[#This Row],[Category]],I:I,Table1[[#This Row],[Weapon]])</f>
        <v>5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8</v>
      </c>
      <c r="P394" s="18">
        <f>IF(OR(Table1[[#This Row],[Rank]]="Cancelled",Table1[[#This Row],[Rank]]&gt;64),1,VLOOKUP(Table1[[#This Row],[GenderCount]],'Ranking Values'!E:F,2,FALSE))</f>
        <v>1.2</v>
      </c>
      <c r="Q394" s="19">
        <f>Table1[[#This Row],[Ranking.Points]]*Table1[[#This Row],[Mulitplier]]*Table1[[#This Row],[NI.Mult]]</f>
        <v>9.6</v>
      </c>
    </row>
    <row r="395" spans="1:17" x14ac:dyDescent="0.25">
      <c r="A395" s="20" t="s">
        <v>30</v>
      </c>
      <c r="B395" s="20" t="s">
        <v>45</v>
      </c>
      <c r="C395" s="22">
        <v>21</v>
      </c>
      <c r="D395" s="13">
        <v>29</v>
      </c>
      <c r="E395" s="5">
        <v>44360</v>
      </c>
      <c r="F395" s="12" t="s">
        <v>386</v>
      </c>
      <c r="G395" s="11" t="s">
        <v>395</v>
      </c>
      <c r="H395" s="20" t="s">
        <v>306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AHFC</v>
      </c>
      <c r="L395" s="20">
        <v>1</v>
      </c>
      <c r="M395" s="18">
        <f>COUNTIFS(A:A,Table1[[#This Row],[LastName]],B:B,Table1[[#This Row],[FirstName]],F:F,"S",H:H,Table1[[#This Row],[Category]],I:I,Table1[[#This Row],[Weapon]])</f>
        <v>4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4</v>
      </c>
      <c r="P395" s="18">
        <f>IF(OR(Table1[[#This Row],[Rank]]="Cancelled",Table1[[#This Row],[Rank]]&gt;64),1,VLOOKUP(Table1[[#This Row],[GenderCount]],'Ranking Values'!E:F,2,FALSE))</f>
        <v>1.2</v>
      </c>
      <c r="Q395" s="19">
        <f>Table1[[#This Row],[Ranking.Points]]*Table1[[#This Row],[Mulitplier]]*Table1[[#This Row],[NI.Mult]]</f>
        <v>4.8</v>
      </c>
    </row>
    <row r="396" spans="1:17" x14ac:dyDescent="0.25">
      <c r="A396" s="20" t="s">
        <v>70</v>
      </c>
      <c r="B396" s="20" t="s">
        <v>71</v>
      </c>
      <c r="C396" s="22">
        <v>23</v>
      </c>
      <c r="D396" s="13">
        <v>29</v>
      </c>
      <c r="E396" s="5">
        <v>44360</v>
      </c>
      <c r="F396" s="12" t="s">
        <v>386</v>
      </c>
      <c r="G396" s="11" t="s">
        <v>395</v>
      </c>
      <c r="H396" s="20" t="s">
        <v>306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AHFC</v>
      </c>
      <c r="L396" s="20">
        <v>1</v>
      </c>
      <c r="M396" s="18">
        <f>COUNTIFS(A:A,Table1[[#This Row],[LastName]],B:B,Table1[[#This Row],[FirstName]],F:F,"S",H:H,Table1[[#This Row],[Category]],I:I,Table1[[#This Row],[Weapon]])</f>
        <v>5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4</v>
      </c>
      <c r="P396" s="18">
        <f>IF(OR(Table1[[#This Row],[Rank]]="Cancelled",Table1[[#This Row],[Rank]]&gt;64),1,VLOOKUP(Table1[[#This Row],[GenderCount]],'Ranking Values'!E:F,2,FALSE))</f>
        <v>1.2</v>
      </c>
      <c r="Q396" s="19">
        <f>Table1[[#This Row],[Ranking.Points]]*Table1[[#This Row],[Mulitplier]]*Table1[[#This Row],[NI.Mult]]</f>
        <v>4.8</v>
      </c>
    </row>
    <row r="397" spans="1:17" x14ac:dyDescent="0.25">
      <c r="A397" s="20" t="s">
        <v>61</v>
      </c>
      <c r="B397" s="20" t="s">
        <v>63</v>
      </c>
      <c r="C397" s="22">
        <v>28</v>
      </c>
      <c r="D397" s="13">
        <v>29</v>
      </c>
      <c r="E397" s="5">
        <v>44360</v>
      </c>
      <c r="F397" s="12" t="s">
        <v>386</v>
      </c>
      <c r="G397" s="11" t="s">
        <v>395</v>
      </c>
      <c r="H397" s="20" t="s">
        <v>306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17" t="str">
        <f>VLOOKUP(Table1[[#This Row],[LastName]]&amp;"."&amp;Table1[[#This Row],[FirstName]],Fencers!C:G,4,FALSE)</f>
        <v>CSFC</v>
      </c>
      <c r="L397" s="20">
        <v>1</v>
      </c>
      <c r="M397" s="18">
        <f>COUNTIFS(A:A,Table1[[#This Row],[LastName]],B:B,Table1[[#This Row],[FirstName]],F:F,"S",H:H,Table1[[#This Row],[Category]],I:I,Table1[[#This Row],[Weapon]])</f>
        <v>6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4</v>
      </c>
      <c r="P397" s="18">
        <f>IF(OR(Table1[[#This Row],[Rank]]="Cancelled",Table1[[#This Row],[Rank]]&gt;64),1,VLOOKUP(Table1[[#This Row],[GenderCount]],'Ranking Values'!E:F,2,FALSE))</f>
        <v>1.2</v>
      </c>
      <c r="Q397" s="19">
        <f>Table1[[#This Row],[Ranking.Points]]*Table1[[#This Row],[Mulitplier]]*Table1[[#This Row],[NI.Mult]]</f>
        <v>4.8</v>
      </c>
    </row>
    <row r="398" spans="1:17" x14ac:dyDescent="0.25">
      <c r="A398" s="20" t="s">
        <v>78</v>
      </c>
      <c r="B398" s="20" t="s">
        <v>48</v>
      </c>
      <c r="C398" s="22">
        <v>29</v>
      </c>
      <c r="D398" s="13">
        <v>29</v>
      </c>
      <c r="E398" s="5">
        <v>44360</v>
      </c>
      <c r="F398" s="12" t="s">
        <v>386</v>
      </c>
      <c r="G398" s="11" t="s">
        <v>395</v>
      </c>
      <c r="H398" s="20" t="s">
        <v>306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17" t="str">
        <f>VLOOKUP(Table1[[#This Row],[LastName]]&amp;"."&amp;Table1[[#This Row],[FirstName]],Fencers!C:G,4,FALSE)</f>
        <v>ASC</v>
      </c>
      <c r="L398" s="20">
        <v>1</v>
      </c>
      <c r="M398" s="18">
        <f>COUNTIFS(A:A,Table1[[#This Row],[LastName]],B:B,Table1[[#This Row],[FirstName]],F:F,"S",H:H,Table1[[#This Row],[Category]],I:I,Table1[[#This Row],[Weapon]])</f>
        <v>5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4</v>
      </c>
      <c r="P398" s="18">
        <f>IF(OR(Table1[[#This Row],[Rank]]="Cancelled",Table1[[#This Row],[Rank]]&gt;64),1,VLOOKUP(Table1[[#This Row],[GenderCount]],'Ranking Values'!E:F,2,FALSE))</f>
        <v>1.2</v>
      </c>
      <c r="Q398" s="19">
        <f>Table1[[#This Row],[Ranking.Points]]*Table1[[#This Row],[Mulitplier]]*Table1[[#This Row],[NI.Mult]]</f>
        <v>4.8</v>
      </c>
    </row>
    <row r="399" spans="1:17" x14ac:dyDescent="0.25">
      <c r="A399" s="20" t="s">
        <v>68</v>
      </c>
      <c r="B399" s="20" t="s">
        <v>69</v>
      </c>
      <c r="C399" s="22">
        <v>5</v>
      </c>
      <c r="D399" s="13">
        <v>8</v>
      </c>
      <c r="E399" s="5">
        <v>44360</v>
      </c>
      <c r="F399" s="12" t="s">
        <v>386</v>
      </c>
      <c r="G399" s="11" t="s">
        <v>395</v>
      </c>
      <c r="H399" s="20" t="s">
        <v>306</v>
      </c>
      <c r="I399" s="20" t="s">
        <v>314</v>
      </c>
      <c r="J399" s="16" t="str">
        <f>VLOOKUP(Table1[[#This Row],[LastName]]&amp;"."&amp;Table1[[#This Row],[FirstName]],Fencers!C:H,6,FALSE)</f>
        <v>Women</v>
      </c>
      <c r="K399" s="17" t="str">
        <f>VLOOKUP(Table1[[#This Row],[LastName]]&amp;"."&amp;Table1[[#This Row],[FirstName]],Fencers!C:G,4,FALSE)</f>
        <v>ASC</v>
      </c>
      <c r="L399" s="20">
        <v>1</v>
      </c>
      <c r="M399" s="18">
        <f>COUNTIFS(A:A,Table1[[#This Row],[LastName]],B:B,Table1[[#This Row],[FirstName]],F:F,"S",H:H,Table1[[#This Row],[Category]],I:I,Table1[[#This Row],[Weapon]])</f>
        <v>4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14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14</v>
      </c>
    </row>
    <row r="400" spans="1:17" x14ac:dyDescent="0.25">
      <c r="A400" s="20" t="s">
        <v>147</v>
      </c>
      <c r="B400" s="20" t="s">
        <v>141</v>
      </c>
      <c r="C400" s="22">
        <v>2</v>
      </c>
      <c r="D400" s="13">
        <v>8</v>
      </c>
      <c r="E400" s="5">
        <v>44360</v>
      </c>
      <c r="F400" s="12" t="s">
        <v>386</v>
      </c>
      <c r="G400" s="11" t="s">
        <v>395</v>
      </c>
      <c r="H400" s="20" t="s">
        <v>315</v>
      </c>
      <c r="I400" s="2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AUFeC</v>
      </c>
      <c r="L400" s="20">
        <v>1</v>
      </c>
      <c r="M400" s="18">
        <f>COUNTIFS(A:A,Table1[[#This Row],[LastName]],B:B,Table1[[#This Row],[FirstName]],F:F,"S",H:H,Table1[[#This Row],[Category]],I:I,Table1[[#This Row],[Weapon]])</f>
        <v>2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0" s="18">
        <f>IF(Table1[[#This Row],[Rank]]="Cancelled",1,IF(Table1[[#This Row],[Rank]]&gt;64,0,IF(L400=0,VLOOKUP(C400,'Ranking Values'!A:C,2,FALSE),VLOOKUP(C400,'Ranking Values'!A:C,3,FALSE))))</f>
        <v>26</v>
      </c>
      <c r="P400" s="18">
        <f>IF(OR(Table1[[#This Row],[Rank]]="Cancelled",Table1[[#This Row],[Rank]]&gt;64),1,VLOOKUP(Table1[[#This Row],[GenderCount]],'Ranking Values'!E:F,2,FALSE))</f>
        <v>1</v>
      </c>
      <c r="Q400" s="19">
        <f>Table1[[#This Row],[Ranking.Points]]*Table1[[#This Row],[Mulitplier]]*Table1[[#This Row],[NI.Mult]]</f>
        <v>0</v>
      </c>
    </row>
    <row r="401" spans="1:17" x14ac:dyDescent="0.25">
      <c r="A401" s="20" t="s">
        <v>90</v>
      </c>
      <c r="B401" s="20" t="s">
        <v>91</v>
      </c>
      <c r="C401" s="22">
        <v>7</v>
      </c>
      <c r="D401" s="13">
        <v>8</v>
      </c>
      <c r="E401" s="5">
        <v>44360</v>
      </c>
      <c r="F401" s="12" t="s">
        <v>386</v>
      </c>
      <c r="G401" s="11" t="s">
        <v>395</v>
      </c>
      <c r="H401" s="20" t="s">
        <v>315</v>
      </c>
      <c r="I401" s="2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TPFC</v>
      </c>
      <c r="L401" s="20">
        <v>1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1" s="18">
        <f>IF(Table1[[#This Row],[Rank]]="Cancelled",1,IF(Table1[[#This Row],[Rank]]&gt;64,0,IF(L401=0,VLOOKUP(C401,'Ranking Values'!A:C,2,FALSE),VLOOKUP(C401,'Ranking Values'!A:C,3,FALSE))))</f>
        <v>14</v>
      </c>
      <c r="P401" s="18">
        <f>IF(OR(Table1[[#This Row],[Rank]]="Cancelled",Table1[[#This Row],[Rank]]&gt;64),1,VLOOKUP(Table1[[#This Row],[GenderCount]],'Ranking Values'!E:F,2,FALSE))</f>
        <v>1</v>
      </c>
      <c r="Q401" s="19">
        <f>Table1[[#This Row],[Ranking.Points]]*Table1[[#This Row],[Mulitplier]]*Table1[[#This Row],[NI.Mult]]</f>
        <v>0</v>
      </c>
    </row>
    <row r="402" spans="1:17" x14ac:dyDescent="0.25">
      <c r="A402" s="20" t="s">
        <v>331</v>
      </c>
      <c r="B402" s="20" t="s">
        <v>332</v>
      </c>
      <c r="C402" s="22">
        <v>3</v>
      </c>
      <c r="D402" s="13">
        <v>9</v>
      </c>
      <c r="E402" s="5">
        <v>44360</v>
      </c>
      <c r="F402" s="12" t="s">
        <v>386</v>
      </c>
      <c r="G402" s="11" t="s">
        <v>395</v>
      </c>
      <c r="H402" s="20" t="s">
        <v>315</v>
      </c>
      <c r="I402" s="20" t="s">
        <v>286</v>
      </c>
      <c r="J402" s="16" t="str">
        <f>VLOOKUP(Table1[[#This Row],[LastName]]&amp;"."&amp;Table1[[#This Row],[FirstName]],Fencers!C:H,6,FALSE)</f>
        <v>Women</v>
      </c>
      <c r="K402" s="17" t="str">
        <f>VLOOKUP(Table1[[#This Row],[LastName]]&amp;"."&amp;Table1[[#This Row],[FirstName]],Fencers!C:G,4,FALSE)</f>
        <v>AUFeC</v>
      </c>
      <c r="L402" s="20">
        <v>1</v>
      </c>
      <c r="M402" s="18">
        <f>COUNTIFS(A:A,Table1[[#This Row],[LastName]],B:B,Table1[[#This Row],[FirstName]],F:F,"S",H:H,Table1[[#This Row],[Category]],I:I,Table1[[#This Row],[Weapon]])</f>
        <v>3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20</v>
      </c>
    </row>
    <row r="403" spans="1:17" x14ac:dyDescent="0.25">
      <c r="A403" s="20" t="s">
        <v>396</v>
      </c>
      <c r="B403" s="20" t="s">
        <v>305</v>
      </c>
      <c r="C403" s="22">
        <v>6</v>
      </c>
      <c r="D403" s="13">
        <v>9</v>
      </c>
      <c r="E403" s="5">
        <v>44360</v>
      </c>
      <c r="F403" s="12" t="s">
        <v>386</v>
      </c>
      <c r="G403" s="11" t="s">
        <v>395</v>
      </c>
      <c r="H403" s="20" t="s">
        <v>315</v>
      </c>
      <c r="I403" s="20" t="s">
        <v>286</v>
      </c>
      <c r="J403" s="16" t="str">
        <f>VLOOKUP(Table1[[#This Row],[LastName]]&amp;"."&amp;Table1[[#This Row],[FirstName]],Fencers!C:H,6,FALSE)</f>
        <v>Women</v>
      </c>
      <c r="K403" s="17" t="str">
        <f>VLOOKUP(Table1[[#This Row],[LastName]]&amp;"."&amp;Table1[[#This Row],[FirstName]],Fencers!C:G,4,FALSE)</f>
        <v>ASC</v>
      </c>
      <c r="L403" s="20">
        <v>1</v>
      </c>
      <c r="M403" s="18">
        <f>COUNTIFS(A:A,Table1[[#This Row],[LastName]],B:B,Table1[[#This Row],[FirstName]],F:F,"S",H:H,Table1[[#This Row],[Category]],I:I,Table1[[#This Row],[Weapon]])</f>
        <v>0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3" s="18">
        <f>IF(Table1[[#This Row],[Rank]]="Cancelled",1,IF(Table1[[#This Row],[Rank]]&gt;64,0,IF(L403=0,VLOOKUP(C403,'Ranking Values'!A:C,2,FALSE),VLOOKUP(C403,'Ranking Values'!A:C,3,FALSE))))</f>
        <v>14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0</v>
      </c>
    </row>
    <row r="404" spans="1:17" x14ac:dyDescent="0.25">
      <c r="A404" s="20" t="s">
        <v>29</v>
      </c>
      <c r="B404" s="20" t="s">
        <v>44</v>
      </c>
      <c r="C404" s="22">
        <v>8</v>
      </c>
      <c r="D404" s="13">
        <v>9</v>
      </c>
      <c r="E404" s="5">
        <v>44360</v>
      </c>
      <c r="F404" s="12" t="s">
        <v>386</v>
      </c>
      <c r="G404" s="11" t="s">
        <v>395</v>
      </c>
      <c r="H404" s="20" t="s">
        <v>315</v>
      </c>
      <c r="I404" s="20" t="s">
        <v>286</v>
      </c>
      <c r="J404" s="16" t="str">
        <f>VLOOKUP(Table1[[#This Row],[LastName]]&amp;"."&amp;Table1[[#This Row],[FirstName]],Fencers!C:H,6,FALSE)</f>
        <v>Women</v>
      </c>
      <c r="K404" s="17" t="str">
        <f>VLOOKUP(Table1[[#This Row],[LastName]]&amp;"."&amp;Table1[[#This Row],[FirstName]],Fencers!C:G,4,FALSE)</f>
        <v>ASC</v>
      </c>
      <c r="L404" s="20">
        <v>1</v>
      </c>
      <c r="M404" s="18">
        <f>COUNTIFS(A:A,Table1[[#This Row],[LastName]],B:B,Table1[[#This Row],[FirstName]],F:F,"S",H:H,Table1[[#This Row],[Category]],I:I,Table1[[#This Row],[Weapon]])</f>
        <v>0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4" s="18">
        <f>IF(Table1[[#This Row],[Rank]]="Cancelled",1,IF(Table1[[#This Row],[Rank]]&gt;64,0,IF(L404=0,VLOOKUP(C404,'Ranking Values'!A:C,2,FALSE),VLOOKUP(C404,'Ranking Values'!A:C,3,FALSE))))</f>
        <v>14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0</v>
      </c>
    </row>
    <row r="405" spans="1:17" x14ac:dyDescent="0.25">
      <c r="A405" s="20" t="s">
        <v>146</v>
      </c>
      <c r="B405" s="20" t="s">
        <v>83</v>
      </c>
      <c r="C405" s="22">
        <v>3</v>
      </c>
      <c r="D405" s="13">
        <v>19</v>
      </c>
      <c r="E405" s="5">
        <v>44361</v>
      </c>
      <c r="F405" s="12" t="s">
        <v>386</v>
      </c>
      <c r="G405" s="11" t="s">
        <v>395</v>
      </c>
      <c r="H405" s="20" t="s">
        <v>306</v>
      </c>
      <c r="I405" s="2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1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20</v>
      </c>
      <c r="P405" s="18">
        <f>IF(OR(Table1[[#This Row],[Rank]]="Cancelled",Table1[[#This Row],[Rank]]&gt;64),1,VLOOKUP(Table1[[#This Row],[GenderCount]],'Ranking Values'!E:F,2,FALSE))</f>
        <v>1.2</v>
      </c>
      <c r="Q405" s="19">
        <f>Table1[[#This Row],[Ranking.Points]]*Table1[[#This Row],[Mulitplier]]*Table1[[#This Row],[NI.Mult]]</f>
        <v>24</v>
      </c>
    </row>
    <row r="406" spans="1:17" x14ac:dyDescent="0.25">
      <c r="A406" s="20" t="s">
        <v>68</v>
      </c>
      <c r="B406" s="20" t="s">
        <v>69</v>
      </c>
      <c r="C406" s="22">
        <v>10</v>
      </c>
      <c r="D406" s="13">
        <v>19</v>
      </c>
      <c r="E406" s="5">
        <v>44361</v>
      </c>
      <c r="F406" s="12" t="s">
        <v>386</v>
      </c>
      <c r="G406" s="11" t="s">
        <v>395</v>
      </c>
      <c r="H406" s="20" t="s">
        <v>306</v>
      </c>
      <c r="I406" s="2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20">
        <v>1</v>
      </c>
      <c r="M406" s="18">
        <f>COUNTIFS(A:A,Table1[[#This Row],[LastName]],B:B,Table1[[#This Row],[FirstName]],F:F,"S",H:H,Table1[[#This Row],[Category]],I:I,Table1[[#This Row],[Weapon]])</f>
        <v>1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6" s="18">
        <f>IF(Table1[[#This Row],[Rank]]="Cancelled",1,IF(Table1[[#This Row],[Rank]]&gt;64,0,IF(L406=0,VLOOKUP(C406,'Ranking Values'!A:C,2,FALSE),VLOOKUP(C406,'Ranking Values'!A:C,3,FALSE))))</f>
        <v>8</v>
      </c>
      <c r="P406" s="18">
        <f>IF(OR(Table1[[#This Row],[Rank]]="Cancelled",Table1[[#This Row],[Rank]]&gt;64),1,VLOOKUP(Table1[[#This Row],[GenderCount]],'Ranking Values'!E:F,2,FALSE))</f>
        <v>1.2</v>
      </c>
      <c r="Q406" s="19">
        <f>Table1[[#This Row],[Ranking.Points]]*Table1[[#This Row],[Mulitplier]]*Table1[[#This Row],[NI.Mult]]</f>
        <v>0</v>
      </c>
    </row>
    <row r="407" spans="1:17" x14ac:dyDescent="0.25">
      <c r="A407" s="20" t="s">
        <v>181</v>
      </c>
      <c r="B407" s="20" t="s">
        <v>182</v>
      </c>
      <c r="C407" s="22">
        <v>12</v>
      </c>
      <c r="D407" s="13">
        <v>19</v>
      </c>
      <c r="E407" s="5">
        <v>44361</v>
      </c>
      <c r="F407" s="12" t="s">
        <v>386</v>
      </c>
      <c r="G407" s="11" t="s">
        <v>395</v>
      </c>
      <c r="H407" s="20" t="s">
        <v>306</v>
      </c>
      <c r="I407" s="20" t="s">
        <v>286</v>
      </c>
      <c r="J407" s="16" t="str">
        <f>VLOOKUP(Table1[[#This Row],[LastName]]&amp;"."&amp;Table1[[#This Row],[FirstName]],Fencers!C:H,6,FALSE)</f>
        <v>Women</v>
      </c>
      <c r="K407" s="17" t="str">
        <f>VLOOKUP(Table1[[#This Row],[LastName]]&amp;"."&amp;Table1[[#This Row],[FirstName]],Fencers!C:G,4,FALSE)</f>
        <v>CSFC</v>
      </c>
      <c r="L407" s="20">
        <v>1</v>
      </c>
      <c r="M407" s="18">
        <f>COUNTIFS(A:A,Table1[[#This Row],[LastName]],B:B,Table1[[#This Row],[FirstName]],F:F,"S",H:H,Table1[[#This Row],[Category]],I:I,Table1[[#This Row],[Weapon]])</f>
        <v>6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8</v>
      </c>
      <c r="P407" s="18">
        <f>IF(OR(Table1[[#This Row],[Rank]]="Cancelled",Table1[[#This Row],[Rank]]&gt;64),1,VLOOKUP(Table1[[#This Row],[GenderCount]],'Ranking Values'!E:F,2,FALSE))</f>
        <v>1.2</v>
      </c>
      <c r="Q407" s="19">
        <f>Table1[[#This Row],[Ranking.Points]]*Table1[[#This Row],[Mulitplier]]*Table1[[#This Row],[NI.Mult]]</f>
        <v>9.6</v>
      </c>
    </row>
    <row r="408" spans="1:17" x14ac:dyDescent="0.25">
      <c r="A408" s="20" t="s">
        <v>331</v>
      </c>
      <c r="B408" s="20" t="s">
        <v>332</v>
      </c>
      <c r="C408" s="22">
        <v>13</v>
      </c>
      <c r="D408" s="13">
        <v>19</v>
      </c>
      <c r="E408" s="5">
        <v>44361</v>
      </c>
      <c r="F408" s="12" t="s">
        <v>386</v>
      </c>
      <c r="G408" s="11" t="s">
        <v>395</v>
      </c>
      <c r="H408" s="20" t="s">
        <v>306</v>
      </c>
      <c r="I408" s="20" t="s">
        <v>286</v>
      </c>
      <c r="J408" s="16" t="str">
        <f>VLOOKUP(Table1[[#This Row],[LastName]]&amp;"."&amp;Table1[[#This Row],[FirstName]],Fencers!C:H,6,FALSE)</f>
        <v>Women</v>
      </c>
      <c r="K408" s="17" t="str">
        <f>VLOOKUP(Table1[[#This Row],[LastName]]&amp;"."&amp;Table1[[#This Row],[FirstName]],Fencers!C:G,4,FALSE)</f>
        <v>AUFeC</v>
      </c>
      <c r="L408" s="20">
        <v>1</v>
      </c>
      <c r="M408" s="18">
        <f>COUNTIFS(A:A,Table1[[#This Row],[LastName]],B:B,Table1[[#This Row],[FirstName]],F:F,"S",H:H,Table1[[#This Row],[Category]],I:I,Table1[[#This Row],[Weapon]])</f>
        <v>5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8</v>
      </c>
      <c r="P408" s="18">
        <f>IF(OR(Table1[[#This Row],[Rank]]="Cancelled",Table1[[#This Row],[Rank]]&gt;64),1,VLOOKUP(Table1[[#This Row],[GenderCount]],'Ranking Values'!E:F,2,FALSE))</f>
        <v>1.2</v>
      </c>
      <c r="Q408" s="19">
        <f>Table1[[#This Row],[Ranking.Points]]*Table1[[#This Row],[Mulitplier]]*Table1[[#This Row],[NI.Mult]]</f>
        <v>9.6</v>
      </c>
    </row>
    <row r="409" spans="1:17" x14ac:dyDescent="0.25">
      <c r="A409" s="20" t="s">
        <v>123</v>
      </c>
      <c r="B409" s="20" t="s">
        <v>136</v>
      </c>
      <c r="C409" s="22">
        <v>18</v>
      </c>
      <c r="D409" s="13">
        <v>19</v>
      </c>
      <c r="E409" s="5">
        <v>44361</v>
      </c>
      <c r="F409" s="12" t="s">
        <v>386</v>
      </c>
      <c r="G409" s="11" t="s">
        <v>395</v>
      </c>
      <c r="H409" s="20" t="s">
        <v>306</v>
      </c>
      <c r="I409" s="20" t="s">
        <v>286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CSFC</v>
      </c>
      <c r="L409" s="20">
        <v>1</v>
      </c>
      <c r="M409" s="18">
        <f>COUNTIFS(A:A,Table1[[#This Row],[LastName]],B:B,Table1[[#This Row],[FirstName]],F:F,"S",H:H,Table1[[#This Row],[Category]],I:I,Table1[[#This Row],[Weapon]])</f>
        <v>1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9" s="18">
        <f>IF(Table1[[#This Row],[Rank]]="Cancelled",1,IF(Table1[[#This Row],[Rank]]&gt;64,0,IF(L409=0,VLOOKUP(C409,'Ranking Values'!A:C,2,FALSE),VLOOKUP(C409,'Ranking Values'!A:C,3,FALSE))))</f>
        <v>4</v>
      </c>
      <c r="P409" s="18">
        <f>IF(OR(Table1[[#This Row],[Rank]]="Cancelled",Table1[[#This Row],[Rank]]&gt;64),1,VLOOKUP(Table1[[#This Row],[GenderCount]],'Ranking Values'!E:F,2,FALSE))</f>
        <v>1.2</v>
      </c>
      <c r="Q409" s="19">
        <f>Table1[[#This Row],[Ranking.Points]]*Table1[[#This Row],[Mulitplier]]*Table1[[#This Row],[NI.Mult]]</f>
        <v>0</v>
      </c>
    </row>
    <row r="410" spans="1:17" x14ac:dyDescent="0.25">
      <c r="A410" s="20" t="s">
        <v>24</v>
      </c>
      <c r="B410" s="20" t="s">
        <v>39</v>
      </c>
      <c r="C410" s="22">
        <v>13</v>
      </c>
      <c r="D410" s="13">
        <v>19</v>
      </c>
      <c r="E410" s="5">
        <v>44361</v>
      </c>
      <c r="F410" s="12" t="s">
        <v>386</v>
      </c>
      <c r="G410" s="11" t="s">
        <v>395</v>
      </c>
      <c r="H410" s="20" t="s">
        <v>306</v>
      </c>
      <c r="I410" s="20" t="s">
        <v>314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CSFC</v>
      </c>
      <c r="L410" s="20">
        <v>1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0" s="18">
        <f>IF(Table1[[#This Row],[Rank]]="Cancelled",1,IF(Table1[[#This Row],[Rank]]&gt;64,0,IF(L410=0,VLOOKUP(C410,'Ranking Values'!A:C,2,FALSE),VLOOKUP(C410,'Ranking Values'!A:C,3,FALSE))))</f>
        <v>8</v>
      </c>
      <c r="P410" s="18">
        <f>IF(OR(Table1[[#This Row],[Rank]]="Cancelled",Table1[[#This Row],[Rank]]&gt;64),1,VLOOKUP(Table1[[#This Row],[GenderCount]],'Ranking Values'!E:F,2,FALSE))</f>
        <v>1.2</v>
      </c>
      <c r="Q410" s="19">
        <f>Table1[[#This Row],[Ranking.Points]]*Table1[[#This Row],[Mulitplier]]*Table1[[#This Row],[NI.Mult]]</f>
        <v>0</v>
      </c>
    </row>
    <row r="411" spans="1:17" x14ac:dyDescent="0.25">
      <c r="A411" s="20" t="s">
        <v>23</v>
      </c>
      <c r="B411" s="20" t="s">
        <v>38</v>
      </c>
      <c r="C411" s="22">
        <v>14</v>
      </c>
      <c r="D411" s="13">
        <v>19</v>
      </c>
      <c r="E411" s="5">
        <v>44361</v>
      </c>
      <c r="F411" s="12" t="s">
        <v>386</v>
      </c>
      <c r="G411" s="11" t="s">
        <v>395</v>
      </c>
      <c r="H411" s="20" t="s">
        <v>306</v>
      </c>
      <c r="I411" s="20" t="s">
        <v>314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CSFC</v>
      </c>
      <c r="L411" s="20">
        <v>1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8</v>
      </c>
      <c r="P411" s="18">
        <f>IF(OR(Table1[[#This Row],[Rank]]="Cancelled",Table1[[#This Row],[Rank]]&gt;64),1,VLOOKUP(Table1[[#This Row],[GenderCount]],'Ranking Values'!E:F,2,FALSE))</f>
        <v>1.2</v>
      </c>
      <c r="Q411" s="19">
        <f>Table1[[#This Row],[Ranking.Points]]*Table1[[#This Row],[Mulitplier]]*Table1[[#This Row],[NI.Mult]]</f>
        <v>9.6</v>
      </c>
    </row>
    <row r="412" spans="1:17" x14ac:dyDescent="0.25">
      <c r="A412" s="20" t="s">
        <v>298</v>
      </c>
      <c r="B412" s="20" t="s">
        <v>112</v>
      </c>
      <c r="C412" s="22">
        <v>3</v>
      </c>
      <c r="D412" s="13">
        <v>5</v>
      </c>
      <c r="E412" s="5">
        <v>44361</v>
      </c>
      <c r="F412" s="12" t="s">
        <v>386</v>
      </c>
      <c r="G412" s="11" t="s">
        <v>395</v>
      </c>
      <c r="H412" s="20" t="s">
        <v>315</v>
      </c>
      <c r="I412" s="20" t="s">
        <v>314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20">
        <v>1</v>
      </c>
      <c r="M412" s="18">
        <f>COUNTIFS(A:A,Table1[[#This Row],[LastName]],B:B,Table1[[#This Row],[FirstName]],F:F,"S",H:H,Table1[[#This Row],[Category]],I:I,Table1[[#This Row],[Weapon]])</f>
        <v>2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2" s="18">
        <f>IF(Table1[[#This Row],[Rank]]="Cancelled",1,IF(Table1[[#This Row],[Rank]]&gt;64,0,IF(L412=0,VLOOKUP(C412,'Ranking Values'!A:C,2,FALSE),VLOOKUP(C412,'Ranking Values'!A:C,3,FALSE))))</f>
        <v>20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0</v>
      </c>
    </row>
    <row r="413" spans="1:17" x14ac:dyDescent="0.25">
      <c r="A413" s="20" t="s">
        <v>23</v>
      </c>
      <c r="B413" s="20" t="s">
        <v>37</v>
      </c>
      <c r="C413" s="22">
        <v>5</v>
      </c>
      <c r="D413" s="13">
        <v>5</v>
      </c>
      <c r="E413" s="5">
        <v>44361</v>
      </c>
      <c r="F413" s="12" t="s">
        <v>386</v>
      </c>
      <c r="G413" s="11" t="s">
        <v>395</v>
      </c>
      <c r="H413" s="20" t="s">
        <v>315</v>
      </c>
      <c r="I413" s="20" t="s">
        <v>314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CSFC</v>
      </c>
      <c r="L413" s="20">
        <v>1</v>
      </c>
      <c r="M413" s="18">
        <f>COUNTIFS(A:A,Table1[[#This Row],[LastName]],B:B,Table1[[#This Row],[FirstName]],F:F,"S",H:H,Table1[[#This Row],[Category]],I:I,Table1[[#This Row],[Weapon]])</f>
        <v>2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3" s="18">
        <f>IF(Table1[[#This Row],[Rank]]="Cancelled",1,IF(Table1[[#This Row],[Rank]]&gt;64,0,IF(L413=0,VLOOKUP(C413,'Ranking Values'!A:C,2,FALSE),VLOOKUP(C413,'Ranking Values'!A:C,3,FALSE))))</f>
        <v>14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0</v>
      </c>
    </row>
    <row r="414" spans="1:17" x14ac:dyDescent="0.25">
      <c r="A414" s="20" t="s">
        <v>78</v>
      </c>
      <c r="B414" s="20" t="s">
        <v>48</v>
      </c>
      <c r="C414" s="22">
        <v>1</v>
      </c>
      <c r="D414" s="13">
        <f>COUNTIFS(E:E,Table1[[#This Row],[EventDate]],G:G,Table1[[#This Row],[EventName]],H:H,Table1[[#This Row],[Category]],I:I,Table1[[#This Row],[Weapon]],J:J,Table1[[#This Row],[Gender]])</f>
        <v>4</v>
      </c>
      <c r="E414" s="5">
        <v>44374</v>
      </c>
      <c r="F414" s="12" t="s">
        <v>385</v>
      </c>
      <c r="G414" s="11" t="s">
        <v>284</v>
      </c>
      <c r="H414" s="20" t="s">
        <v>323</v>
      </c>
      <c r="I414" s="20" t="s">
        <v>288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ASC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28</v>
      </c>
      <c r="P414" s="18">
        <f>IF(OR(Table1[[#This Row],[Rank]]="Cancelled",Table1[[#This Row],[Rank]]&gt;64),1,VLOOKUP(Table1[[#This Row],[GenderCount]],'Ranking Values'!E:F,2,FALSE))</f>
        <v>0.8</v>
      </c>
      <c r="Q414" s="19">
        <f>Table1[[#This Row],[Ranking.Points]]*Table1[[#This Row],[Mulitplier]]*Table1[[#This Row],[NI.Mult]]</f>
        <v>22.400000000000002</v>
      </c>
    </row>
    <row r="415" spans="1:17" x14ac:dyDescent="0.25">
      <c r="A415" s="20" t="s">
        <v>126</v>
      </c>
      <c r="B415" s="20" t="s">
        <v>139</v>
      </c>
      <c r="C415" s="22">
        <v>2</v>
      </c>
      <c r="D415" s="13">
        <f>COUNTIFS(E:E,Table1[[#This Row],[EventDate]],G:G,Table1[[#This Row],[EventName]],H:H,Table1[[#This Row],[Category]],I:I,Table1[[#This Row],[Weapon]],J:J,Table1[[#This Row],[Gender]])</f>
        <v>4</v>
      </c>
      <c r="E415" s="5">
        <v>44374</v>
      </c>
      <c r="F415" s="12" t="s">
        <v>385</v>
      </c>
      <c r="G415" s="11" t="s">
        <v>284</v>
      </c>
      <c r="H415" s="20" t="s">
        <v>323</v>
      </c>
      <c r="I415" s="20" t="s">
        <v>288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3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23</v>
      </c>
      <c r="P415" s="18">
        <f>IF(OR(Table1[[#This Row],[Rank]]="Cancelled",Table1[[#This Row],[Rank]]&gt;64),1,VLOOKUP(Table1[[#This Row],[GenderCount]],'Ranking Values'!E:F,2,FALSE))</f>
        <v>0.8</v>
      </c>
      <c r="Q415" s="19">
        <f>Table1[[#This Row],[Ranking.Points]]*Table1[[#This Row],[Mulitplier]]*Table1[[#This Row],[NI.Mult]]</f>
        <v>18.400000000000002</v>
      </c>
    </row>
    <row r="416" spans="1:17" x14ac:dyDescent="0.25">
      <c r="A416" s="20" t="s">
        <v>377</v>
      </c>
      <c r="B416" s="20" t="s">
        <v>378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4</v>
      </c>
      <c r="E416" s="5">
        <v>44374</v>
      </c>
      <c r="F416" s="12" t="s">
        <v>385</v>
      </c>
      <c r="G416" s="11" t="s">
        <v>284</v>
      </c>
      <c r="H416" s="20" t="s">
        <v>323</v>
      </c>
      <c r="I416" s="20" t="s">
        <v>288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ASC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18</v>
      </c>
      <c r="P416" s="18">
        <f>IF(OR(Table1[[#This Row],[Rank]]="Cancelled",Table1[[#This Row],[Rank]]&gt;64),1,VLOOKUP(Table1[[#This Row],[GenderCount]],'Ranking Values'!E:F,2,FALSE))</f>
        <v>0.8</v>
      </c>
      <c r="Q416" s="19">
        <f>Table1[[#This Row],[Ranking.Points]]*Table1[[#This Row],[Mulitplier]]*Table1[[#This Row],[NI.Mult]]</f>
        <v>14.4</v>
      </c>
    </row>
    <row r="417" spans="1:17" x14ac:dyDescent="0.25">
      <c r="A417" s="20" t="s">
        <v>153</v>
      </c>
      <c r="B417" s="20" t="s">
        <v>157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4</v>
      </c>
      <c r="E417" s="5">
        <v>44374</v>
      </c>
      <c r="F417" s="12" t="s">
        <v>385</v>
      </c>
      <c r="G417" s="11" t="s">
        <v>284</v>
      </c>
      <c r="H417" s="20" t="s">
        <v>323</v>
      </c>
      <c r="I417" s="20" t="s">
        <v>288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TPFC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1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12</v>
      </c>
      <c r="P417" s="18">
        <f>IF(OR(Table1[[#This Row],[Rank]]="Cancelled",Table1[[#This Row],[Rank]]&gt;64),1,VLOOKUP(Table1[[#This Row],[GenderCount]],'Ranking Values'!E:F,2,FALSE))</f>
        <v>0.8</v>
      </c>
      <c r="Q417" s="19">
        <f>Table1[[#This Row],[Ranking.Points]]*Table1[[#This Row],[Mulitplier]]*Table1[[#This Row],[NI.Mult]]</f>
        <v>9.6000000000000014</v>
      </c>
    </row>
    <row r="418" spans="1:17" x14ac:dyDescent="0.25">
      <c r="A418" s="20" t="s">
        <v>122</v>
      </c>
      <c r="B418" s="20" t="s">
        <v>135</v>
      </c>
      <c r="C418" s="22">
        <v>3</v>
      </c>
      <c r="D418" s="13">
        <f>COUNTIFS(E:E,Table1[[#This Row],[EventDate]],G:G,Table1[[#This Row],[EventName]],H:H,Table1[[#This Row],[Category]],I:I,Table1[[#This Row],[Weapon]],J:J,Table1[[#This Row],[Gender]])</f>
        <v>2</v>
      </c>
      <c r="E418" s="5">
        <v>44374</v>
      </c>
      <c r="F418" s="12" t="s">
        <v>385</v>
      </c>
      <c r="G418" s="11" t="s">
        <v>284</v>
      </c>
      <c r="H418" s="20" t="s">
        <v>323</v>
      </c>
      <c r="I418" s="20" t="s">
        <v>288</v>
      </c>
      <c r="J418" s="16" t="str">
        <f>VLOOKUP(Table1[[#This Row],[LastName]]&amp;"."&amp;Table1[[#This Row],[FirstName]],Fencers!C:H,6,FALSE)</f>
        <v>Women</v>
      </c>
      <c r="K418" s="17" t="str">
        <f>VLOOKUP(Table1[[#This Row],[LastName]]&amp;"."&amp;Table1[[#This Row],[FirstName]],Fencers!C:G,4,FALSE)</f>
        <v>ASC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3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18</v>
      </c>
      <c r="P418" s="18">
        <f>IF(OR(Table1[[#This Row],[Rank]]="Cancelled",Table1[[#This Row],[Rank]]&gt;64),1,VLOOKUP(Table1[[#This Row],[GenderCount]],'Ranking Values'!E:F,2,FALSE))</f>
        <v>0.4</v>
      </c>
      <c r="Q418" s="19">
        <f>Table1[[#This Row],[Ranking.Points]]*Table1[[#This Row],[Mulitplier]]*Table1[[#This Row],[NI.Mult]]</f>
        <v>7.2</v>
      </c>
    </row>
    <row r="419" spans="1:17" x14ac:dyDescent="0.25">
      <c r="A419" s="20" t="s">
        <v>108</v>
      </c>
      <c r="B419" s="20" t="s">
        <v>115</v>
      </c>
      <c r="C419" s="22">
        <v>6</v>
      </c>
      <c r="D419" s="13">
        <f>COUNTIFS(E:E,Table1[[#This Row],[EventDate]],G:G,Table1[[#This Row],[EventName]],H:H,Table1[[#This Row],[Category]],I:I,Table1[[#This Row],[Weapon]],J:J,Table1[[#This Row],[Gender]])</f>
        <v>2</v>
      </c>
      <c r="E419" s="5">
        <v>44374</v>
      </c>
      <c r="F419" s="12" t="s">
        <v>385</v>
      </c>
      <c r="G419" s="11" t="s">
        <v>284</v>
      </c>
      <c r="H419" s="20" t="s">
        <v>323</v>
      </c>
      <c r="I419" s="20" t="s">
        <v>288</v>
      </c>
      <c r="J419" s="16" t="str">
        <f>VLOOKUP(Table1[[#This Row],[LastName]]&amp;"."&amp;Table1[[#This Row],[FirstName]],Fencers!C:H,6,FALSE)</f>
        <v>Women</v>
      </c>
      <c r="K419" s="17" t="str">
        <f>VLOOKUP(Table1[[#This Row],[LastName]]&amp;"."&amp;Table1[[#This Row],[FirstName]],Fencers!C:G,4,FALSE)</f>
        <v>ASC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12</v>
      </c>
      <c r="P419" s="18">
        <f>IF(OR(Table1[[#This Row],[Rank]]="Cancelled",Table1[[#This Row],[Rank]]&gt;64),1,VLOOKUP(Table1[[#This Row],[GenderCount]],'Ranking Values'!E:F,2,FALSE))</f>
        <v>0.4</v>
      </c>
      <c r="Q419" s="19">
        <f>Table1[[#This Row],[Ranking.Points]]*Table1[[#This Row],[Mulitplier]]*Table1[[#This Row],[NI.Mult]]</f>
        <v>4.8000000000000007</v>
      </c>
    </row>
    <row r="420" spans="1:17" x14ac:dyDescent="0.25">
      <c r="A420" s="20" t="s">
        <v>226</v>
      </c>
      <c r="B420" s="20" t="s">
        <v>139</v>
      </c>
      <c r="C420" s="22">
        <v>1</v>
      </c>
      <c r="D420" s="13">
        <f>COUNTIFS(E:E,Table1[[#This Row],[EventDate]],G:G,Table1[[#This Row],[EventName]],H:H,Table1[[#This Row],[Category]],I:I,Table1[[#This Row],[Weapon]],J:J,Table1[[#This Row],[Gender]])</f>
        <v>5</v>
      </c>
      <c r="E420" s="5">
        <v>44374</v>
      </c>
      <c r="F420" s="12" t="s">
        <v>385</v>
      </c>
      <c r="G420" s="11" t="s">
        <v>284</v>
      </c>
      <c r="H420" s="20" t="s">
        <v>323</v>
      </c>
      <c r="I420" s="20" t="s">
        <v>286</v>
      </c>
      <c r="J420" s="16" t="str">
        <f>VLOOKUP(Table1[[#This Row],[LastName]]&amp;"."&amp;Table1[[#This Row],[FirstName]],Fencers!C:H,6,FALSE)</f>
        <v>Men</v>
      </c>
      <c r="K420" s="17" t="str">
        <f>VLOOKUP(Table1[[#This Row],[LastName]]&amp;"."&amp;Table1[[#This Row],[FirstName]],Fencers!C:G,4,FALSE)</f>
        <v>ASC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28</v>
      </c>
      <c r="P420" s="18">
        <f>IF(OR(Table1[[#This Row],[Rank]]="Cancelled",Table1[[#This Row],[Rank]]&gt;64),1,VLOOKUP(Table1[[#This Row],[GenderCount]],'Ranking Values'!E:F,2,FALSE))</f>
        <v>1</v>
      </c>
      <c r="Q420" s="19">
        <f>Table1[[#This Row],[Ranking.Points]]*Table1[[#This Row],[Mulitplier]]*Table1[[#This Row],[NI.Mult]]</f>
        <v>28</v>
      </c>
    </row>
    <row r="421" spans="1:17" x14ac:dyDescent="0.25">
      <c r="A421" s="20" t="s">
        <v>107</v>
      </c>
      <c r="B421" s="20" t="s">
        <v>143</v>
      </c>
      <c r="C421" s="22">
        <v>2</v>
      </c>
      <c r="D421" s="13">
        <f>COUNTIFS(E:E,Table1[[#This Row],[EventDate]],G:G,Table1[[#This Row],[EventName]],H:H,Table1[[#This Row],[Category]],I:I,Table1[[#This Row],[Weapon]],J:J,Table1[[#This Row],[Gender]])</f>
        <v>5</v>
      </c>
      <c r="E421" s="5">
        <v>44374</v>
      </c>
      <c r="F421" s="12" t="s">
        <v>385</v>
      </c>
      <c r="G421" s="11" t="s">
        <v>284</v>
      </c>
      <c r="H421" s="20" t="s">
        <v>323</v>
      </c>
      <c r="I421" s="20" t="s">
        <v>286</v>
      </c>
      <c r="J421" s="16" t="str">
        <f>VLOOKUP(Table1[[#This Row],[LastName]]&amp;"."&amp;Table1[[#This Row],[FirstName]],Fencers!C:H,6,FALSE)</f>
        <v>Men</v>
      </c>
      <c r="K421" s="17" t="str">
        <f>VLOOKUP(Table1[[#This Row],[LastName]]&amp;"."&amp;Table1[[#This Row],[FirstName]],Fencers!C:G,4,FALSE)</f>
        <v>ASC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23</v>
      </c>
      <c r="P421" s="18">
        <f>IF(OR(Table1[[#This Row],[Rank]]="Cancelled",Table1[[#This Row],[Rank]]&gt;64),1,VLOOKUP(Table1[[#This Row],[GenderCount]],'Ranking Values'!E:F,2,FALSE))</f>
        <v>1</v>
      </c>
      <c r="Q421" s="19">
        <f>Table1[[#This Row],[Ranking.Points]]*Table1[[#This Row],[Mulitplier]]*Table1[[#This Row],[NI.Mult]]</f>
        <v>23</v>
      </c>
    </row>
    <row r="422" spans="1:17" x14ac:dyDescent="0.25">
      <c r="A422" s="20" t="s">
        <v>377</v>
      </c>
      <c r="B422" s="20" t="s">
        <v>378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5</v>
      </c>
      <c r="E422" s="5">
        <v>44374</v>
      </c>
      <c r="F422" s="12" t="s">
        <v>385</v>
      </c>
      <c r="G422" s="11" t="s">
        <v>284</v>
      </c>
      <c r="H422" s="20" t="s">
        <v>323</v>
      </c>
      <c r="I422" s="20" t="s">
        <v>286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ASC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2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1</v>
      </c>
      <c r="Q422" s="19">
        <f>Table1[[#This Row],[Ranking.Points]]*Table1[[#This Row],[Mulitplier]]*Table1[[#This Row],[NI.Mult]]</f>
        <v>18</v>
      </c>
    </row>
    <row r="423" spans="1:17" x14ac:dyDescent="0.25">
      <c r="A423" s="20" t="s">
        <v>126</v>
      </c>
      <c r="B423" s="20" t="s">
        <v>139</v>
      </c>
      <c r="C423" s="22">
        <v>3</v>
      </c>
      <c r="D423" s="13">
        <f>COUNTIFS(E:E,Table1[[#This Row],[EventDate]],G:G,Table1[[#This Row],[EventName]],H:H,Table1[[#This Row],[Category]],I:I,Table1[[#This Row],[Weapon]],J:J,Table1[[#This Row],[Gender]])</f>
        <v>5</v>
      </c>
      <c r="E423" s="5">
        <v>44374</v>
      </c>
      <c r="F423" s="12" t="s">
        <v>385</v>
      </c>
      <c r="G423" s="11" t="s">
        <v>284</v>
      </c>
      <c r="H423" s="20" t="s">
        <v>323</v>
      </c>
      <c r="I423" s="20" t="s">
        <v>286</v>
      </c>
      <c r="J423" s="16" t="str">
        <f>VLOOKUP(Table1[[#This Row],[LastName]]&amp;"."&amp;Table1[[#This Row],[FirstName]],Fencers!C:H,6,FALSE)</f>
        <v>Men</v>
      </c>
      <c r="K423" s="17" t="str">
        <f>VLOOKUP(Table1[[#This Row],[LastName]]&amp;"."&amp;Table1[[#This Row],[FirstName]],Fencers!C:G,4,FALSE)</f>
        <v>ASC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18</v>
      </c>
      <c r="P423" s="18">
        <f>IF(OR(Table1[[#This Row],[Rank]]="Cancelled",Table1[[#This Row],[Rank]]&gt;64),1,VLOOKUP(Table1[[#This Row],[GenderCount]],'Ranking Values'!E:F,2,FALSE))</f>
        <v>1</v>
      </c>
      <c r="Q423" s="19">
        <f>Table1[[#This Row],[Ranking.Points]]*Table1[[#This Row],[Mulitplier]]*Table1[[#This Row],[NI.Mult]]</f>
        <v>18</v>
      </c>
    </row>
    <row r="424" spans="1:17" x14ac:dyDescent="0.25">
      <c r="A424" s="20" t="s">
        <v>167</v>
      </c>
      <c r="B424" s="20" t="s">
        <v>151</v>
      </c>
      <c r="C424" s="22">
        <v>5</v>
      </c>
      <c r="D424" s="13">
        <f>COUNTIFS(E:E,Table1[[#This Row],[EventDate]],G:G,Table1[[#This Row],[EventName]],H:H,Table1[[#This Row],[Category]],I:I,Table1[[#This Row],[Weapon]],J:J,Table1[[#This Row],[Gender]])</f>
        <v>5</v>
      </c>
      <c r="E424" s="5">
        <v>44374</v>
      </c>
      <c r="F424" s="12" t="s">
        <v>385</v>
      </c>
      <c r="G424" s="11" t="s">
        <v>284</v>
      </c>
      <c r="H424" s="20" t="s">
        <v>323</v>
      </c>
      <c r="I424" s="20" t="s">
        <v>286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12</v>
      </c>
      <c r="P424" s="18">
        <f>IF(OR(Table1[[#This Row],[Rank]]="Cancelled",Table1[[#This Row],[Rank]]&gt;64),1,VLOOKUP(Table1[[#This Row],[GenderCount]],'Ranking Values'!E:F,2,FALSE))</f>
        <v>1</v>
      </c>
      <c r="Q424" s="19">
        <f>Table1[[#This Row],[Ranking.Points]]*Table1[[#This Row],[Mulitplier]]*Table1[[#This Row],[NI.Mult]]</f>
        <v>12</v>
      </c>
    </row>
    <row r="425" spans="1:17" x14ac:dyDescent="0.25">
      <c r="A425" s="20" t="s">
        <v>61</v>
      </c>
      <c r="B425" s="20" t="s">
        <v>64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5</v>
      </c>
      <c r="E425" s="5">
        <v>44374</v>
      </c>
      <c r="F425" s="12" t="s">
        <v>385</v>
      </c>
      <c r="G425" s="11" t="s">
        <v>284</v>
      </c>
      <c r="H425" s="20" t="s">
        <v>323</v>
      </c>
      <c r="I425" s="20" t="s">
        <v>286</v>
      </c>
      <c r="J425" s="16" t="str">
        <f>VLOOKUP(Table1[[#This Row],[LastName]]&amp;"."&amp;Table1[[#This Row],[FirstName]],Fencers!C:H,6,FALSE)</f>
        <v>Women</v>
      </c>
      <c r="K425" s="17" t="str">
        <f>VLOOKUP(Table1[[#This Row],[LastName]]&amp;"."&amp;Table1[[#This Row],[FirstName]],Fencers!C:G,4,FALSE)</f>
        <v>CSFC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2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28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28</v>
      </c>
    </row>
    <row r="426" spans="1:17" x14ac:dyDescent="0.25">
      <c r="A426" s="20" t="s">
        <v>97</v>
      </c>
      <c r="B426" s="20" t="s">
        <v>101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5</v>
      </c>
      <c r="E426" s="5">
        <v>44374</v>
      </c>
      <c r="F426" s="12" t="s">
        <v>385</v>
      </c>
      <c r="G426" s="11" t="s">
        <v>284</v>
      </c>
      <c r="H426" s="20" t="s">
        <v>323</v>
      </c>
      <c r="I426" s="20" t="s">
        <v>286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AHFC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4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23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23</v>
      </c>
    </row>
    <row r="427" spans="1:17" x14ac:dyDescent="0.25">
      <c r="A427" s="20" t="s">
        <v>181</v>
      </c>
      <c r="B427" s="20" t="s">
        <v>182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5</v>
      </c>
      <c r="E427" s="5">
        <v>44374</v>
      </c>
      <c r="F427" s="12" t="s">
        <v>385</v>
      </c>
      <c r="G427" s="11" t="s">
        <v>284</v>
      </c>
      <c r="H427" s="20" t="s">
        <v>323</v>
      </c>
      <c r="I427" s="20" t="s">
        <v>286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CSFC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4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18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18</v>
      </c>
    </row>
    <row r="428" spans="1:17" x14ac:dyDescent="0.25">
      <c r="A428" s="20" t="s">
        <v>123</v>
      </c>
      <c r="B428" s="20" t="s">
        <v>136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5</v>
      </c>
      <c r="E428" s="5">
        <v>44374</v>
      </c>
      <c r="F428" s="12" t="s">
        <v>385</v>
      </c>
      <c r="G428" s="11" t="s">
        <v>284</v>
      </c>
      <c r="H428" s="20" t="s">
        <v>323</v>
      </c>
      <c r="I428" s="20" t="s">
        <v>286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CSFC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18</v>
      </c>
      <c r="P428" s="18">
        <f>IF(OR(Table1[[#This Row],[Rank]]="Cancelled",Table1[[#This Row],[Rank]]&gt;64),1,VLOOKUP(Table1[[#This Row],[GenderCount]],'Ranking Values'!E:F,2,FALSE))</f>
        <v>1</v>
      </c>
      <c r="Q428" s="19">
        <f>Table1[[#This Row],[Ranking.Points]]*Table1[[#This Row],[Mulitplier]]*Table1[[#This Row],[NI.Mult]]</f>
        <v>18</v>
      </c>
    </row>
    <row r="429" spans="1:17" x14ac:dyDescent="0.25">
      <c r="A429" s="20" t="s">
        <v>375</v>
      </c>
      <c r="B429" s="20" t="s">
        <v>376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5</v>
      </c>
      <c r="E429" s="5">
        <v>44374</v>
      </c>
      <c r="F429" s="12" t="s">
        <v>385</v>
      </c>
      <c r="G429" s="11" t="s">
        <v>284</v>
      </c>
      <c r="H429" s="20" t="s">
        <v>323</v>
      </c>
      <c r="I429" s="20" t="s">
        <v>286</v>
      </c>
      <c r="J429" s="16" t="str">
        <f>VLOOKUP(Table1[[#This Row],[LastName]]&amp;"."&amp;Table1[[#This Row],[FirstName]],Fencers!C:H,6,FALSE)</f>
        <v>Women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2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12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12</v>
      </c>
    </row>
    <row r="430" spans="1:17" x14ac:dyDescent="0.25">
      <c r="A430" s="20" t="s">
        <v>122</v>
      </c>
      <c r="B430" s="20" t="s">
        <v>135</v>
      </c>
      <c r="C430" s="22" t="s">
        <v>17</v>
      </c>
      <c r="D430" s="13">
        <f>COUNTIFS(E:E,Table1[[#This Row],[EventDate]],G:G,Table1[[#This Row],[EventName]],H:H,Table1[[#This Row],[Category]],I:I,Table1[[#This Row],[Weapon]],J:J,Table1[[#This Row],[Gender]])</f>
        <v>1</v>
      </c>
      <c r="E430" s="5">
        <v>44374</v>
      </c>
      <c r="F430" s="12" t="s">
        <v>385</v>
      </c>
      <c r="G430" s="11" t="s">
        <v>284</v>
      </c>
      <c r="H430" s="20" t="s">
        <v>320</v>
      </c>
      <c r="I430" s="20" t="s">
        <v>288</v>
      </c>
      <c r="J430" s="16" t="str">
        <f>VLOOKUP(Table1[[#This Row],[LastName]]&amp;"."&amp;Table1[[#This Row],[FirstName]],Fencers!C:H,6,FALSE)</f>
        <v>Women</v>
      </c>
      <c r="K430" s="17" t="str">
        <f>VLOOKUP(Table1[[#This Row],[LastName]]&amp;"."&amp;Table1[[#This Row],[FirstName]],Fencers!C:G,4,FALSE)</f>
        <v>ASC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1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</v>
      </c>
    </row>
    <row r="431" spans="1:17" x14ac:dyDescent="0.25">
      <c r="A431" s="20" t="s">
        <v>21</v>
      </c>
      <c r="B431" s="20" t="s">
        <v>35</v>
      </c>
      <c r="C431" s="22">
        <v>1</v>
      </c>
      <c r="D431" s="13">
        <f>COUNTIFS(E:E,Table1[[#This Row],[EventDate]],G:G,Table1[[#This Row],[EventName]],H:H,Table1[[#This Row],[Category]],I:I,Table1[[#This Row],[Weapon]],J:J,Table1[[#This Row],[Gender]])</f>
        <v>5</v>
      </c>
      <c r="E431" s="5">
        <v>44374</v>
      </c>
      <c r="F431" s="12" t="s">
        <v>385</v>
      </c>
      <c r="G431" s="11" t="s">
        <v>284</v>
      </c>
      <c r="H431" s="20" t="s">
        <v>320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AHFC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3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28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28</v>
      </c>
    </row>
    <row r="432" spans="1:17" x14ac:dyDescent="0.25">
      <c r="A432" s="20" t="s">
        <v>226</v>
      </c>
      <c r="B432" s="20" t="s">
        <v>139</v>
      </c>
      <c r="C432" s="22">
        <v>2</v>
      </c>
      <c r="D432" s="13">
        <f>COUNTIFS(E:E,Table1[[#This Row],[EventDate]],G:G,Table1[[#This Row],[EventName]],H:H,Table1[[#This Row],[Category]],I:I,Table1[[#This Row],[Weapon]],J:J,Table1[[#This Row],[Gender]])</f>
        <v>5</v>
      </c>
      <c r="E432" s="5">
        <v>44374</v>
      </c>
      <c r="F432" s="12" t="s">
        <v>385</v>
      </c>
      <c r="G432" s="11" t="s">
        <v>284</v>
      </c>
      <c r="H432" s="20" t="s">
        <v>320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23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23</v>
      </c>
    </row>
    <row r="433" spans="1:17" x14ac:dyDescent="0.25">
      <c r="A433" s="20" t="s">
        <v>278</v>
      </c>
      <c r="B433" s="20" t="s">
        <v>279</v>
      </c>
      <c r="C433" s="22">
        <v>3</v>
      </c>
      <c r="D433" s="13">
        <f>COUNTIFS(E:E,Table1[[#This Row],[EventDate]],G:G,Table1[[#This Row],[EventName]],H:H,Table1[[#This Row],[Category]],I:I,Table1[[#This Row],[Weapon]],J:J,Table1[[#This Row],[Gender]])</f>
        <v>5</v>
      </c>
      <c r="E433" s="5">
        <v>44374</v>
      </c>
      <c r="F433" s="12" t="s">
        <v>385</v>
      </c>
      <c r="G433" s="11" t="s">
        <v>284</v>
      </c>
      <c r="H433" s="20" t="s">
        <v>320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CSFC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18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18</v>
      </c>
    </row>
    <row r="434" spans="1:17" x14ac:dyDescent="0.25">
      <c r="A434" s="20" t="s">
        <v>107</v>
      </c>
      <c r="B434" s="20" t="s">
        <v>143</v>
      </c>
      <c r="C434" s="22">
        <v>3</v>
      </c>
      <c r="D434" s="13">
        <f>COUNTIFS(E:E,Table1[[#This Row],[EventDate]],G:G,Table1[[#This Row],[EventName]],H:H,Table1[[#This Row],[Category]],I:I,Table1[[#This Row],[Weapon]],J:J,Table1[[#This Row],[Gender]])</f>
        <v>5</v>
      </c>
      <c r="E434" s="5">
        <v>44374</v>
      </c>
      <c r="F434" s="12" t="s">
        <v>385</v>
      </c>
      <c r="G434" s="11" t="s">
        <v>284</v>
      </c>
      <c r="H434" s="20" t="s">
        <v>320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ASC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4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18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18</v>
      </c>
    </row>
    <row r="435" spans="1:17" x14ac:dyDescent="0.25">
      <c r="A435" s="20" t="s">
        <v>167</v>
      </c>
      <c r="B435" s="20" t="s">
        <v>151</v>
      </c>
      <c r="C435" s="22">
        <v>5</v>
      </c>
      <c r="D435" s="13">
        <f>COUNTIFS(E:E,Table1[[#This Row],[EventDate]],G:G,Table1[[#This Row],[EventName]],H:H,Table1[[#This Row],[Category]],I:I,Table1[[#This Row],[Weapon]],J:J,Table1[[#This Row],[Gender]])</f>
        <v>5</v>
      </c>
      <c r="E435" s="5">
        <v>44374</v>
      </c>
      <c r="F435" s="12" t="s">
        <v>385</v>
      </c>
      <c r="G435" s="11" t="s">
        <v>284</v>
      </c>
      <c r="H435" s="20" t="s">
        <v>320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2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25">
      <c r="A436" s="20" t="s">
        <v>123</v>
      </c>
      <c r="B436" s="20" t="s">
        <v>136</v>
      </c>
      <c r="C436" s="22">
        <v>2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44374</v>
      </c>
      <c r="F436" s="12" t="s">
        <v>385</v>
      </c>
      <c r="G436" s="11" t="s">
        <v>284</v>
      </c>
      <c r="H436" s="20" t="s">
        <v>320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4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23</v>
      </c>
      <c r="P436" s="18">
        <f>IF(OR(Table1[[#This Row],[Rank]]="Cancelled",Table1[[#This Row],[Rank]]&gt;64),1,VLOOKUP(Table1[[#This Row],[GenderCount]],'Ranking Values'!E:F,2,FALSE))</f>
        <v>0.8</v>
      </c>
      <c r="Q436" s="19">
        <f>Table1[[#This Row],[Ranking.Points]]*Table1[[#This Row],[Mulitplier]]*Table1[[#This Row],[NI.Mult]]</f>
        <v>18.400000000000002</v>
      </c>
    </row>
    <row r="437" spans="1:17" x14ac:dyDescent="0.25">
      <c r="A437" s="20" t="s">
        <v>97</v>
      </c>
      <c r="B437" s="20" t="s">
        <v>101</v>
      </c>
      <c r="C437" s="22">
        <v>3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44374</v>
      </c>
      <c r="F437" s="12" t="s">
        <v>385</v>
      </c>
      <c r="G437" s="11" t="s">
        <v>284</v>
      </c>
      <c r="H437" s="20" t="s">
        <v>320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AHFC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18</v>
      </c>
      <c r="P437" s="18">
        <f>IF(OR(Table1[[#This Row],[Rank]]="Cancelled",Table1[[#This Row],[Rank]]&gt;64),1,VLOOKUP(Table1[[#This Row],[GenderCount]],'Ranking Values'!E:F,2,FALSE))</f>
        <v>0.8</v>
      </c>
      <c r="Q437" s="19">
        <f>Table1[[#This Row],[Ranking.Points]]*Table1[[#This Row],[Mulitplier]]*Table1[[#This Row],[NI.Mult]]</f>
        <v>14.4</v>
      </c>
    </row>
    <row r="438" spans="1:17" x14ac:dyDescent="0.25">
      <c r="A438" s="20" t="s">
        <v>375</v>
      </c>
      <c r="B438" s="20" t="s">
        <v>376</v>
      </c>
      <c r="C438" s="22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44374</v>
      </c>
      <c r="F438" s="12" t="s">
        <v>385</v>
      </c>
      <c r="G438" s="11" t="s">
        <v>284</v>
      </c>
      <c r="H438" s="20" t="s">
        <v>320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CSFC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14.4</v>
      </c>
    </row>
    <row r="439" spans="1:17" x14ac:dyDescent="0.25">
      <c r="A439" s="20" t="s">
        <v>125</v>
      </c>
      <c r="B439" s="20" t="s">
        <v>138</v>
      </c>
      <c r="C439" s="22">
        <v>5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44374</v>
      </c>
      <c r="F439" s="12" t="s">
        <v>385</v>
      </c>
      <c r="G439" s="11" t="s">
        <v>284</v>
      </c>
      <c r="H439" s="20" t="s">
        <v>320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1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12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9.6000000000000014</v>
      </c>
    </row>
    <row r="440" spans="1:17" x14ac:dyDescent="0.25">
      <c r="A440" s="20" t="s">
        <v>369</v>
      </c>
      <c r="B440" s="20" t="s">
        <v>42</v>
      </c>
      <c r="C440" s="22" t="s">
        <v>17</v>
      </c>
      <c r="D440" s="13">
        <f>COUNTIFS(E:E,Table1[[#This Row],[EventDate]],G:G,Table1[[#This Row],[EventName]],H:H,Table1[[#This Row],[Category]],I:I,Table1[[#This Row],[Weapon]],J:J,Table1[[#This Row],[Gender]])</f>
        <v>1</v>
      </c>
      <c r="E440" s="5">
        <v>44374</v>
      </c>
      <c r="F440" s="12" t="s">
        <v>385</v>
      </c>
      <c r="G440" s="11" t="s">
        <v>284</v>
      </c>
      <c r="H440" s="20" t="s">
        <v>320</v>
      </c>
      <c r="I440" s="20" t="s">
        <v>314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2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</v>
      </c>
    </row>
    <row r="441" spans="1:17" x14ac:dyDescent="0.25">
      <c r="A441" s="20" t="s">
        <v>19</v>
      </c>
      <c r="B441" s="20" t="s">
        <v>32</v>
      </c>
      <c r="C441" s="22" t="s">
        <v>17</v>
      </c>
      <c r="D441" s="13">
        <f>COUNTIFS(E:E,Table1[[#This Row],[EventDate]],G:G,Table1[[#This Row],[EventName]],H:H,Table1[[#This Row],[Category]],I:I,Table1[[#This Row],[Weapon]],J:J,Table1[[#This Row],[Gender]])</f>
        <v>2</v>
      </c>
      <c r="E441" s="5">
        <v>44374</v>
      </c>
      <c r="F441" s="12" t="s">
        <v>385</v>
      </c>
      <c r="G441" s="11" t="s">
        <v>284</v>
      </c>
      <c r="H441" s="20" t="s">
        <v>321</v>
      </c>
      <c r="I441" s="20" t="s">
        <v>288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</v>
      </c>
    </row>
    <row r="442" spans="1:17" x14ac:dyDescent="0.25">
      <c r="A442" s="20" t="s">
        <v>78</v>
      </c>
      <c r="B442" s="20" t="s">
        <v>48</v>
      </c>
      <c r="C442" s="22" t="s">
        <v>17</v>
      </c>
      <c r="D442" s="13">
        <f>COUNTIFS(E:E,Table1[[#This Row],[EventDate]],G:G,Table1[[#This Row],[EventName]],H:H,Table1[[#This Row],[Category]],I:I,Table1[[#This Row],[Weapon]],J:J,Table1[[#This Row],[Gender]])</f>
        <v>2</v>
      </c>
      <c r="E442" s="5">
        <v>44374</v>
      </c>
      <c r="F442" s="12" t="s">
        <v>385</v>
      </c>
      <c r="G442" s="11" t="s">
        <v>284</v>
      </c>
      <c r="H442" s="20" t="s">
        <v>321</v>
      </c>
      <c r="I442" s="20" t="s">
        <v>288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ASC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</v>
      </c>
    </row>
    <row r="443" spans="1:17" x14ac:dyDescent="0.25">
      <c r="A443" s="20" t="s">
        <v>122</v>
      </c>
      <c r="B443" s="20" t="s">
        <v>135</v>
      </c>
      <c r="C443" s="22" t="s">
        <v>17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44374</v>
      </c>
      <c r="F443" s="12" t="s">
        <v>385</v>
      </c>
      <c r="G443" s="11" t="s">
        <v>284</v>
      </c>
      <c r="H443" s="20" t="s">
        <v>321</v>
      </c>
      <c r="I443" s="20" t="s">
        <v>288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ASC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1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1</v>
      </c>
    </row>
    <row r="444" spans="1:17" x14ac:dyDescent="0.25">
      <c r="A444" s="20" t="s">
        <v>21</v>
      </c>
      <c r="B444" s="20" t="s">
        <v>35</v>
      </c>
      <c r="C444" s="22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44374</v>
      </c>
      <c r="F444" s="12" t="s">
        <v>385</v>
      </c>
      <c r="G444" s="11" t="s">
        <v>284</v>
      </c>
      <c r="H444" s="20" t="s">
        <v>321</v>
      </c>
      <c r="I444" s="2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AHFC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28</v>
      </c>
    </row>
    <row r="445" spans="1:17" x14ac:dyDescent="0.25">
      <c r="A445" s="20" t="s">
        <v>226</v>
      </c>
      <c r="B445" s="20" t="s">
        <v>139</v>
      </c>
      <c r="C445" s="22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44374</v>
      </c>
      <c r="F445" s="12" t="s">
        <v>385</v>
      </c>
      <c r="G445" s="11" t="s">
        <v>284</v>
      </c>
      <c r="H445" s="20" t="s">
        <v>321</v>
      </c>
      <c r="I445" s="2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3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23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23</v>
      </c>
    </row>
    <row r="446" spans="1:17" x14ac:dyDescent="0.25">
      <c r="A446" s="20" t="s">
        <v>278</v>
      </c>
      <c r="B446" s="20" t="s">
        <v>279</v>
      </c>
      <c r="C446" s="22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44374</v>
      </c>
      <c r="F446" s="12" t="s">
        <v>385</v>
      </c>
      <c r="G446" s="11" t="s">
        <v>284</v>
      </c>
      <c r="H446" s="20" t="s">
        <v>321</v>
      </c>
      <c r="I446" s="2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CSFC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18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18</v>
      </c>
    </row>
    <row r="447" spans="1:17" x14ac:dyDescent="0.25">
      <c r="A447" s="20" t="s">
        <v>107</v>
      </c>
      <c r="B447" s="20" t="s">
        <v>143</v>
      </c>
      <c r="C447" s="22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44374</v>
      </c>
      <c r="F447" s="12" t="s">
        <v>385</v>
      </c>
      <c r="G447" s="11" t="s">
        <v>284</v>
      </c>
      <c r="H447" s="20" t="s">
        <v>321</v>
      </c>
      <c r="I447" s="2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ASC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4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18</v>
      </c>
    </row>
    <row r="448" spans="1:17" x14ac:dyDescent="0.25">
      <c r="A448" s="20" t="s">
        <v>167</v>
      </c>
      <c r="B448" s="20" t="s">
        <v>151</v>
      </c>
      <c r="C448" s="22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44374</v>
      </c>
      <c r="F448" s="12" t="s">
        <v>385</v>
      </c>
      <c r="G448" s="11" t="s">
        <v>284</v>
      </c>
      <c r="H448" s="20" t="s">
        <v>321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ASC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2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12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12</v>
      </c>
    </row>
    <row r="449" spans="1:17" x14ac:dyDescent="0.25">
      <c r="A449" s="20" t="s">
        <v>181</v>
      </c>
      <c r="B449" s="20" t="s">
        <v>182</v>
      </c>
      <c r="C449" s="22">
        <v>1</v>
      </c>
      <c r="D449" s="13">
        <f>COUNTIFS(E:E,Table1[[#This Row],[EventDate]],G:G,Table1[[#This Row],[EventName]],H:H,Table1[[#This Row],[Category]],I:I,Table1[[#This Row],[Weapon]],J:J,Table1[[#This Row],[Gender]])</f>
        <v>5</v>
      </c>
      <c r="E449" s="5">
        <v>44374</v>
      </c>
      <c r="F449" s="12" t="s">
        <v>385</v>
      </c>
      <c r="G449" s="11" t="s">
        <v>284</v>
      </c>
      <c r="H449" s="20" t="s">
        <v>321</v>
      </c>
      <c r="I449" s="2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4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28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28</v>
      </c>
    </row>
    <row r="450" spans="1:17" x14ac:dyDescent="0.25">
      <c r="A450" s="20" t="s">
        <v>123</v>
      </c>
      <c r="B450" s="20" t="s">
        <v>136</v>
      </c>
      <c r="C450" s="22">
        <v>2</v>
      </c>
      <c r="D450" s="13">
        <f>COUNTIFS(E:E,Table1[[#This Row],[EventDate]],G:G,Table1[[#This Row],[EventName]],H:H,Table1[[#This Row],[Category]],I:I,Table1[[#This Row],[Weapon]],J:J,Table1[[#This Row],[Gender]])</f>
        <v>5</v>
      </c>
      <c r="E450" s="5">
        <v>44374</v>
      </c>
      <c r="F450" s="12" t="s">
        <v>385</v>
      </c>
      <c r="G450" s="11" t="s">
        <v>284</v>
      </c>
      <c r="H450" s="20" t="s">
        <v>321</v>
      </c>
      <c r="I450" s="2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23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23</v>
      </c>
    </row>
    <row r="451" spans="1:17" x14ac:dyDescent="0.25">
      <c r="A451" s="20" t="s">
        <v>97</v>
      </c>
      <c r="B451" s="20" t="s">
        <v>101</v>
      </c>
      <c r="C451" s="22">
        <v>3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44374</v>
      </c>
      <c r="F451" s="12" t="s">
        <v>385</v>
      </c>
      <c r="G451" s="11" t="s">
        <v>284</v>
      </c>
      <c r="H451" s="20" t="s">
        <v>321</v>
      </c>
      <c r="I451" s="20" t="s">
        <v>286</v>
      </c>
      <c r="J451" s="16" t="str">
        <f>VLOOKUP(Table1[[#This Row],[LastName]]&amp;"."&amp;Table1[[#This Row],[FirstName]],Fencers!C:H,6,FALSE)</f>
        <v>Women</v>
      </c>
      <c r="K451" s="17" t="str">
        <f>VLOOKUP(Table1[[#This Row],[LastName]]&amp;"."&amp;Table1[[#This Row],[FirstName]],Fencers!C:G,4,FALSE)</f>
        <v>AHFC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18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18</v>
      </c>
    </row>
    <row r="452" spans="1:17" x14ac:dyDescent="0.25">
      <c r="A452" s="20" t="s">
        <v>375</v>
      </c>
      <c r="B452" s="20" t="s">
        <v>376</v>
      </c>
      <c r="C452" s="22">
        <v>3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44374</v>
      </c>
      <c r="F452" s="12" t="s">
        <v>385</v>
      </c>
      <c r="G452" s="11" t="s">
        <v>284</v>
      </c>
      <c r="H452" s="20" t="s">
        <v>321</v>
      </c>
      <c r="I452" s="20" t="s">
        <v>286</v>
      </c>
      <c r="J452" s="16" t="str">
        <f>VLOOKUP(Table1[[#This Row],[LastName]]&amp;"."&amp;Table1[[#This Row],[FirstName]],Fencers!C:H,6,FALSE)</f>
        <v>Women</v>
      </c>
      <c r="K452" s="17" t="str">
        <f>VLOOKUP(Table1[[#This Row],[LastName]]&amp;"."&amp;Table1[[#This Row],[FirstName]],Fencers!C:G,4,FALSE)</f>
        <v>CSFC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18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18</v>
      </c>
    </row>
    <row r="453" spans="1:17" x14ac:dyDescent="0.25">
      <c r="A453" s="20" t="s">
        <v>125</v>
      </c>
      <c r="B453" s="20" t="s">
        <v>138</v>
      </c>
      <c r="C453" s="22">
        <v>5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44374</v>
      </c>
      <c r="F453" s="12" t="s">
        <v>385</v>
      </c>
      <c r="G453" s="11" t="s">
        <v>284</v>
      </c>
      <c r="H453" s="20" t="s">
        <v>321</v>
      </c>
      <c r="I453" s="20" t="s">
        <v>286</v>
      </c>
      <c r="J453" s="16" t="str">
        <f>VLOOKUP(Table1[[#This Row],[LastName]]&amp;"."&amp;Table1[[#This Row],[FirstName]],Fencers!C:H,6,FALSE)</f>
        <v>Women</v>
      </c>
      <c r="K453" s="17" t="str">
        <f>VLOOKUP(Table1[[#This Row],[LastName]]&amp;"."&amp;Table1[[#This Row],[FirstName]],Fencers!C:G,4,FALSE)</f>
        <v>ASC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1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12</v>
      </c>
      <c r="P453" s="18">
        <f>IF(OR(Table1[[#This Row],[Rank]]="Cancelled",Table1[[#This Row],[Rank]]&gt;64),1,VLOOKUP(Table1[[#This Row],[GenderCount]],'Ranking Values'!E:F,2,FALSE))</f>
        <v>1</v>
      </c>
      <c r="Q453" s="19">
        <f>Table1[[#This Row],[Ranking.Points]]*Table1[[#This Row],[Mulitplier]]*Table1[[#This Row],[NI.Mult]]</f>
        <v>12</v>
      </c>
    </row>
    <row r="454" spans="1:17" x14ac:dyDescent="0.25">
      <c r="A454" s="20" t="s">
        <v>23</v>
      </c>
      <c r="B454" s="20" t="s">
        <v>38</v>
      </c>
      <c r="C454" s="22" t="s">
        <v>17</v>
      </c>
      <c r="D454" s="13">
        <f>COUNTIFS(E:E,Table1[[#This Row],[EventDate]],G:G,Table1[[#This Row],[EventName]],H:H,Table1[[#This Row],[Category]],I:I,Table1[[#This Row],[Weapon]],J:J,Table1[[#This Row],[Gender]])</f>
        <v>3</v>
      </c>
      <c r="E454" s="5">
        <v>44374</v>
      </c>
      <c r="F454" s="12" t="s">
        <v>385</v>
      </c>
      <c r="G454" s="11" t="s">
        <v>284</v>
      </c>
      <c r="H454" s="20" t="s">
        <v>321</v>
      </c>
      <c r="I454" s="20" t="s">
        <v>314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CSFC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2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</v>
      </c>
      <c r="P454" s="18">
        <f>IF(OR(Table1[[#This Row],[Rank]]="Cancelled",Table1[[#This Row],[Rank]]&gt;64),1,VLOOKUP(Table1[[#This Row],[GenderCount]],'Ranking Values'!E:F,2,FALSE))</f>
        <v>1</v>
      </c>
      <c r="Q454" s="19">
        <f>Table1[[#This Row],[Ranking.Points]]*Table1[[#This Row],[Mulitplier]]*Table1[[#This Row],[NI.Mult]]</f>
        <v>1</v>
      </c>
    </row>
    <row r="455" spans="1:17" x14ac:dyDescent="0.25">
      <c r="A455" s="20" t="s">
        <v>369</v>
      </c>
      <c r="B455" s="20" t="s">
        <v>42</v>
      </c>
      <c r="C455" s="22" t="s">
        <v>17</v>
      </c>
      <c r="D455" s="13">
        <f>COUNTIFS(E:E,Table1[[#This Row],[EventDate]],G:G,Table1[[#This Row],[EventName]],H:H,Table1[[#This Row],[Category]],I:I,Table1[[#This Row],[Weapon]],J:J,Table1[[#This Row],[Gender]])</f>
        <v>3</v>
      </c>
      <c r="E455" s="5">
        <v>44374</v>
      </c>
      <c r="F455" s="12" t="s">
        <v>385</v>
      </c>
      <c r="G455" s="11" t="s">
        <v>284</v>
      </c>
      <c r="H455" s="20" t="s">
        <v>321</v>
      </c>
      <c r="I455" s="20" t="s">
        <v>314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2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</v>
      </c>
      <c r="P455" s="18">
        <f>IF(OR(Table1[[#This Row],[Rank]]="Cancelled",Table1[[#This Row],[Rank]]&gt;64),1,VLOOKUP(Table1[[#This Row],[GenderCount]],'Ranking Values'!E:F,2,FALSE))</f>
        <v>1</v>
      </c>
      <c r="Q455" s="19">
        <f>Table1[[#This Row],[Ranking.Points]]*Table1[[#This Row],[Mulitplier]]*Table1[[#This Row],[NI.Mult]]</f>
        <v>1</v>
      </c>
    </row>
    <row r="456" spans="1:17" x14ac:dyDescent="0.25">
      <c r="A456" s="20" t="s">
        <v>31</v>
      </c>
      <c r="B456" s="20" t="s">
        <v>48</v>
      </c>
      <c r="C456" s="22" t="s">
        <v>17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44374</v>
      </c>
      <c r="F456" s="12" t="s">
        <v>385</v>
      </c>
      <c r="G456" s="11" t="s">
        <v>284</v>
      </c>
      <c r="H456" s="20" t="s">
        <v>321</v>
      </c>
      <c r="I456" s="20" t="s">
        <v>314</v>
      </c>
      <c r="J456" s="16" t="str">
        <f>VLOOKUP(Table1[[#This Row],[LastName]]&amp;"."&amp;Table1[[#This Row],[FirstName]],Fencers!C:H,6,FALSE)</f>
        <v>Men</v>
      </c>
      <c r="K456" s="17" t="str">
        <f>VLOOKUP(Table1[[#This Row],[LastName]]&amp;"."&amp;Table1[[#This Row],[FirstName]],Fencers!C:G,4,FALSE)</f>
        <v>CSFC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1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</v>
      </c>
      <c r="P456" s="18">
        <f>IF(OR(Table1[[#This Row],[Rank]]="Cancelled",Table1[[#This Row],[Rank]]&gt;64),1,VLOOKUP(Table1[[#This Row],[GenderCount]],'Ranking Values'!E:F,2,FALSE))</f>
        <v>1</v>
      </c>
      <c r="Q456" s="19">
        <f>Table1[[#This Row],[Ranking.Points]]*Table1[[#This Row],[Mulitplier]]*Table1[[#This Row],[NI.Mult]]</f>
        <v>1</v>
      </c>
    </row>
    <row r="457" spans="1:17" x14ac:dyDescent="0.25">
      <c r="A457" s="20" t="s">
        <v>19</v>
      </c>
      <c r="B457" s="20" t="s">
        <v>32</v>
      </c>
      <c r="C457" s="22">
        <v>1</v>
      </c>
      <c r="D457" s="13">
        <f>COUNTIFS(E:E,Table1[[#This Row],[EventDate]],G:G,Table1[[#This Row],[EventName]],H:H,Table1[[#This Row],[Category]],I:I,Table1[[#This Row],[Weapon]],J:J,Table1[[#This Row],[Gender]])</f>
        <v>8</v>
      </c>
      <c r="E457" s="5">
        <v>44423</v>
      </c>
      <c r="F457" s="12" t="s">
        <v>385</v>
      </c>
      <c r="G457" s="11" t="s">
        <v>284</v>
      </c>
      <c r="H457" s="20" t="s">
        <v>306</v>
      </c>
      <c r="I457" s="20" t="s">
        <v>288</v>
      </c>
      <c r="J457" s="16" t="str">
        <f>VLOOKUP(Table1[[#This Row],[LastName]]&amp;"."&amp;Table1[[#This Row],[FirstName]],Fencers!C:H,6,FALSE)</f>
        <v>Men</v>
      </c>
      <c r="K457" s="17" t="str">
        <f>VLOOKUP(Table1[[#This Row],[LastName]]&amp;"."&amp;Table1[[#This Row],[FirstName]],Fencers!C:G,4,FALSE)</f>
        <v>ASC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5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28</v>
      </c>
      <c r="P457" s="18">
        <f>IF(OR(Table1[[#This Row],[Rank]]="Cancelled",Table1[[#This Row],[Rank]]&gt;64),1,VLOOKUP(Table1[[#This Row],[GenderCount]],'Ranking Values'!E:F,2,FALSE))</f>
        <v>1</v>
      </c>
      <c r="Q457" s="19">
        <f>Table1[[#This Row],[Ranking.Points]]*Table1[[#This Row],[Mulitplier]]*Table1[[#This Row],[NI.Mult]]</f>
        <v>28</v>
      </c>
    </row>
    <row r="458" spans="1:17" x14ac:dyDescent="0.25">
      <c r="A458" s="20" t="s">
        <v>61</v>
      </c>
      <c r="B458" s="20" t="s">
        <v>63</v>
      </c>
      <c r="C458" s="22">
        <v>2</v>
      </c>
      <c r="D458" s="13">
        <f>COUNTIFS(E:E,Table1[[#This Row],[EventDate]],G:G,Table1[[#This Row],[EventName]],H:H,Table1[[#This Row],[Category]],I:I,Table1[[#This Row],[Weapon]],J:J,Table1[[#This Row],[Gender]])</f>
        <v>8</v>
      </c>
      <c r="E458" s="5">
        <v>44423</v>
      </c>
      <c r="F458" s="12" t="s">
        <v>385</v>
      </c>
      <c r="G458" s="11" t="s">
        <v>284</v>
      </c>
      <c r="H458" s="20" t="s">
        <v>306</v>
      </c>
      <c r="I458" s="20" t="s">
        <v>288</v>
      </c>
      <c r="J458" s="16" t="str">
        <f>VLOOKUP(Table1[[#This Row],[LastName]]&amp;"."&amp;Table1[[#This Row],[FirstName]],Fencers!C:H,6,FALSE)</f>
        <v>Men</v>
      </c>
      <c r="K458" s="17" t="str">
        <f>VLOOKUP(Table1[[#This Row],[LastName]]&amp;"."&amp;Table1[[#This Row],[FirstName]],Fencers!C:G,4,FALSE)</f>
        <v>CSFC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6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23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23</v>
      </c>
    </row>
    <row r="459" spans="1:17" x14ac:dyDescent="0.25">
      <c r="A459" s="20" t="s">
        <v>30</v>
      </c>
      <c r="B459" s="20" t="s">
        <v>45</v>
      </c>
      <c r="C459" s="22">
        <v>3</v>
      </c>
      <c r="D459" s="13">
        <f>COUNTIFS(E:E,Table1[[#This Row],[EventDate]],G:G,Table1[[#This Row],[EventName]],H:H,Table1[[#This Row],[Category]],I:I,Table1[[#This Row],[Weapon]],J:J,Table1[[#This Row],[Gender]])</f>
        <v>8</v>
      </c>
      <c r="E459" s="5">
        <v>44423</v>
      </c>
      <c r="F459" s="12" t="s">
        <v>385</v>
      </c>
      <c r="G459" s="11" t="s">
        <v>284</v>
      </c>
      <c r="H459" s="20" t="s">
        <v>306</v>
      </c>
      <c r="I459" s="2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AHFC</v>
      </c>
      <c r="L459" s="20">
        <v>0</v>
      </c>
      <c r="M459" s="18">
        <f>COUNTIFS(A:A,Table1[[#This Row],[LastName]],B:B,Table1[[#This Row],[FirstName]],F:F,"S",H:H,Table1[[#This Row],[Category]],I:I,Table1[[#This Row],[Weapon]])</f>
        <v>4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18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18</v>
      </c>
    </row>
    <row r="460" spans="1:17" x14ac:dyDescent="0.25">
      <c r="A460" s="20" t="s">
        <v>70</v>
      </c>
      <c r="B460" s="20" t="s">
        <v>71</v>
      </c>
      <c r="C460" s="22">
        <v>3</v>
      </c>
      <c r="D460" s="13">
        <f>COUNTIFS(E:E,Table1[[#This Row],[EventDate]],G:G,Table1[[#This Row],[EventName]],H:H,Table1[[#This Row],[Category]],I:I,Table1[[#This Row],[Weapon]],J:J,Table1[[#This Row],[Gender]])</f>
        <v>8</v>
      </c>
      <c r="E460" s="5">
        <v>44423</v>
      </c>
      <c r="F460" s="12" t="s">
        <v>385</v>
      </c>
      <c r="G460" s="11" t="s">
        <v>284</v>
      </c>
      <c r="H460" s="20" t="s">
        <v>306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AHFC</v>
      </c>
      <c r="L460" s="20">
        <v>0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18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18</v>
      </c>
    </row>
    <row r="461" spans="1:17" x14ac:dyDescent="0.25">
      <c r="A461" s="20" t="s">
        <v>126</v>
      </c>
      <c r="B461" s="20" t="s">
        <v>139</v>
      </c>
      <c r="C461" s="22">
        <v>5</v>
      </c>
      <c r="D461" s="13">
        <f>COUNTIFS(E:E,Table1[[#This Row],[EventDate]],G:G,Table1[[#This Row],[EventName]],H:H,Table1[[#This Row],[Category]],I:I,Table1[[#This Row],[Weapon]],J:J,Table1[[#This Row],[Gender]])</f>
        <v>8</v>
      </c>
      <c r="E461" s="5">
        <v>44423</v>
      </c>
      <c r="F461" s="12" t="s">
        <v>385</v>
      </c>
      <c r="G461" s="11" t="s">
        <v>284</v>
      </c>
      <c r="H461" s="20" t="s">
        <v>306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ASC</v>
      </c>
      <c r="L461" s="20">
        <v>0</v>
      </c>
      <c r="M461" s="18">
        <f>COUNTIFS(A:A,Table1[[#This Row],[LastName]],B:B,Table1[[#This Row],[FirstName]],F:F,"S",H:H,Table1[[#This Row],[Category]],I:I,Table1[[#This Row],[Weapon]])</f>
        <v>2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12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12</v>
      </c>
    </row>
    <row r="462" spans="1:17" x14ac:dyDescent="0.25">
      <c r="A462" s="20" t="s">
        <v>78</v>
      </c>
      <c r="B462" s="20" t="s">
        <v>48</v>
      </c>
      <c r="C462" s="22">
        <v>6</v>
      </c>
      <c r="D462" s="13">
        <f>COUNTIFS(E:E,Table1[[#This Row],[EventDate]],G:G,Table1[[#This Row],[EventName]],H:H,Table1[[#This Row],[Category]],I:I,Table1[[#This Row],[Weapon]],J:J,Table1[[#This Row],[Gender]])</f>
        <v>8</v>
      </c>
      <c r="E462" s="5">
        <v>44423</v>
      </c>
      <c r="F462" s="12" t="s">
        <v>385</v>
      </c>
      <c r="G462" s="11" t="s">
        <v>284</v>
      </c>
      <c r="H462" s="20" t="s">
        <v>306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20">
        <v>0</v>
      </c>
      <c r="M462" s="18">
        <f>COUNTIFS(A:A,Table1[[#This Row],[LastName]],B:B,Table1[[#This Row],[FirstName]],F:F,"S",H:H,Table1[[#This Row],[Category]],I:I,Table1[[#This Row],[Weapon]])</f>
        <v>5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12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12</v>
      </c>
    </row>
    <row r="463" spans="1:17" x14ac:dyDescent="0.25">
      <c r="A463" s="20" t="s">
        <v>76</v>
      </c>
      <c r="B463" s="20" t="s">
        <v>77</v>
      </c>
      <c r="C463" s="22">
        <v>7</v>
      </c>
      <c r="D463" s="13">
        <f>COUNTIFS(E:E,Table1[[#This Row],[EventDate]],G:G,Table1[[#This Row],[EventName]],H:H,Table1[[#This Row],[Category]],I:I,Table1[[#This Row],[Weapon]],J:J,Table1[[#This Row],[Gender]])</f>
        <v>8</v>
      </c>
      <c r="E463" s="5">
        <v>44423</v>
      </c>
      <c r="F463" s="12" t="s">
        <v>385</v>
      </c>
      <c r="G463" s="11" t="s">
        <v>284</v>
      </c>
      <c r="H463" s="20" t="s">
        <v>306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ASC</v>
      </c>
      <c r="L463" s="20">
        <v>0</v>
      </c>
      <c r="M463" s="18">
        <f>COUNTIFS(A:A,Table1[[#This Row],[LastName]],B:B,Table1[[#This Row],[FirstName]],F:F,"S",H:H,Table1[[#This Row],[Category]],I:I,Table1[[#This Row],[Weapon]])</f>
        <v>1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12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12</v>
      </c>
    </row>
    <row r="464" spans="1:17" x14ac:dyDescent="0.25">
      <c r="A464" s="20" t="s">
        <v>377</v>
      </c>
      <c r="B464" s="20" t="s">
        <v>378</v>
      </c>
      <c r="C464" s="22">
        <v>9</v>
      </c>
      <c r="D464" s="13">
        <f>COUNTIFS(E:E,Table1[[#This Row],[EventDate]],G:G,Table1[[#This Row],[EventName]],H:H,Table1[[#This Row],[Category]],I:I,Table1[[#This Row],[Weapon]],J:J,Table1[[#This Row],[Gender]])</f>
        <v>8</v>
      </c>
      <c r="E464" s="5">
        <v>44423</v>
      </c>
      <c r="F464" s="12" t="s">
        <v>385</v>
      </c>
      <c r="G464" s="11" t="s">
        <v>284</v>
      </c>
      <c r="H464" s="20" t="s">
        <v>306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ASC</v>
      </c>
      <c r="L464" s="20">
        <v>0</v>
      </c>
      <c r="M464" s="18">
        <f>COUNTIFS(A:A,Table1[[#This Row],[LastName]],B:B,Table1[[#This Row],[FirstName]],F:F,"S",H:H,Table1[[#This Row],[Category]],I:I,Table1[[#This Row],[Weapon]])</f>
        <v>2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7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7</v>
      </c>
    </row>
    <row r="465" spans="1:17" x14ac:dyDescent="0.25">
      <c r="A465" s="20" t="s">
        <v>61</v>
      </c>
      <c r="B465" s="20" t="s">
        <v>64</v>
      </c>
      <c r="C465" s="22">
        <v>8</v>
      </c>
      <c r="D465" s="13">
        <f>COUNTIFS(E:E,Table1[[#This Row],[EventDate]],G:G,Table1[[#This Row],[EventName]],H:H,Table1[[#This Row],[Category]],I:I,Table1[[#This Row],[Weapon]],J:J,Table1[[#This Row],[Gender]])</f>
        <v>2</v>
      </c>
      <c r="E465" s="5">
        <v>44423</v>
      </c>
      <c r="F465" s="12" t="s">
        <v>385</v>
      </c>
      <c r="G465" s="11" t="s">
        <v>284</v>
      </c>
      <c r="H465" s="20" t="s">
        <v>306</v>
      </c>
      <c r="I465" s="20" t="s">
        <v>288</v>
      </c>
      <c r="J465" s="16" t="str">
        <f>VLOOKUP(Table1[[#This Row],[LastName]]&amp;"."&amp;Table1[[#This Row],[FirstName]],Fencers!C:H,6,FALSE)</f>
        <v>Women</v>
      </c>
      <c r="K465" s="17" t="str">
        <f>VLOOKUP(Table1[[#This Row],[LastName]]&amp;"."&amp;Table1[[#This Row],[FirstName]],Fencers!C:G,4,FALSE)</f>
        <v>CSFC</v>
      </c>
      <c r="L465" s="20">
        <v>0</v>
      </c>
      <c r="M465" s="18">
        <f>COUNTIFS(A:A,Table1[[#This Row],[LastName]],B:B,Table1[[#This Row],[FirstName]],F:F,"S",H:H,Table1[[#This Row],[Category]],I:I,Table1[[#This Row],[Weapon]])</f>
        <v>5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12</v>
      </c>
      <c r="P465" s="18">
        <f>IF(OR(Table1[[#This Row],[Rank]]="Cancelled",Table1[[#This Row],[Rank]]&gt;64),1,VLOOKUP(Table1[[#This Row],[GenderCount]],'Ranking Values'!E:F,2,FALSE))</f>
        <v>0.4</v>
      </c>
      <c r="Q465" s="19">
        <f>Table1[[#This Row],[Ranking.Points]]*Table1[[#This Row],[Mulitplier]]*Table1[[#This Row],[NI.Mult]]</f>
        <v>4.8000000000000007</v>
      </c>
    </row>
    <row r="466" spans="1:17" x14ac:dyDescent="0.25">
      <c r="A466" s="20" t="s">
        <v>108</v>
      </c>
      <c r="B466" s="20" t="s">
        <v>115</v>
      </c>
      <c r="C466" s="22">
        <v>10</v>
      </c>
      <c r="D466" s="13">
        <f>COUNTIFS(E:E,Table1[[#This Row],[EventDate]],G:G,Table1[[#This Row],[EventName]],H:H,Table1[[#This Row],[Category]],I:I,Table1[[#This Row],[Weapon]],J:J,Table1[[#This Row],[Gender]])</f>
        <v>2</v>
      </c>
      <c r="E466" s="5">
        <v>44423</v>
      </c>
      <c r="F466" s="12" t="s">
        <v>385</v>
      </c>
      <c r="G466" s="11" t="s">
        <v>284</v>
      </c>
      <c r="H466" s="20" t="s">
        <v>306</v>
      </c>
      <c r="I466" s="20" t="s">
        <v>288</v>
      </c>
      <c r="J466" s="16" t="str">
        <f>VLOOKUP(Table1[[#This Row],[LastName]]&amp;"."&amp;Table1[[#This Row],[FirstName]],Fencers!C:H,6,FALSE)</f>
        <v>Women</v>
      </c>
      <c r="K466" s="17" t="str">
        <f>VLOOKUP(Table1[[#This Row],[LastName]]&amp;"."&amp;Table1[[#This Row],[FirstName]],Fencers!C:G,4,FALSE)</f>
        <v>ASC</v>
      </c>
      <c r="L466" s="20">
        <v>0</v>
      </c>
      <c r="M466" s="18">
        <f>COUNTIFS(A:A,Table1[[#This Row],[LastName]],B:B,Table1[[#This Row],[FirstName]],F:F,"S",H:H,Table1[[#This Row],[Category]],I:I,Table1[[#This Row],[Weapon]])</f>
        <v>6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7</v>
      </c>
      <c r="P466" s="18">
        <f>IF(OR(Table1[[#This Row],[Rank]]="Cancelled",Table1[[#This Row],[Rank]]&gt;64),1,VLOOKUP(Table1[[#This Row],[GenderCount]],'Ranking Values'!E:F,2,FALSE))</f>
        <v>0.4</v>
      </c>
      <c r="Q466" s="19">
        <f>Table1[[#This Row],[Ranking.Points]]*Table1[[#This Row],[Mulitplier]]*Table1[[#This Row],[NI.Mult]]</f>
        <v>2.8000000000000003</v>
      </c>
    </row>
    <row r="467" spans="1:17" x14ac:dyDescent="0.25">
      <c r="A467" s="20" t="s">
        <v>61</v>
      </c>
      <c r="B467" s="20" t="s">
        <v>62</v>
      </c>
      <c r="C467" s="22">
        <v>1</v>
      </c>
      <c r="D467" s="13">
        <f>COUNTIFS(E:E,Table1[[#This Row],[EventDate]],G:G,Table1[[#This Row],[EventName]],H:H,Table1[[#This Row],[Category]],I:I,Table1[[#This Row],[Weapon]],J:J,Table1[[#This Row],[Gender]])</f>
        <v>7</v>
      </c>
      <c r="E467" s="5">
        <v>44423</v>
      </c>
      <c r="F467" s="12" t="s">
        <v>385</v>
      </c>
      <c r="G467" s="11" t="s">
        <v>284</v>
      </c>
      <c r="H467" s="20" t="s">
        <v>306</v>
      </c>
      <c r="I467" s="20" t="s">
        <v>286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CSFC</v>
      </c>
      <c r="L467" s="20">
        <v>0</v>
      </c>
      <c r="M467" s="18">
        <f>COUNTIFS(A:A,Table1[[#This Row],[LastName]],B:B,Table1[[#This Row],[FirstName]],F:F,"S",H:H,Table1[[#This Row],[Category]],I:I,Table1[[#This Row],[Weapon]])</f>
        <v>4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28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28</v>
      </c>
    </row>
    <row r="468" spans="1:17" x14ac:dyDescent="0.25">
      <c r="A468" s="20" t="s">
        <v>70</v>
      </c>
      <c r="B468" s="20" t="s">
        <v>71</v>
      </c>
      <c r="C468" s="22">
        <v>2</v>
      </c>
      <c r="D468" s="13">
        <f>COUNTIFS(E:E,Table1[[#This Row],[EventDate]],G:G,Table1[[#This Row],[EventName]],H:H,Table1[[#This Row],[Category]],I:I,Table1[[#This Row],[Weapon]],J:J,Table1[[#This Row],[Gender]])</f>
        <v>7</v>
      </c>
      <c r="E468" s="5">
        <v>44423</v>
      </c>
      <c r="F468" s="12" t="s">
        <v>385</v>
      </c>
      <c r="G468" s="11" t="s">
        <v>284</v>
      </c>
      <c r="H468" s="20" t="s">
        <v>306</v>
      </c>
      <c r="I468" s="20" t="s">
        <v>286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AHFC</v>
      </c>
      <c r="L468" s="20">
        <v>0</v>
      </c>
      <c r="M468" s="18">
        <f>COUNTIFS(A:A,Table1[[#This Row],[LastName]],B:B,Table1[[#This Row],[FirstName]],F:F,"S",H:H,Table1[[#This Row],[Category]],I:I,Table1[[#This Row],[Weapon]])</f>
        <v>4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23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23</v>
      </c>
    </row>
    <row r="469" spans="1:17" x14ac:dyDescent="0.25">
      <c r="A469" s="20" t="s">
        <v>162</v>
      </c>
      <c r="B469" s="20" t="s">
        <v>169</v>
      </c>
      <c r="C469" s="22">
        <v>3</v>
      </c>
      <c r="D469" s="13">
        <f>COUNTIFS(E:E,Table1[[#This Row],[EventDate]],G:G,Table1[[#This Row],[EventName]],H:H,Table1[[#This Row],[Category]],I:I,Table1[[#This Row],[Weapon]],J:J,Table1[[#This Row],[Gender]])</f>
        <v>7</v>
      </c>
      <c r="E469" s="5">
        <v>44423</v>
      </c>
      <c r="F469" s="12" t="s">
        <v>385</v>
      </c>
      <c r="G469" s="11" t="s">
        <v>284</v>
      </c>
      <c r="H469" s="20" t="s">
        <v>306</v>
      </c>
      <c r="I469" s="20" t="s">
        <v>286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AUFeC</v>
      </c>
      <c r="L469" s="20">
        <v>0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18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18</v>
      </c>
    </row>
    <row r="470" spans="1:17" x14ac:dyDescent="0.25">
      <c r="A470" s="20" t="s">
        <v>282</v>
      </c>
      <c r="B470" s="20" t="s">
        <v>322</v>
      </c>
      <c r="C470" s="22">
        <v>3</v>
      </c>
      <c r="D470" s="13">
        <f>COUNTIFS(E:E,Table1[[#This Row],[EventDate]],G:G,Table1[[#This Row],[EventName]],H:H,Table1[[#This Row],[Category]],I:I,Table1[[#This Row],[Weapon]],J:J,Table1[[#This Row],[Gender]])</f>
        <v>7</v>
      </c>
      <c r="E470" s="5">
        <v>44423</v>
      </c>
      <c r="F470" s="12" t="s">
        <v>385</v>
      </c>
      <c r="G470" s="11" t="s">
        <v>284</v>
      </c>
      <c r="H470" s="20" t="s">
        <v>306</v>
      </c>
      <c r="I470" s="20" t="s">
        <v>286</v>
      </c>
      <c r="J470" s="16" t="str">
        <f>VLOOKUP(Table1[[#This Row],[LastName]]&amp;"."&amp;Table1[[#This Row],[FirstName]],Fencers!C:H,6,FALSE)</f>
        <v>Men</v>
      </c>
      <c r="K470" s="17" t="str">
        <f>VLOOKUP(Table1[[#This Row],[LastName]]&amp;"."&amp;Table1[[#This Row],[FirstName]],Fencers!C:G,4,FALSE)</f>
        <v>CSFC</v>
      </c>
      <c r="L470" s="20">
        <v>0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18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18</v>
      </c>
    </row>
    <row r="471" spans="1:17" x14ac:dyDescent="0.25">
      <c r="A471" s="20" t="s">
        <v>147</v>
      </c>
      <c r="B471" s="20" t="s">
        <v>141</v>
      </c>
      <c r="C471" s="22">
        <v>5</v>
      </c>
      <c r="D471" s="13">
        <f>COUNTIFS(E:E,Table1[[#This Row],[EventDate]],G:G,Table1[[#This Row],[EventName]],H:H,Table1[[#This Row],[Category]],I:I,Table1[[#This Row],[Weapon]],J:J,Table1[[#This Row],[Gender]])</f>
        <v>7</v>
      </c>
      <c r="E471" s="5">
        <v>44423</v>
      </c>
      <c r="F471" s="12" t="s">
        <v>385</v>
      </c>
      <c r="G471" s="11" t="s">
        <v>284</v>
      </c>
      <c r="H471" s="20" t="s">
        <v>306</v>
      </c>
      <c r="I471" s="20" t="s">
        <v>286</v>
      </c>
      <c r="J471" s="16" t="str">
        <f>VLOOKUP(Table1[[#This Row],[LastName]]&amp;"."&amp;Table1[[#This Row],[FirstName]],Fencers!C:H,6,FALSE)</f>
        <v>Men</v>
      </c>
      <c r="K471" s="17" t="str">
        <f>VLOOKUP(Table1[[#This Row],[LastName]]&amp;"."&amp;Table1[[#This Row],[FirstName]],Fencers!C:G,4,FALSE)</f>
        <v>AUFeC</v>
      </c>
      <c r="L471" s="20">
        <v>0</v>
      </c>
      <c r="M471" s="18">
        <f>COUNTIFS(A:A,Table1[[#This Row],[LastName]],B:B,Table1[[#This Row],[FirstName]],F:F,"S",H:H,Table1[[#This Row],[Category]],I:I,Table1[[#This Row],[Weapon]])</f>
        <v>5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12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12</v>
      </c>
    </row>
    <row r="472" spans="1:17" x14ac:dyDescent="0.25">
      <c r="A472" s="20" t="s">
        <v>162</v>
      </c>
      <c r="B472" s="20" t="s">
        <v>168</v>
      </c>
      <c r="C472" s="22">
        <v>6</v>
      </c>
      <c r="D472" s="13">
        <f>COUNTIFS(E:E,Table1[[#This Row],[EventDate]],G:G,Table1[[#This Row],[EventName]],H:H,Table1[[#This Row],[Category]],I:I,Table1[[#This Row],[Weapon]],J:J,Table1[[#This Row],[Gender]])</f>
        <v>7</v>
      </c>
      <c r="E472" s="5">
        <v>44423</v>
      </c>
      <c r="F472" s="12" t="s">
        <v>385</v>
      </c>
      <c r="G472" s="11" t="s">
        <v>284</v>
      </c>
      <c r="H472" s="20" t="s">
        <v>306</v>
      </c>
      <c r="I472" s="20" t="s">
        <v>286</v>
      </c>
      <c r="J472" s="16" t="str">
        <f>VLOOKUP(Table1[[#This Row],[LastName]]&amp;"."&amp;Table1[[#This Row],[FirstName]],Fencers!C:H,6,FALSE)</f>
        <v>Men</v>
      </c>
      <c r="K472" s="17" t="str">
        <f>VLOOKUP(Table1[[#This Row],[LastName]]&amp;"."&amp;Table1[[#This Row],[FirstName]],Fencers!C:G,4,FALSE)</f>
        <v>AUFeC</v>
      </c>
      <c r="L472" s="20">
        <v>0</v>
      </c>
      <c r="M472" s="18">
        <f>COUNTIFS(A:A,Table1[[#This Row],[LastName]],B:B,Table1[[#This Row],[FirstName]],F:F,"S",H:H,Table1[[#This Row],[Category]],I:I,Table1[[#This Row],[Weapon]])</f>
        <v>1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12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12</v>
      </c>
    </row>
    <row r="473" spans="1:17" x14ac:dyDescent="0.25">
      <c r="A473" s="20" t="s">
        <v>377</v>
      </c>
      <c r="B473" s="20" t="s">
        <v>378</v>
      </c>
      <c r="C473" s="22">
        <v>7</v>
      </c>
      <c r="D473" s="13">
        <f>COUNTIFS(E:E,Table1[[#This Row],[EventDate]],G:G,Table1[[#This Row],[EventName]],H:H,Table1[[#This Row],[Category]],I:I,Table1[[#This Row],[Weapon]],J:J,Table1[[#This Row],[Gender]])</f>
        <v>7</v>
      </c>
      <c r="E473" s="5">
        <v>44423</v>
      </c>
      <c r="F473" s="12" t="s">
        <v>385</v>
      </c>
      <c r="G473" s="11" t="s">
        <v>284</v>
      </c>
      <c r="H473" s="20" t="s">
        <v>306</v>
      </c>
      <c r="I473" s="20" t="s">
        <v>286</v>
      </c>
      <c r="J473" s="16" t="str">
        <f>VLOOKUP(Table1[[#This Row],[LastName]]&amp;"."&amp;Table1[[#This Row],[FirstName]],Fencers!C:H,6,FALSE)</f>
        <v>Men</v>
      </c>
      <c r="K473" s="17" t="str">
        <f>VLOOKUP(Table1[[#This Row],[LastName]]&amp;"."&amp;Table1[[#This Row],[FirstName]],Fencers!C:G,4,FALSE)</f>
        <v>ASC</v>
      </c>
      <c r="L473" s="20">
        <v>0</v>
      </c>
      <c r="M473" s="18">
        <f>COUNTIFS(A:A,Table1[[#This Row],[LastName]],B:B,Table1[[#This Row],[FirstName]],F:F,"S",H:H,Table1[[#This Row],[Category]],I:I,Table1[[#This Row],[Weapon]])</f>
        <v>1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12</v>
      </c>
      <c r="P473" s="18">
        <f>IF(OR(Table1[[#This Row],[Rank]]="Cancelled",Table1[[#This Row],[Rank]]&gt;64),1,VLOOKUP(Table1[[#This Row],[GenderCount]],'Ranking Values'!E:F,2,FALSE))</f>
        <v>1</v>
      </c>
      <c r="Q473" s="19">
        <f>Table1[[#This Row],[Ranking.Points]]*Table1[[#This Row],[Mulitplier]]*Table1[[#This Row],[NI.Mult]]</f>
        <v>12</v>
      </c>
    </row>
    <row r="474" spans="1:17" x14ac:dyDescent="0.25">
      <c r="A474" s="20" t="s">
        <v>146</v>
      </c>
      <c r="B474" s="20" t="s">
        <v>83</v>
      </c>
      <c r="C474" s="22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44423</v>
      </c>
      <c r="F474" s="12" t="s">
        <v>385</v>
      </c>
      <c r="G474" s="11" t="s">
        <v>284</v>
      </c>
      <c r="H474" s="20" t="s">
        <v>306</v>
      </c>
      <c r="I474" s="20" t="s">
        <v>286</v>
      </c>
      <c r="J474" s="16" t="str">
        <f>VLOOKUP(Table1[[#This Row],[LastName]]&amp;"."&amp;Table1[[#This Row],[FirstName]],Fencers!C:H,6,FALSE)</f>
        <v>Women</v>
      </c>
      <c r="K474" s="17" t="str">
        <f>VLOOKUP(Table1[[#This Row],[LastName]]&amp;"."&amp;Table1[[#This Row],[FirstName]],Fencers!C:G,4,FALSE)</f>
        <v>ASC</v>
      </c>
      <c r="L474" s="20">
        <v>0</v>
      </c>
      <c r="M474" s="18">
        <f>COUNTIFS(A:A,Table1[[#This Row],[LastName]],B:B,Table1[[#This Row],[FirstName]],F:F,"S",H:H,Table1[[#This Row],[Category]],I:I,Table1[[#This Row],[Weapon]])</f>
        <v>4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28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28</v>
      </c>
    </row>
    <row r="475" spans="1:17" x14ac:dyDescent="0.25">
      <c r="A475" s="20" t="s">
        <v>181</v>
      </c>
      <c r="B475" s="20" t="s">
        <v>182</v>
      </c>
      <c r="C475" s="22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44423</v>
      </c>
      <c r="F475" s="12" t="s">
        <v>385</v>
      </c>
      <c r="G475" s="11" t="s">
        <v>284</v>
      </c>
      <c r="H475" s="20" t="s">
        <v>306</v>
      </c>
      <c r="I475" s="20" t="s">
        <v>286</v>
      </c>
      <c r="J475" s="16" t="str">
        <f>VLOOKUP(Table1[[#This Row],[LastName]]&amp;"."&amp;Table1[[#This Row],[FirstName]],Fencers!C:H,6,FALSE)</f>
        <v>Women</v>
      </c>
      <c r="K475" s="17" t="str">
        <f>VLOOKUP(Table1[[#This Row],[LastName]]&amp;"."&amp;Table1[[#This Row],[FirstName]],Fencers!C:G,4,FALSE)</f>
        <v>CSFC</v>
      </c>
      <c r="L475" s="20">
        <v>0</v>
      </c>
      <c r="M475" s="18">
        <f>COUNTIFS(A:A,Table1[[#This Row],[LastName]],B:B,Table1[[#This Row],[FirstName]],F:F,"S",H:H,Table1[[#This Row],[Category]],I:I,Table1[[#This Row],[Weapon]])</f>
        <v>6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23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23</v>
      </c>
    </row>
    <row r="476" spans="1:17" x14ac:dyDescent="0.25">
      <c r="A476" s="20" t="s">
        <v>97</v>
      </c>
      <c r="B476" s="20" t="s">
        <v>101</v>
      </c>
      <c r="C476" s="22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44423</v>
      </c>
      <c r="F476" s="12" t="s">
        <v>385</v>
      </c>
      <c r="G476" s="11" t="s">
        <v>284</v>
      </c>
      <c r="H476" s="20" t="s">
        <v>306</v>
      </c>
      <c r="I476" s="20" t="s">
        <v>286</v>
      </c>
      <c r="J476" s="16" t="str">
        <f>VLOOKUP(Table1[[#This Row],[LastName]]&amp;"."&amp;Table1[[#This Row],[FirstName]],Fencers!C:H,6,FALSE)</f>
        <v>Women</v>
      </c>
      <c r="K476" s="17" t="str">
        <f>VLOOKUP(Table1[[#This Row],[LastName]]&amp;"."&amp;Table1[[#This Row],[FirstName]],Fencers!C:G,4,FALSE)</f>
        <v>AHFC</v>
      </c>
      <c r="L476" s="20">
        <v>0</v>
      </c>
      <c r="M476" s="18">
        <f>COUNTIFS(A:A,Table1[[#This Row],[LastName]],B:B,Table1[[#This Row],[FirstName]],F:F,"S",H:H,Table1[[#This Row],[Category]],I:I,Table1[[#This Row],[Weapon]])</f>
        <v>2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18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18</v>
      </c>
    </row>
    <row r="477" spans="1:17" x14ac:dyDescent="0.25">
      <c r="A477" s="20" t="s">
        <v>166</v>
      </c>
      <c r="B477" s="20" t="s">
        <v>172</v>
      </c>
      <c r="C477" s="22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44423</v>
      </c>
      <c r="F477" s="12" t="s">
        <v>385</v>
      </c>
      <c r="G477" s="11" t="s">
        <v>284</v>
      </c>
      <c r="H477" s="20" t="s">
        <v>306</v>
      </c>
      <c r="I477" s="20" t="s">
        <v>286</v>
      </c>
      <c r="J477" s="16" t="str">
        <f>VLOOKUP(Table1[[#This Row],[LastName]]&amp;"."&amp;Table1[[#This Row],[FirstName]],Fencers!C:H,6,FALSE)</f>
        <v>Women</v>
      </c>
      <c r="K477" s="17" t="str">
        <f>VLOOKUP(Table1[[#This Row],[LastName]]&amp;"."&amp;Table1[[#This Row],[FirstName]],Fencers!C:G,4,FALSE)</f>
        <v>AHFC</v>
      </c>
      <c r="L477" s="20">
        <v>0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18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18</v>
      </c>
    </row>
    <row r="478" spans="1:17" x14ac:dyDescent="0.25">
      <c r="A478" s="20" t="s">
        <v>375</v>
      </c>
      <c r="B478" s="20" t="s">
        <v>376</v>
      </c>
      <c r="C478" s="22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44423</v>
      </c>
      <c r="F478" s="12" t="s">
        <v>385</v>
      </c>
      <c r="G478" s="11" t="s">
        <v>284</v>
      </c>
      <c r="H478" s="20" t="s">
        <v>306</v>
      </c>
      <c r="I478" s="20" t="s">
        <v>286</v>
      </c>
      <c r="J478" s="16" t="str">
        <f>VLOOKUP(Table1[[#This Row],[LastName]]&amp;"."&amp;Table1[[#This Row],[FirstName]],Fencers!C:H,6,FALSE)</f>
        <v>Women</v>
      </c>
      <c r="K478" s="17" t="str">
        <f>VLOOKUP(Table1[[#This Row],[LastName]]&amp;"."&amp;Table1[[#This Row],[FirstName]],Fencers!C:G,4,FALSE)</f>
        <v>CSFC</v>
      </c>
      <c r="L478" s="20">
        <v>0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12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12</v>
      </c>
    </row>
    <row r="479" spans="1:17" x14ac:dyDescent="0.25">
      <c r="A479" s="20" t="s">
        <v>369</v>
      </c>
      <c r="B479" s="20" t="s">
        <v>42</v>
      </c>
      <c r="C479" s="22" t="s">
        <v>17</v>
      </c>
      <c r="D479" s="13">
        <f>COUNTIFS(E:E,Table1[[#This Row],[EventDate]],G:G,Table1[[#This Row],[EventName]],H:H,Table1[[#This Row],[Category]],I:I,Table1[[#This Row],[Weapon]],J:J,Table1[[#This Row],[Gender]])</f>
        <v>1</v>
      </c>
      <c r="E479" s="5">
        <v>44423</v>
      </c>
      <c r="F479" s="12" t="s">
        <v>385</v>
      </c>
      <c r="G479" s="11" t="s">
        <v>284</v>
      </c>
      <c r="H479" s="20" t="s">
        <v>306</v>
      </c>
      <c r="I479" s="20" t="s">
        <v>314</v>
      </c>
      <c r="J479" s="16" t="str">
        <f>VLOOKUP(Table1[[#This Row],[LastName]]&amp;"."&amp;Table1[[#This Row],[FirstName]],Fencers!C:H,6,FALSE)</f>
        <v>Men</v>
      </c>
      <c r="K479" s="17" t="str">
        <f>VLOOKUP(Table1[[#This Row],[LastName]]&amp;"."&amp;Table1[[#This Row],[FirstName]],Fencers!C:G,4,FALSE)</f>
        <v>CSFC</v>
      </c>
      <c r="L479" s="20">
        <v>0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1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1</v>
      </c>
    </row>
    <row r="480" spans="1:17" x14ac:dyDescent="0.25">
      <c r="A480" s="20" t="s">
        <v>61</v>
      </c>
      <c r="B480" s="20" t="s">
        <v>63</v>
      </c>
      <c r="C480" s="22">
        <v>1</v>
      </c>
      <c r="D480" s="13">
        <f>COUNTIFS(E:E,Table1[[#This Row],[EventDate]],G:G,Table1[[#This Row],[EventName]],H:H,Table1[[#This Row],[Category]],I:I,Table1[[#This Row],[Weapon]],J:J,Table1[[#This Row],[Gender]])</f>
        <v>3</v>
      </c>
      <c r="E480" s="5">
        <v>44423</v>
      </c>
      <c r="F480" s="12" t="s">
        <v>385</v>
      </c>
      <c r="G480" s="11" t="s">
        <v>284</v>
      </c>
      <c r="H480" s="20" t="s">
        <v>315</v>
      </c>
      <c r="I480" s="20" t="s">
        <v>288</v>
      </c>
      <c r="J480" s="16" t="str">
        <f>VLOOKUP(Table1[[#This Row],[LastName]]&amp;"."&amp;Table1[[#This Row],[FirstName]],Fencers!C:H,6,FALSE)</f>
        <v>Men</v>
      </c>
      <c r="K480" s="17" t="str">
        <f>VLOOKUP(Table1[[#This Row],[LastName]]&amp;"."&amp;Table1[[#This Row],[FirstName]],Fencers!C:G,4,FALSE)</f>
        <v>CSFC</v>
      </c>
      <c r="L480" s="20">
        <v>0</v>
      </c>
      <c r="M480" s="18">
        <f>COUNTIFS(A:A,Table1[[#This Row],[LastName]],B:B,Table1[[#This Row],[FirstName]],F:F,"S",H:H,Table1[[#This Row],[Category]],I:I,Table1[[#This Row],[Weapon]])</f>
        <v>6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28</v>
      </c>
      <c r="P480" s="18">
        <f>IF(OR(Table1[[#This Row],[Rank]]="Cancelled",Table1[[#This Row],[Rank]]&gt;64),1,VLOOKUP(Table1[[#This Row],[GenderCount]],'Ranking Values'!E:F,2,FALSE))</f>
        <v>0.6</v>
      </c>
      <c r="Q480" s="19">
        <f>Table1[[#This Row],[Ranking.Points]]*Table1[[#This Row],[Mulitplier]]*Table1[[#This Row],[NI.Mult]]</f>
        <v>16.8</v>
      </c>
    </row>
    <row r="481" spans="1:17" x14ac:dyDescent="0.25">
      <c r="A481" s="20" t="s">
        <v>30</v>
      </c>
      <c r="B481" s="20" t="s">
        <v>45</v>
      </c>
      <c r="C481" s="22">
        <v>2</v>
      </c>
      <c r="D481" s="13">
        <f>COUNTIFS(E:E,Table1[[#This Row],[EventDate]],G:G,Table1[[#This Row],[EventName]],H:H,Table1[[#This Row],[Category]],I:I,Table1[[#This Row],[Weapon]],J:J,Table1[[#This Row],[Gender]])</f>
        <v>3</v>
      </c>
      <c r="E481" s="5">
        <v>44423</v>
      </c>
      <c r="F481" s="12" t="s">
        <v>385</v>
      </c>
      <c r="G481" s="11" t="s">
        <v>284</v>
      </c>
      <c r="H481" s="20" t="s">
        <v>315</v>
      </c>
      <c r="I481" s="20" t="s">
        <v>288</v>
      </c>
      <c r="J481" s="16" t="str">
        <f>VLOOKUP(Table1[[#This Row],[LastName]]&amp;"."&amp;Table1[[#This Row],[FirstName]],Fencers!C:H,6,FALSE)</f>
        <v>Men</v>
      </c>
      <c r="K481" s="17" t="str">
        <f>VLOOKUP(Table1[[#This Row],[LastName]]&amp;"."&amp;Table1[[#This Row],[FirstName]],Fencers!C:G,4,FALSE)</f>
        <v>AHFC</v>
      </c>
      <c r="L481" s="20">
        <v>0</v>
      </c>
      <c r="M481" s="18">
        <f>COUNTIFS(A:A,Table1[[#This Row],[LastName]],B:B,Table1[[#This Row],[FirstName]],F:F,"S",H:H,Table1[[#This Row],[Category]],I:I,Table1[[#This Row],[Weapon]])</f>
        <v>5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23</v>
      </c>
      <c r="P481" s="18">
        <f>IF(OR(Table1[[#This Row],[Rank]]="Cancelled",Table1[[#This Row],[Rank]]&gt;64),1,VLOOKUP(Table1[[#This Row],[GenderCount]],'Ranking Values'!E:F,2,FALSE))</f>
        <v>0.6</v>
      </c>
      <c r="Q481" s="19">
        <f>Table1[[#This Row],[Ranking.Points]]*Table1[[#This Row],[Mulitplier]]*Table1[[#This Row],[NI.Mult]]</f>
        <v>13.799999999999999</v>
      </c>
    </row>
    <row r="482" spans="1:17" x14ac:dyDescent="0.25">
      <c r="A482" s="20" t="s">
        <v>126</v>
      </c>
      <c r="B482" s="20" t="s">
        <v>48</v>
      </c>
      <c r="C482" s="22">
        <v>3</v>
      </c>
      <c r="D482" s="13">
        <f>COUNTIFS(E:E,Table1[[#This Row],[EventDate]],G:G,Table1[[#This Row],[EventName]],H:H,Table1[[#This Row],[Category]],I:I,Table1[[#This Row],[Weapon]],J:J,Table1[[#This Row],[Gender]])</f>
        <v>3</v>
      </c>
      <c r="E482" s="5">
        <v>44423</v>
      </c>
      <c r="F482" s="12" t="s">
        <v>385</v>
      </c>
      <c r="G482" s="11" t="s">
        <v>284</v>
      </c>
      <c r="H482" s="20" t="s">
        <v>315</v>
      </c>
      <c r="I482" s="20" t="s">
        <v>288</v>
      </c>
      <c r="J482" s="16" t="str">
        <f>VLOOKUP(Table1[[#This Row],[LastName]]&amp;"."&amp;Table1[[#This Row],[FirstName]],Fencers!C:H,6,FALSE)</f>
        <v>Men</v>
      </c>
      <c r="K482" s="17" t="str">
        <f>VLOOKUP(Table1[[#This Row],[LastName]]&amp;"."&amp;Table1[[#This Row],[FirstName]],Fencers!C:G,4,FALSE)</f>
        <v>ASC</v>
      </c>
      <c r="L482" s="20">
        <v>0</v>
      </c>
      <c r="M482" s="18">
        <f>COUNTIFS(A:A,Table1[[#This Row],[LastName]],B:B,Table1[[#This Row],[FirstName]],F:F,"S",H:H,Table1[[#This Row],[Category]],I:I,Table1[[#This Row],[Weapon]])</f>
        <v>4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18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10.799999999999999</v>
      </c>
    </row>
    <row r="483" spans="1:17" x14ac:dyDescent="0.25">
      <c r="A483" s="20" t="s">
        <v>61</v>
      </c>
      <c r="B483" s="20" t="s">
        <v>64</v>
      </c>
      <c r="C483" s="22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44423</v>
      </c>
      <c r="F483" s="12" t="s">
        <v>385</v>
      </c>
      <c r="G483" s="11" t="s">
        <v>284</v>
      </c>
      <c r="H483" s="20" t="s">
        <v>315</v>
      </c>
      <c r="I483" s="20" t="s">
        <v>288</v>
      </c>
      <c r="J483" s="16" t="str">
        <f>VLOOKUP(Table1[[#This Row],[LastName]]&amp;"."&amp;Table1[[#This Row],[FirstName]],Fencers!C:H,6,FALSE)</f>
        <v>Women</v>
      </c>
      <c r="K483" s="17" t="str">
        <f>VLOOKUP(Table1[[#This Row],[LastName]]&amp;"."&amp;Table1[[#This Row],[FirstName]],Fencers!C:G,4,FALSE)</f>
        <v>CSFC</v>
      </c>
      <c r="L483" s="20">
        <v>0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28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16.8</v>
      </c>
    </row>
    <row r="484" spans="1:17" x14ac:dyDescent="0.25">
      <c r="A484" s="20" t="s">
        <v>25</v>
      </c>
      <c r="B484" s="20" t="s">
        <v>40</v>
      </c>
      <c r="C484" s="22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44423</v>
      </c>
      <c r="F484" s="12" t="s">
        <v>385</v>
      </c>
      <c r="G484" s="11" t="s">
        <v>284</v>
      </c>
      <c r="H484" s="20" t="s">
        <v>315</v>
      </c>
      <c r="I484" s="20" t="s">
        <v>288</v>
      </c>
      <c r="J484" s="16" t="str">
        <f>VLOOKUP(Table1[[#This Row],[LastName]]&amp;"."&amp;Table1[[#This Row],[FirstName]],Fencers!C:H,6,FALSE)</f>
        <v>Women</v>
      </c>
      <c r="K484" s="17" t="str">
        <f>VLOOKUP(Table1[[#This Row],[LastName]]&amp;"."&amp;Table1[[#This Row],[FirstName]],Fencers!C:G,4,FALSE)</f>
        <v>ASC</v>
      </c>
      <c r="L484" s="20">
        <v>0</v>
      </c>
      <c r="M484" s="18">
        <f>COUNTIFS(A:A,Table1[[#This Row],[LastName]],B:B,Table1[[#This Row],[FirstName]],F:F,"S",H:H,Table1[[#This Row],[Category]],I:I,Table1[[#This Row],[Weapon]])</f>
        <v>1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23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13.799999999999999</v>
      </c>
    </row>
    <row r="485" spans="1:17" x14ac:dyDescent="0.25">
      <c r="A485" s="20" t="s">
        <v>108</v>
      </c>
      <c r="B485" s="20" t="s">
        <v>115</v>
      </c>
      <c r="C485" s="22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44423</v>
      </c>
      <c r="F485" s="12" t="s">
        <v>385</v>
      </c>
      <c r="G485" s="11" t="s">
        <v>284</v>
      </c>
      <c r="H485" s="20" t="s">
        <v>315</v>
      </c>
      <c r="I485" s="20" t="s">
        <v>288</v>
      </c>
      <c r="J485" s="16" t="str">
        <f>VLOOKUP(Table1[[#This Row],[LastName]]&amp;"."&amp;Table1[[#This Row],[FirstName]],Fencers!C:H,6,FALSE)</f>
        <v>Women</v>
      </c>
      <c r="K485" s="17" t="str">
        <f>VLOOKUP(Table1[[#This Row],[LastName]]&amp;"."&amp;Table1[[#This Row],[FirstName]],Fencers!C:G,4,FALSE)</f>
        <v>ASC</v>
      </c>
      <c r="L485" s="20">
        <v>0</v>
      </c>
      <c r="M485" s="18">
        <f>COUNTIFS(A:A,Table1[[#This Row],[LastName]],B:B,Table1[[#This Row],[FirstName]],F:F,"S",H:H,Table1[[#This Row],[Category]],I:I,Table1[[#This Row],[Weapon]])</f>
        <v>5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18</v>
      </c>
      <c r="P485" s="18">
        <f>IF(OR(Table1[[#This Row],[Rank]]="Cancelled",Table1[[#This Row],[Rank]]&gt;64),1,VLOOKUP(Table1[[#This Row],[GenderCount]],'Ranking Values'!E:F,2,FALSE))</f>
        <v>0.6</v>
      </c>
      <c r="Q485" s="19">
        <f>Table1[[#This Row],[Ranking.Points]]*Table1[[#This Row],[Mulitplier]]*Table1[[#This Row],[NI.Mult]]</f>
        <v>10.799999999999999</v>
      </c>
    </row>
    <row r="486" spans="1:17" x14ac:dyDescent="0.25">
      <c r="A486" s="20" t="s">
        <v>397</v>
      </c>
      <c r="B486" s="20" t="s">
        <v>398</v>
      </c>
      <c r="C486" s="22">
        <v>1</v>
      </c>
      <c r="D486" s="13">
        <f>COUNTIFS(E:E,Table1[[#This Row],[EventDate]],G:G,Table1[[#This Row],[EventName]],H:H,Table1[[#This Row],[Category]],I:I,Table1[[#This Row],[Weapon]],J:J,Table1[[#This Row],[Gender]])</f>
        <v>5</v>
      </c>
      <c r="E486" s="5">
        <v>44451</v>
      </c>
      <c r="F486" s="12" t="s">
        <v>385</v>
      </c>
      <c r="G486" s="11" t="s">
        <v>392</v>
      </c>
      <c r="H486" s="20" t="s">
        <v>321</v>
      </c>
      <c r="I486" s="20" t="s">
        <v>286</v>
      </c>
      <c r="J486" s="16" t="str">
        <f>VLOOKUP(Table1[[#This Row],[LastName]]&amp;"."&amp;Table1[[#This Row],[FirstName]],Fencers!C:H,6,FALSE)</f>
        <v>Men</v>
      </c>
      <c r="K486" s="17" t="str">
        <f>VLOOKUP(Table1[[#This Row],[LastName]]&amp;"."&amp;Table1[[#This Row],[FirstName]],Fencers!C:G,4,FALSE)</f>
        <v>ASC</v>
      </c>
      <c r="L486" s="20" t="s">
        <v>399</v>
      </c>
      <c r="M486" s="18">
        <f>COUNTIFS(A:A,Table1[[#This Row],[LastName]],B:B,Table1[[#This Row],[FirstName]],F:F,"S",H:H,Table1[[#This Row],[Category]],I:I,Table1[[#This Row],[Weapon]])</f>
        <v>1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32</v>
      </c>
      <c r="P486" s="18">
        <f>IF(OR(Table1[[#This Row],[Rank]]="Cancelled",Table1[[#This Row],[Rank]]&gt;64),1,VLOOKUP(Table1[[#This Row],[GenderCount]],'Ranking Values'!E:F,2,FALSE))</f>
        <v>1</v>
      </c>
      <c r="Q486" s="19">
        <f>Table1[[#This Row],[Ranking.Points]]*Table1[[#This Row],[Mulitplier]]*Table1[[#This Row],[NI.Mult]]</f>
        <v>32</v>
      </c>
    </row>
    <row r="487" spans="1:17" x14ac:dyDescent="0.25">
      <c r="A487" s="20" t="s">
        <v>282</v>
      </c>
      <c r="B487" s="20" t="s">
        <v>322</v>
      </c>
      <c r="C487" s="22">
        <v>2</v>
      </c>
      <c r="D487" s="13">
        <f>COUNTIFS(E:E,Table1[[#This Row],[EventDate]],G:G,Table1[[#This Row],[EventName]],H:H,Table1[[#This Row],[Category]],I:I,Table1[[#This Row],[Weapon]],J:J,Table1[[#This Row],[Gender]])</f>
        <v>5</v>
      </c>
      <c r="E487" s="5">
        <v>44451</v>
      </c>
      <c r="F487" s="12" t="s">
        <v>385</v>
      </c>
      <c r="G487" s="11" t="s">
        <v>392</v>
      </c>
      <c r="H487" s="20" t="s">
        <v>321</v>
      </c>
      <c r="I487" s="20" t="s">
        <v>286</v>
      </c>
      <c r="J487" s="16" t="str">
        <f>VLOOKUP(Table1[[#This Row],[LastName]]&amp;"."&amp;Table1[[#This Row],[FirstName]],Fencers!C:H,6,FALSE)</f>
        <v>Men</v>
      </c>
      <c r="K487" s="17" t="str">
        <f>VLOOKUP(Table1[[#This Row],[LastName]]&amp;"."&amp;Table1[[#This Row],[FirstName]],Fencers!C:G,4,FALSE)</f>
        <v>CSFC</v>
      </c>
      <c r="L487" s="20" t="s">
        <v>399</v>
      </c>
      <c r="M487" s="18">
        <f>COUNTIFS(A:A,Table1[[#This Row],[LastName]],B:B,Table1[[#This Row],[FirstName]],F:F,"S",H:H,Table1[[#This Row],[Category]],I:I,Table1[[#This Row],[Weapon]])</f>
        <v>1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26</v>
      </c>
      <c r="P487" s="18">
        <f>IF(OR(Table1[[#This Row],[Rank]]="Cancelled",Table1[[#This Row],[Rank]]&gt;64),1,VLOOKUP(Table1[[#This Row],[GenderCount]],'Ranking Values'!E:F,2,FALSE))</f>
        <v>1</v>
      </c>
      <c r="Q487" s="19">
        <f>Table1[[#This Row],[Ranking.Points]]*Table1[[#This Row],[Mulitplier]]*Table1[[#This Row],[NI.Mult]]</f>
        <v>26</v>
      </c>
    </row>
    <row r="488" spans="1:17" x14ac:dyDescent="0.25">
      <c r="A488" s="20" t="s">
        <v>107</v>
      </c>
      <c r="B488" s="20" t="s">
        <v>143</v>
      </c>
      <c r="C488" s="22">
        <v>3</v>
      </c>
      <c r="D488" s="13">
        <f>COUNTIFS(E:E,Table1[[#This Row],[EventDate]],G:G,Table1[[#This Row],[EventName]],H:H,Table1[[#This Row],[Category]],I:I,Table1[[#This Row],[Weapon]],J:J,Table1[[#This Row],[Gender]])</f>
        <v>5</v>
      </c>
      <c r="E488" s="5">
        <v>44451</v>
      </c>
      <c r="F488" s="12" t="s">
        <v>385</v>
      </c>
      <c r="G488" s="11" t="s">
        <v>392</v>
      </c>
      <c r="H488" s="20" t="s">
        <v>321</v>
      </c>
      <c r="I488" s="20" t="s">
        <v>286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ASC</v>
      </c>
      <c r="L488" s="20" t="s">
        <v>399</v>
      </c>
      <c r="M488" s="18">
        <f>COUNTIFS(A:A,Table1[[#This Row],[LastName]],B:B,Table1[[#This Row],[FirstName]],F:F,"S",H:H,Table1[[#This Row],[Category]],I:I,Table1[[#This Row],[Weapon]])</f>
        <v>4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20</v>
      </c>
      <c r="P488" s="18">
        <f>IF(OR(Table1[[#This Row],[Rank]]="Cancelled",Table1[[#This Row],[Rank]]&gt;64),1,VLOOKUP(Table1[[#This Row],[GenderCount]],'Ranking Values'!E:F,2,FALSE))</f>
        <v>1</v>
      </c>
      <c r="Q488" s="19">
        <f>Table1[[#This Row],[Ranking.Points]]*Table1[[#This Row],[Mulitplier]]*Table1[[#This Row],[NI.Mult]]</f>
        <v>20</v>
      </c>
    </row>
    <row r="489" spans="1:17" x14ac:dyDescent="0.25">
      <c r="A489" s="20" t="s">
        <v>278</v>
      </c>
      <c r="B489" s="20" t="s">
        <v>279</v>
      </c>
      <c r="C489" s="22">
        <v>3</v>
      </c>
      <c r="D489" s="13">
        <f>COUNTIFS(E:E,Table1[[#This Row],[EventDate]],G:G,Table1[[#This Row],[EventName]],H:H,Table1[[#This Row],[Category]],I:I,Table1[[#This Row],[Weapon]],J:J,Table1[[#This Row],[Gender]])</f>
        <v>5</v>
      </c>
      <c r="E489" s="5">
        <v>44451</v>
      </c>
      <c r="F489" s="12" t="s">
        <v>385</v>
      </c>
      <c r="G489" s="11" t="s">
        <v>392</v>
      </c>
      <c r="H489" s="20" t="s">
        <v>321</v>
      </c>
      <c r="I489" s="20" t="s">
        <v>286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CSFC</v>
      </c>
      <c r="L489" s="20" t="s">
        <v>399</v>
      </c>
      <c r="M489" s="18">
        <f>COUNTIFS(A:A,Table1[[#This Row],[LastName]],B:B,Table1[[#This Row],[FirstName]],F:F,"S",H:H,Table1[[#This Row],[Category]],I:I,Table1[[#This Row],[Weapon]])</f>
        <v>3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20</v>
      </c>
      <c r="P489" s="18">
        <f>IF(OR(Table1[[#This Row],[Rank]]="Cancelled",Table1[[#This Row],[Rank]]&gt;64),1,VLOOKUP(Table1[[#This Row],[GenderCount]],'Ranking Values'!E:F,2,FALSE))</f>
        <v>1</v>
      </c>
      <c r="Q489" s="19">
        <f>Table1[[#This Row],[Ranking.Points]]*Table1[[#This Row],[Mulitplier]]*Table1[[#This Row],[NI.Mult]]</f>
        <v>20</v>
      </c>
    </row>
    <row r="490" spans="1:17" x14ac:dyDescent="0.25">
      <c r="A490" s="20" t="s">
        <v>167</v>
      </c>
      <c r="B490" s="20" t="s">
        <v>151</v>
      </c>
      <c r="C490" s="22">
        <v>5</v>
      </c>
      <c r="D490" s="13">
        <f>COUNTIFS(E:E,Table1[[#This Row],[EventDate]],G:G,Table1[[#This Row],[EventName]],H:H,Table1[[#This Row],[Category]],I:I,Table1[[#This Row],[Weapon]],J:J,Table1[[#This Row],[Gender]])</f>
        <v>5</v>
      </c>
      <c r="E490" s="5">
        <v>44451</v>
      </c>
      <c r="F490" s="12" t="s">
        <v>385</v>
      </c>
      <c r="G490" s="11" t="s">
        <v>392</v>
      </c>
      <c r="H490" s="20" t="s">
        <v>321</v>
      </c>
      <c r="I490" s="20" t="s">
        <v>286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20" t="s">
        <v>399</v>
      </c>
      <c r="M490" s="18">
        <f>COUNTIFS(A:A,Table1[[#This Row],[LastName]],B:B,Table1[[#This Row],[FirstName]],F:F,"S",H:H,Table1[[#This Row],[Category]],I:I,Table1[[#This Row],[Weapon]])</f>
        <v>2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14</v>
      </c>
      <c r="P490" s="18">
        <f>IF(OR(Table1[[#This Row],[Rank]]="Cancelled",Table1[[#This Row],[Rank]]&gt;64),1,VLOOKUP(Table1[[#This Row],[GenderCount]],'Ranking Values'!E:F,2,FALSE))</f>
        <v>1</v>
      </c>
      <c r="Q490" s="19">
        <f>Table1[[#This Row],[Ranking.Points]]*Table1[[#This Row],[Mulitplier]]*Table1[[#This Row],[NI.Mult]]</f>
        <v>14</v>
      </c>
    </row>
    <row r="491" spans="1:17" x14ac:dyDescent="0.25">
      <c r="A491" s="20" t="s">
        <v>282</v>
      </c>
      <c r="B491" s="20" t="s">
        <v>322</v>
      </c>
      <c r="C491" s="22">
        <v>1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44451</v>
      </c>
      <c r="F491" s="12" t="s">
        <v>385</v>
      </c>
      <c r="G491" s="11" t="s">
        <v>392</v>
      </c>
      <c r="H491" s="20" t="s">
        <v>320</v>
      </c>
      <c r="I491" s="20" t="s">
        <v>286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CSFC</v>
      </c>
      <c r="L491" s="20" t="s">
        <v>399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32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25.6</v>
      </c>
    </row>
    <row r="492" spans="1:17" x14ac:dyDescent="0.25">
      <c r="A492" s="20" t="s">
        <v>107</v>
      </c>
      <c r="B492" s="20" t="s">
        <v>143</v>
      </c>
      <c r="C492" s="22">
        <v>2</v>
      </c>
      <c r="D492" s="13">
        <f>COUNTIFS(E:E,Table1[[#This Row],[EventDate]],G:G,Table1[[#This Row],[EventName]],H:H,Table1[[#This Row],[Category]],I:I,Table1[[#This Row],[Weapon]],J:J,Table1[[#This Row],[Gender]])</f>
        <v>4</v>
      </c>
      <c r="E492" s="5">
        <v>44451</v>
      </c>
      <c r="F492" s="12" t="s">
        <v>385</v>
      </c>
      <c r="G492" s="11" t="s">
        <v>392</v>
      </c>
      <c r="H492" s="20" t="s">
        <v>320</v>
      </c>
      <c r="I492" s="20" t="s">
        <v>286</v>
      </c>
      <c r="J492" s="16" t="str">
        <f>VLOOKUP(Table1[[#This Row],[LastName]]&amp;"."&amp;Table1[[#This Row],[FirstName]],Fencers!C:H,6,FALSE)</f>
        <v>Men</v>
      </c>
      <c r="K492" s="17" t="str">
        <f>VLOOKUP(Table1[[#This Row],[LastName]]&amp;"."&amp;Table1[[#This Row],[FirstName]],Fencers!C:G,4,FALSE)</f>
        <v>ASC</v>
      </c>
      <c r="L492" s="20" t="s">
        <v>399</v>
      </c>
      <c r="M492" s="18">
        <f>COUNTIFS(A:A,Table1[[#This Row],[LastName]],B:B,Table1[[#This Row],[FirstName]],F:F,"S",H:H,Table1[[#This Row],[Category]],I:I,Table1[[#This Row],[Weapon]])</f>
        <v>4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26</v>
      </c>
      <c r="P492" s="18">
        <f>IF(OR(Table1[[#This Row],[Rank]]="Cancelled",Table1[[#This Row],[Rank]]&gt;64),1,VLOOKUP(Table1[[#This Row],[GenderCount]],'Ranking Values'!E:F,2,FALSE))</f>
        <v>0.8</v>
      </c>
      <c r="Q492" s="19">
        <f>Table1[[#This Row],[Ranking.Points]]*Table1[[#This Row],[Mulitplier]]*Table1[[#This Row],[NI.Mult]]</f>
        <v>20.8</v>
      </c>
    </row>
    <row r="493" spans="1:17" x14ac:dyDescent="0.25">
      <c r="A493" s="20" t="s">
        <v>278</v>
      </c>
      <c r="B493" s="20" t="s">
        <v>279</v>
      </c>
      <c r="C493" s="22">
        <v>3</v>
      </c>
      <c r="D493" s="13">
        <f>COUNTIFS(E:E,Table1[[#This Row],[EventDate]],G:G,Table1[[#This Row],[EventName]],H:H,Table1[[#This Row],[Category]],I:I,Table1[[#This Row],[Weapon]],J:J,Table1[[#This Row],[Gender]])</f>
        <v>4</v>
      </c>
      <c r="E493" s="5">
        <v>44451</v>
      </c>
      <c r="F493" s="12" t="s">
        <v>385</v>
      </c>
      <c r="G493" s="11" t="s">
        <v>392</v>
      </c>
      <c r="H493" s="20" t="s">
        <v>320</v>
      </c>
      <c r="I493" s="20" t="s">
        <v>286</v>
      </c>
      <c r="J493" s="16" t="str">
        <f>VLOOKUP(Table1[[#This Row],[LastName]]&amp;"."&amp;Table1[[#This Row],[FirstName]],Fencers!C:H,6,FALSE)</f>
        <v>Men</v>
      </c>
      <c r="K493" s="17" t="str">
        <f>VLOOKUP(Table1[[#This Row],[LastName]]&amp;"."&amp;Table1[[#This Row],[FirstName]],Fencers!C:G,4,FALSE)</f>
        <v>CSFC</v>
      </c>
      <c r="L493" s="20" t="s">
        <v>399</v>
      </c>
      <c r="M493" s="18">
        <f>COUNTIFS(A:A,Table1[[#This Row],[LastName]],B:B,Table1[[#This Row],[FirstName]],F:F,"S",H:H,Table1[[#This Row],[Category]],I:I,Table1[[#This Row],[Weapon]])</f>
        <v>3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20</v>
      </c>
      <c r="P493" s="18">
        <f>IF(OR(Table1[[#This Row],[Rank]]="Cancelled",Table1[[#This Row],[Rank]]&gt;64),1,VLOOKUP(Table1[[#This Row],[GenderCount]],'Ranking Values'!E:F,2,FALSE))</f>
        <v>0.8</v>
      </c>
      <c r="Q493" s="19">
        <f>Table1[[#This Row],[Ranking.Points]]*Table1[[#This Row],[Mulitplier]]*Table1[[#This Row],[NI.Mult]]</f>
        <v>16</v>
      </c>
    </row>
    <row r="494" spans="1:17" x14ac:dyDescent="0.25">
      <c r="A494" s="20" t="s">
        <v>167</v>
      </c>
      <c r="B494" s="20" t="s">
        <v>151</v>
      </c>
      <c r="C494" s="22">
        <v>3</v>
      </c>
      <c r="D494" s="13">
        <f>COUNTIFS(E:E,Table1[[#This Row],[EventDate]],G:G,Table1[[#This Row],[EventName]],H:H,Table1[[#This Row],[Category]],I:I,Table1[[#This Row],[Weapon]],J:J,Table1[[#This Row],[Gender]])</f>
        <v>4</v>
      </c>
      <c r="E494" s="5">
        <v>44451</v>
      </c>
      <c r="F494" s="12" t="s">
        <v>385</v>
      </c>
      <c r="G494" s="11" t="s">
        <v>392</v>
      </c>
      <c r="H494" s="20" t="s">
        <v>320</v>
      </c>
      <c r="I494" s="20" t="s">
        <v>286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ASC</v>
      </c>
      <c r="L494" s="20" t="s">
        <v>399</v>
      </c>
      <c r="M494" s="18">
        <f>COUNTIFS(A:A,Table1[[#This Row],[LastName]],B:B,Table1[[#This Row],[FirstName]],F:F,"S",H:H,Table1[[#This Row],[Category]],I:I,Table1[[#This Row],[Weapon]])</f>
        <v>2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20</v>
      </c>
      <c r="P494" s="18">
        <f>IF(OR(Table1[[#This Row],[Rank]]="Cancelled",Table1[[#This Row],[Rank]]&gt;64),1,VLOOKUP(Table1[[#This Row],[GenderCount]],'Ranking Values'!E:F,2,FALSE))</f>
        <v>0.8</v>
      </c>
      <c r="Q494" s="19">
        <f>Table1[[#This Row],[Ranking.Points]]*Table1[[#This Row],[Mulitplier]]*Table1[[#This Row],[NI.Mult]]</f>
        <v>16</v>
      </c>
    </row>
    <row r="495" spans="1:17" x14ac:dyDescent="0.25">
      <c r="A495" s="20" t="s">
        <v>181</v>
      </c>
      <c r="B495" s="20" t="s">
        <v>182</v>
      </c>
      <c r="C495" s="22">
        <v>1</v>
      </c>
      <c r="D495" s="13">
        <f>COUNTIFS(E:E,Table1[[#This Row],[EventDate]],G:G,Table1[[#This Row],[EventName]],H:H,Table1[[#This Row],[Category]],I:I,Table1[[#This Row],[Weapon]],J:J,Table1[[#This Row],[Gender]])</f>
        <v>4</v>
      </c>
      <c r="E495" s="5">
        <v>44451</v>
      </c>
      <c r="F495" s="12" t="s">
        <v>385</v>
      </c>
      <c r="G495" s="11" t="s">
        <v>392</v>
      </c>
      <c r="H495" s="20" t="s">
        <v>321</v>
      </c>
      <c r="I495" s="20" t="s">
        <v>286</v>
      </c>
      <c r="J495" s="16" t="str">
        <f>VLOOKUP(Table1[[#This Row],[LastName]]&amp;"."&amp;Table1[[#This Row],[FirstName]],Fencers!C:H,6,FALSE)</f>
        <v>Women</v>
      </c>
      <c r="K495" s="17" t="str">
        <f>VLOOKUP(Table1[[#This Row],[LastName]]&amp;"."&amp;Table1[[#This Row],[FirstName]],Fencers!C:G,4,FALSE)</f>
        <v>CSFC</v>
      </c>
      <c r="L495" s="20" t="s">
        <v>399</v>
      </c>
      <c r="M495" s="18">
        <f>COUNTIFS(A:A,Table1[[#This Row],[LastName]],B:B,Table1[[#This Row],[FirstName]],F:F,"S",H:H,Table1[[#This Row],[Category]],I:I,Table1[[#This Row],[Weapon]])</f>
        <v>4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32</v>
      </c>
      <c r="P495" s="18">
        <f>IF(OR(Table1[[#This Row],[Rank]]="Cancelled",Table1[[#This Row],[Rank]]&gt;64),1,VLOOKUP(Table1[[#This Row],[GenderCount]],'Ranking Values'!E:F,2,FALSE))</f>
        <v>0.8</v>
      </c>
      <c r="Q495" s="19">
        <f>Table1[[#This Row],[Ranking.Points]]*Table1[[#This Row],[Mulitplier]]*Table1[[#This Row],[NI.Mult]]</f>
        <v>25.6</v>
      </c>
    </row>
    <row r="496" spans="1:17" x14ac:dyDescent="0.25">
      <c r="A496" s="20" t="s">
        <v>123</v>
      </c>
      <c r="B496" s="20" t="s">
        <v>136</v>
      </c>
      <c r="C496" s="22">
        <v>2</v>
      </c>
      <c r="D496" s="13">
        <f>COUNTIFS(E:E,Table1[[#This Row],[EventDate]],G:G,Table1[[#This Row],[EventName]],H:H,Table1[[#This Row],[Category]],I:I,Table1[[#This Row],[Weapon]],J:J,Table1[[#This Row],[Gender]])</f>
        <v>4</v>
      </c>
      <c r="E496" s="5">
        <v>44451</v>
      </c>
      <c r="F496" s="12" t="s">
        <v>385</v>
      </c>
      <c r="G496" s="11" t="s">
        <v>392</v>
      </c>
      <c r="H496" s="20" t="s">
        <v>321</v>
      </c>
      <c r="I496" s="20" t="s">
        <v>286</v>
      </c>
      <c r="J496" s="16" t="str">
        <f>VLOOKUP(Table1[[#This Row],[LastName]]&amp;"."&amp;Table1[[#This Row],[FirstName]],Fencers!C:H,6,FALSE)</f>
        <v>Women</v>
      </c>
      <c r="K496" s="17" t="str">
        <f>VLOOKUP(Table1[[#This Row],[LastName]]&amp;"."&amp;Table1[[#This Row],[FirstName]],Fencers!C:G,4,FALSE)</f>
        <v>CSFC</v>
      </c>
      <c r="L496" s="20" t="s">
        <v>399</v>
      </c>
      <c r="M496" s="18">
        <f>COUNTIFS(A:A,Table1[[#This Row],[LastName]],B:B,Table1[[#This Row],[FirstName]],F:F,"S",H:H,Table1[[#This Row],[Category]],I:I,Table1[[#This Row],[Weapon]])</f>
        <v>4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26</v>
      </c>
      <c r="P496" s="18">
        <f>IF(OR(Table1[[#This Row],[Rank]]="Cancelled",Table1[[#This Row],[Rank]]&gt;64),1,VLOOKUP(Table1[[#This Row],[GenderCount]],'Ranking Values'!E:F,2,FALSE))</f>
        <v>0.8</v>
      </c>
      <c r="Q496" s="19">
        <f>Table1[[#This Row],[Ranking.Points]]*Table1[[#This Row],[Mulitplier]]*Table1[[#This Row],[NI.Mult]]</f>
        <v>20.8</v>
      </c>
    </row>
    <row r="497" spans="1:17" x14ac:dyDescent="0.25">
      <c r="A497" s="20" t="s">
        <v>97</v>
      </c>
      <c r="B497" s="20" t="s">
        <v>101</v>
      </c>
      <c r="C497" s="22">
        <v>3</v>
      </c>
      <c r="D497" s="13">
        <f>COUNTIFS(E:E,Table1[[#This Row],[EventDate]],G:G,Table1[[#This Row],[EventName]],H:H,Table1[[#This Row],[Category]],I:I,Table1[[#This Row],[Weapon]],J:J,Table1[[#This Row],[Gender]])</f>
        <v>4</v>
      </c>
      <c r="E497" s="5">
        <v>44451</v>
      </c>
      <c r="F497" s="12" t="s">
        <v>385</v>
      </c>
      <c r="G497" s="11" t="s">
        <v>392</v>
      </c>
      <c r="H497" s="20" t="s">
        <v>321</v>
      </c>
      <c r="I497" s="20" t="s">
        <v>286</v>
      </c>
      <c r="J497" s="16" t="str">
        <f>VLOOKUP(Table1[[#This Row],[LastName]]&amp;"."&amp;Table1[[#This Row],[FirstName]],Fencers!C:H,6,FALSE)</f>
        <v>Women</v>
      </c>
      <c r="K497" s="17" t="str">
        <f>VLOOKUP(Table1[[#This Row],[LastName]]&amp;"."&amp;Table1[[#This Row],[FirstName]],Fencers!C:G,4,FALSE)</f>
        <v>AHFC</v>
      </c>
      <c r="L497" s="20" t="s">
        <v>399</v>
      </c>
      <c r="M497" s="18">
        <f>COUNTIFS(A:A,Table1[[#This Row],[LastName]],B:B,Table1[[#This Row],[FirstName]],F:F,"S",H:H,Table1[[#This Row],[Category]],I:I,Table1[[#This Row],[Weapon]])</f>
        <v>2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20</v>
      </c>
      <c r="P497" s="18">
        <f>IF(OR(Table1[[#This Row],[Rank]]="Cancelled",Table1[[#This Row],[Rank]]&gt;64),1,VLOOKUP(Table1[[#This Row],[GenderCount]],'Ranking Values'!E:F,2,FALSE))</f>
        <v>0.8</v>
      </c>
      <c r="Q497" s="19">
        <f>Table1[[#This Row],[Ranking.Points]]*Table1[[#This Row],[Mulitplier]]*Table1[[#This Row],[NI.Mult]]</f>
        <v>16</v>
      </c>
    </row>
    <row r="498" spans="1:17" x14ac:dyDescent="0.25">
      <c r="A498" s="20" t="s">
        <v>375</v>
      </c>
      <c r="B498" s="20" t="s">
        <v>376</v>
      </c>
      <c r="C498" s="22">
        <v>3</v>
      </c>
      <c r="D498" s="13">
        <f>COUNTIFS(E:E,Table1[[#This Row],[EventDate]],G:G,Table1[[#This Row],[EventName]],H:H,Table1[[#This Row],[Category]],I:I,Table1[[#This Row],[Weapon]],J:J,Table1[[#This Row],[Gender]])</f>
        <v>4</v>
      </c>
      <c r="E498" s="5">
        <v>44451</v>
      </c>
      <c r="F498" s="12" t="s">
        <v>385</v>
      </c>
      <c r="G498" s="11" t="s">
        <v>392</v>
      </c>
      <c r="H498" s="20" t="s">
        <v>321</v>
      </c>
      <c r="I498" s="20" t="s">
        <v>286</v>
      </c>
      <c r="J498" s="16" t="str">
        <f>VLOOKUP(Table1[[#This Row],[LastName]]&amp;"."&amp;Table1[[#This Row],[FirstName]],Fencers!C:H,6,FALSE)</f>
        <v>Women</v>
      </c>
      <c r="K498" s="17" t="str">
        <f>VLOOKUP(Table1[[#This Row],[LastName]]&amp;"."&amp;Table1[[#This Row],[FirstName]],Fencers!C:G,4,FALSE)</f>
        <v>CSFC</v>
      </c>
      <c r="L498" s="20" t="s">
        <v>399</v>
      </c>
      <c r="M498" s="18">
        <f>COUNTIFS(A:A,Table1[[#This Row],[LastName]],B:B,Table1[[#This Row],[FirstName]],F:F,"S",H:H,Table1[[#This Row],[Category]],I:I,Table1[[#This Row],[Weapon]])</f>
        <v>2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20</v>
      </c>
      <c r="P498" s="18">
        <f>IF(OR(Table1[[#This Row],[Rank]]="Cancelled",Table1[[#This Row],[Rank]]&gt;64),1,VLOOKUP(Table1[[#This Row],[GenderCount]],'Ranking Values'!E:F,2,FALSE))</f>
        <v>0.8</v>
      </c>
      <c r="Q498" s="19">
        <f>Table1[[#This Row],[Ranking.Points]]*Table1[[#This Row],[Mulitplier]]*Table1[[#This Row],[NI.Mult]]</f>
        <v>16</v>
      </c>
    </row>
    <row r="499" spans="1:17" x14ac:dyDescent="0.25">
      <c r="A499" s="20" t="s">
        <v>123</v>
      </c>
      <c r="B499" s="20" t="s">
        <v>136</v>
      </c>
      <c r="C499" s="22">
        <v>1</v>
      </c>
      <c r="D499" s="13">
        <f>COUNTIFS(E:E,Table1[[#This Row],[EventDate]],G:G,Table1[[#This Row],[EventName]],H:H,Table1[[#This Row],[Category]],I:I,Table1[[#This Row],[Weapon]],J:J,Table1[[#This Row],[Gender]])</f>
        <v>3</v>
      </c>
      <c r="E499" s="5">
        <v>44451</v>
      </c>
      <c r="F499" s="12" t="s">
        <v>385</v>
      </c>
      <c r="G499" s="11" t="s">
        <v>392</v>
      </c>
      <c r="H499" s="20" t="s">
        <v>320</v>
      </c>
      <c r="I499" s="20" t="s">
        <v>286</v>
      </c>
      <c r="J499" s="16" t="str">
        <f>VLOOKUP(Table1[[#This Row],[LastName]]&amp;"."&amp;Table1[[#This Row],[FirstName]],Fencers!C:H,6,FALSE)</f>
        <v>Women</v>
      </c>
      <c r="K499" s="17" t="str">
        <f>VLOOKUP(Table1[[#This Row],[LastName]]&amp;"."&amp;Table1[[#This Row],[FirstName]],Fencers!C:G,4,FALSE)</f>
        <v>CSFC</v>
      </c>
      <c r="L499" s="20" t="s">
        <v>399</v>
      </c>
      <c r="M499" s="18">
        <f>COUNTIFS(A:A,Table1[[#This Row],[LastName]],B:B,Table1[[#This Row],[FirstName]],F:F,"S",H:H,Table1[[#This Row],[Category]],I:I,Table1[[#This Row],[Weapon]])</f>
        <v>4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32</v>
      </c>
      <c r="P499" s="18">
        <f>IF(OR(Table1[[#This Row],[Rank]]="Cancelled",Table1[[#This Row],[Rank]]&gt;64),1,VLOOKUP(Table1[[#This Row],[GenderCount]],'Ranking Values'!E:F,2,FALSE))</f>
        <v>0.6</v>
      </c>
      <c r="Q499" s="19">
        <f>Table1[[#This Row],[Ranking.Points]]*Table1[[#This Row],[Mulitplier]]*Table1[[#This Row],[NI.Mult]]</f>
        <v>19.2</v>
      </c>
    </row>
    <row r="500" spans="1:17" x14ac:dyDescent="0.25">
      <c r="A500" s="20" t="s">
        <v>97</v>
      </c>
      <c r="B500" s="20" t="s">
        <v>101</v>
      </c>
      <c r="C500" s="22">
        <v>2</v>
      </c>
      <c r="D500" s="13">
        <f>COUNTIFS(E:E,Table1[[#This Row],[EventDate]],G:G,Table1[[#This Row],[EventName]],H:H,Table1[[#This Row],[Category]],I:I,Table1[[#This Row],[Weapon]],J:J,Table1[[#This Row],[Gender]])</f>
        <v>3</v>
      </c>
      <c r="E500" s="5">
        <v>44451</v>
      </c>
      <c r="F500" s="12" t="s">
        <v>385</v>
      </c>
      <c r="G500" s="11" t="s">
        <v>392</v>
      </c>
      <c r="H500" s="20" t="s">
        <v>320</v>
      </c>
      <c r="I500" s="20" t="s">
        <v>286</v>
      </c>
      <c r="J500" s="16" t="str">
        <f>VLOOKUP(Table1[[#This Row],[LastName]]&amp;"."&amp;Table1[[#This Row],[FirstName]],Fencers!C:H,6,FALSE)</f>
        <v>Women</v>
      </c>
      <c r="K500" s="17" t="str">
        <f>VLOOKUP(Table1[[#This Row],[LastName]]&amp;"."&amp;Table1[[#This Row],[FirstName]],Fencers!C:G,4,FALSE)</f>
        <v>AHFC</v>
      </c>
      <c r="L500" s="20" t="s">
        <v>399</v>
      </c>
      <c r="M500" s="18">
        <f>COUNTIFS(A:A,Table1[[#This Row],[LastName]],B:B,Table1[[#This Row],[FirstName]],F:F,"S",H:H,Table1[[#This Row],[Category]],I:I,Table1[[#This Row],[Weapon]])</f>
        <v>2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26</v>
      </c>
      <c r="P500" s="18">
        <f>IF(OR(Table1[[#This Row],[Rank]]="Cancelled",Table1[[#This Row],[Rank]]&gt;64),1,VLOOKUP(Table1[[#This Row],[GenderCount]],'Ranking Values'!E:F,2,FALSE))</f>
        <v>0.6</v>
      </c>
      <c r="Q500" s="19">
        <f>Table1[[#This Row],[Ranking.Points]]*Table1[[#This Row],[Mulitplier]]*Table1[[#This Row],[NI.Mult]]</f>
        <v>15.6</v>
      </c>
    </row>
    <row r="501" spans="1:17" x14ac:dyDescent="0.25">
      <c r="A501" s="20" t="s">
        <v>375</v>
      </c>
      <c r="B501" s="20" t="s">
        <v>376</v>
      </c>
      <c r="C501" s="22">
        <v>3</v>
      </c>
      <c r="D501" s="13">
        <f>COUNTIFS(E:E,Table1[[#This Row],[EventDate]],G:G,Table1[[#This Row],[EventName]],H:H,Table1[[#This Row],[Category]],I:I,Table1[[#This Row],[Weapon]],J:J,Table1[[#This Row],[Gender]])</f>
        <v>3</v>
      </c>
      <c r="E501" s="5">
        <v>44451</v>
      </c>
      <c r="F501" s="12" t="s">
        <v>385</v>
      </c>
      <c r="G501" s="11" t="s">
        <v>392</v>
      </c>
      <c r="H501" s="20" t="s">
        <v>320</v>
      </c>
      <c r="I501" s="20" t="s">
        <v>286</v>
      </c>
      <c r="J501" s="16" t="str">
        <f>VLOOKUP(Table1[[#This Row],[LastName]]&amp;"."&amp;Table1[[#This Row],[FirstName]],Fencers!C:H,6,FALSE)</f>
        <v>Women</v>
      </c>
      <c r="K501" s="17" t="str">
        <f>VLOOKUP(Table1[[#This Row],[LastName]]&amp;"."&amp;Table1[[#This Row],[FirstName]],Fencers!C:G,4,FALSE)</f>
        <v>CSFC</v>
      </c>
      <c r="L501" s="20" t="s">
        <v>399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20</v>
      </c>
      <c r="P501" s="18">
        <f>IF(OR(Table1[[#This Row],[Rank]]="Cancelled",Table1[[#This Row],[Rank]]&gt;64),1,VLOOKUP(Table1[[#This Row],[GenderCount]],'Ranking Values'!E:F,2,FALSE))</f>
        <v>0.6</v>
      </c>
      <c r="Q501" s="19">
        <f>Table1[[#This Row],[Ranking.Points]]*Table1[[#This Row],[Mulitplier]]*Table1[[#This Row],[NI.Mult]]</f>
        <v>12</v>
      </c>
    </row>
    <row r="502" spans="1:17" x14ac:dyDescent="0.25">
      <c r="A502" s="20" t="s">
        <v>70</v>
      </c>
      <c r="B502" s="20" t="s">
        <v>71</v>
      </c>
      <c r="C502" s="22">
        <v>1</v>
      </c>
      <c r="D502" s="13">
        <f>COUNTIFS(E:E,Table1[[#This Row],[EventDate]],G:G,Table1[[#This Row],[EventName]],H:H,Table1[[#This Row],[Category]],I:I,Table1[[#This Row],[Weapon]],J:J,Table1[[#This Row],[Gender]])</f>
        <v>11</v>
      </c>
      <c r="E502" s="5">
        <v>44451</v>
      </c>
      <c r="F502" s="12" t="s">
        <v>385</v>
      </c>
      <c r="G502" s="11" t="s">
        <v>392</v>
      </c>
      <c r="H502" s="20" t="s">
        <v>323</v>
      </c>
      <c r="I502" s="20" t="s">
        <v>288</v>
      </c>
      <c r="J502" s="16" t="str">
        <f>VLOOKUP(Table1[[#This Row],[LastName]]&amp;"."&amp;Table1[[#This Row],[FirstName]],Fencers!C:H,6,FALSE)</f>
        <v>Men</v>
      </c>
      <c r="K502" s="17" t="str">
        <f>VLOOKUP(Table1[[#This Row],[LastName]]&amp;"."&amp;Table1[[#This Row],[FirstName]],Fencers!C:G,4,FALSE)</f>
        <v>AHFC</v>
      </c>
      <c r="L502" s="20" t="s">
        <v>399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32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32</v>
      </c>
    </row>
    <row r="503" spans="1:17" x14ac:dyDescent="0.25">
      <c r="A503" s="20" t="s">
        <v>400</v>
      </c>
      <c r="B503" s="20" t="s">
        <v>401</v>
      </c>
      <c r="C503" s="22">
        <v>2</v>
      </c>
      <c r="D503" s="13">
        <f>COUNTIFS(E:E,Table1[[#This Row],[EventDate]],G:G,Table1[[#This Row],[EventName]],H:H,Table1[[#This Row],[Category]],I:I,Table1[[#This Row],[Weapon]],J:J,Table1[[#This Row],[Gender]])</f>
        <v>11</v>
      </c>
      <c r="E503" s="5">
        <v>44451</v>
      </c>
      <c r="F503" s="12" t="s">
        <v>385</v>
      </c>
      <c r="G503" s="11" t="s">
        <v>392</v>
      </c>
      <c r="H503" s="20" t="s">
        <v>323</v>
      </c>
      <c r="I503" s="20" t="s">
        <v>288</v>
      </c>
      <c r="J503" s="16" t="str">
        <f>VLOOKUP(Table1[[#This Row],[LastName]]&amp;"."&amp;Table1[[#This Row],[FirstName]],Fencers!C:H,6,FALSE)</f>
        <v>Men</v>
      </c>
      <c r="K503" s="17" t="str">
        <f>VLOOKUP(Table1[[#This Row],[LastName]]&amp;"."&amp;Table1[[#This Row],[FirstName]],Fencers!C:G,4,FALSE)</f>
        <v>CSFC</v>
      </c>
      <c r="L503" s="20" t="s">
        <v>399</v>
      </c>
      <c r="M503" s="18">
        <f>COUNTIFS(A:A,Table1[[#This Row],[LastName]],B:B,Table1[[#This Row],[FirstName]],F:F,"S",H:H,Table1[[#This Row],[Category]],I:I,Table1[[#This Row],[Weapon]])</f>
        <v>1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26</v>
      </c>
      <c r="P503" s="18">
        <f>IF(OR(Table1[[#This Row],[Rank]]="Cancelled",Table1[[#This Row],[Rank]]&gt;64),1,VLOOKUP(Table1[[#This Row],[GenderCount]],'Ranking Values'!E:F,2,FALSE))</f>
        <v>1</v>
      </c>
      <c r="Q503" s="19">
        <f>Table1[[#This Row],[Ranking.Points]]*Table1[[#This Row],[Mulitplier]]*Table1[[#This Row],[NI.Mult]]</f>
        <v>26</v>
      </c>
    </row>
    <row r="504" spans="1:17" x14ac:dyDescent="0.25">
      <c r="A504" s="20" t="s">
        <v>76</v>
      </c>
      <c r="B504" s="20" t="s">
        <v>77</v>
      </c>
      <c r="C504" s="22">
        <v>3</v>
      </c>
      <c r="D504" s="13">
        <f>COUNTIFS(E:E,Table1[[#This Row],[EventDate]],G:G,Table1[[#This Row],[EventName]],H:H,Table1[[#This Row],[Category]],I:I,Table1[[#This Row],[Weapon]],J:J,Table1[[#This Row],[Gender]])</f>
        <v>11</v>
      </c>
      <c r="E504" s="5">
        <v>44451</v>
      </c>
      <c r="F504" s="12" t="s">
        <v>385</v>
      </c>
      <c r="G504" s="11" t="s">
        <v>392</v>
      </c>
      <c r="H504" s="20" t="s">
        <v>323</v>
      </c>
      <c r="I504" s="20" t="s">
        <v>288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ASC</v>
      </c>
      <c r="L504" s="20" t="s">
        <v>399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20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20</v>
      </c>
    </row>
    <row r="505" spans="1:17" x14ac:dyDescent="0.25">
      <c r="A505" s="20" t="s">
        <v>377</v>
      </c>
      <c r="B505" s="20" t="s">
        <v>378</v>
      </c>
      <c r="C505" s="22">
        <v>3</v>
      </c>
      <c r="D505" s="13">
        <f>COUNTIFS(E:E,Table1[[#This Row],[EventDate]],G:G,Table1[[#This Row],[EventName]],H:H,Table1[[#This Row],[Category]],I:I,Table1[[#This Row],[Weapon]],J:J,Table1[[#This Row],[Gender]])</f>
        <v>11</v>
      </c>
      <c r="E505" s="5">
        <v>44451</v>
      </c>
      <c r="F505" s="12" t="s">
        <v>385</v>
      </c>
      <c r="G505" s="11" t="s">
        <v>392</v>
      </c>
      <c r="H505" s="20" t="s">
        <v>323</v>
      </c>
      <c r="I505" s="20" t="s">
        <v>288</v>
      </c>
      <c r="J505" s="16" t="str">
        <f>VLOOKUP(Table1[[#This Row],[LastName]]&amp;"."&amp;Table1[[#This Row],[FirstName]],Fencers!C:H,6,FALSE)</f>
        <v>Men</v>
      </c>
      <c r="K505" s="17" t="str">
        <f>VLOOKUP(Table1[[#This Row],[LastName]]&amp;"."&amp;Table1[[#This Row],[FirstName]],Fencers!C:G,4,FALSE)</f>
        <v>ASC</v>
      </c>
      <c r="L505" s="20" t="s">
        <v>399</v>
      </c>
      <c r="M505" s="18">
        <f>COUNTIFS(A:A,Table1[[#This Row],[LastName]],B:B,Table1[[#This Row],[FirstName]],F:F,"S",H:H,Table1[[#This Row],[Category]],I:I,Table1[[#This Row],[Weapon]])</f>
        <v>3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20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20</v>
      </c>
    </row>
    <row r="506" spans="1:17" x14ac:dyDescent="0.25">
      <c r="A506" s="20" t="s">
        <v>30</v>
      </c>
      <c r="B506" s="20" t="s">
        <v>89</v>
      </c>
      <c r="C506" s="22">
        <v>5</v>
      </c>
      <c r="D506" s="13">
        <f>COUNTIFS(E:E,Table1[[#This Row],[EventDate]],G:G,Table1[[#This Row],[EventName]],H:H,Table1[[#This Row],[Category]],I:I,Table1[[#This Row],[Weapon]],J:J,Table1[[#This Row],[Gender]])</f>
        <v>11</v>
      </c>
      <c r="E506" s="5">
        <v>44451</v>
      </c>
      <c r="F506" s="12" t="s">
        <v>385</v>
      </c>
      <c r="G506" s="11" t="s">
        <v>392</v>
      </c>
      <c r="H506" s="20" t="s">
        <v>323</v>
      </c>
      <c r="I506" s="20" t="s">
        <v>288</v>
      </c>
      <c r="J506" s="16" t="str">
        <f>VLOOKUP(Table1[[#This Row],[LastName]]&amp;"."&amp;Table1[[#This Row],[FirstName]],Fencers!C:H,6,FALSE)</f>
        <v>Men</v>
      </c>
      <c r="K506" s="17" t="str">
        <f>VLOOKUP(Table1[[#This Row],[LastName]]&amp;"."&amp;Table1[[#This Row],[FirstName]],Fencers!C:G,4,FALSE)</f>
        <v>AHFC</v>
      </c>
      <c r="L506" s="20" t="s">
        <v>399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14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14</v>
      </c>
    </row>
    <row r="507" spans="1:17" x14ac:dyDescent="0.25">
      <c r="A507" s="20" t="s">
        <v>126</v>
      </c>
      <c r="B507" s="20" t="s">
        <v>139</v>
      </c>
      <c r="C507" s="22">
        <v>6</v>
      </c>
      <c r="D507" s="13">
        <f>COUNTIFS(E:E,Table1[[#This Row],[EventDate]],G:G,Table1[[#This Row],[EventName]],H:H,Table1[[#This Row],[Category]],I:I,Table1[[#This Row],[Weapon]],J:J,Table1[[#This Row],[Gender]])</f>
        <v>11</v>
      </c>
      <c r="E507" s="5">
        <v>44451</v>
      </c>
      <c r="F507" s="12" t="s">
        <v>385</v>
      </c>
      <c r="G507" s="11" t="s">
        <v>392</v>
      </c>
      <c r="H507" s="20" t="s">
        <v>323</v>
      </c>
      <c r="I507" s="20" t="s">
        <v>288</v>
      </c>
      <c r="J507" s="16" t="str">
        <f>VLOOKUP(Table1[[#This Row],[LastName]]&amp;"."&amp;Table1[[#This Row],[FirstName]],Fencers!C:H,6,FALSE)</f>
        <v>Men</v>
      </c>
      <c r="K507" s="17" t="str">
        <f>VLOOKUP(Table1[[#This Row],[LastName]]&amp;"."&amp;Table1[[#This Row],[FirstName]],Fencers!C:G,4,FALSE)</f>
        <v>ASC</v>
      </c>
      <c r="L507" s="20" t="s">
        <v>399</v>
      </c>
      <c r="M507" s="18">
        <f>COUNTIFS(A:A,Table1[[#This Row],[LastName]],B:B,Table1[[#This Row],[FirstName]],F:F,"S",H:H,Table1[[#This Row],[Category]],I:I,Table1[[#This Row],[Weapon]])</f>
        <v>3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14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14</v>
      </c>
    </row>
    <row r="508" spans="1:17" x14ac:dyDescent="0.25">
      <c r="A508" s="20" t="s">
        <v>98</v>
      </c>
      <c r="B508" s="20" t="s">
        <v>80</v>
      </c>
      <c r="C508" s="22">
        <v>7</v>
      </c>
      <c r="D508" s="13">
        <f>COUNTIFS(E:E,Table1[[#This Row],[EventDate]],G:G,Table1[[#This Row],[EventName]],H:H,Table1[[#This Row],[Category]],I:I,Table1[[#This Row],[Weapon]],J:J,Table1[[#This Row],[Gender]])</f>
        <v>11</v>
      </c>
      <c r="E508" s="5">
        <v>44451</v>
      </c>
      <c r="F508" s="12" t="s">
        <v>385</v>
      </c>
      <c r="G508" s="11" t="s">
        <v>392</v>
      </c>
      <c r="H508" s="20" t="s">
        <v>323</v>
      </c>
      <c r="I508" s="20" t="s">
        <v>288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AHFC</v>
      </c>
      <c r="L508" s="20" t="s">
        <v>399</v>
      </c>
      <c r="M508" s="18">
        <f>COUNTIFS(A:A,Table1[[#This Row],[LastName]],B:B,Table1[[#This Row],[FirstName]],F:F,"S",H:H,Table1[[#This Row],[Category]],I:I,Table1[[#This Row],[Weapon]])</f>
        <v>1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14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14</v>
      </c>
    </row>
    <row r="509" spans="1:17" x14ac:dyDescent="0.25">
      <c r="A509" s="20" t="s">
        <v>402</v>
      </c>
      <c r="B509" s="20" t="s">
        <v>403</v>
      </c>
      <c r="C509" s="22">
        <v>8</v>
      </c>
      <c r="D509" s="13">
        <f>COUNTIFS(E:E,Table1[[#This Row],[EventDate]],G:G,Table1[[#This Row],[EventName]],H:H,Table1[[#This Row],[Category]],I:I,Table1[[#This Row],[Weapon]],J:J,Table1[[#This Row],[Gender]])</f>
        <v>11</v>
      </c>
      <c r="E509" s="5">
        <v>44451</v>
      </c>
      <c r="F509" s="12" t="s">
        <v>385</v>
      </c>
      <c r="G509" s="11" t="s">
        <v>392</v>
      </c>
      <c r="H509" s="20" t="s">
        <v>323</v>
      </c>
      <c r="I509" s="20" t="s">
        <v>288</v>
      </c>
      <c r="J509" s="16" t="str">
        <f>VLOOKUP(Table1[[#This Row],[LastName]]&amp;"."&amp;Table1[[#This Row],[FirstName]],Fencers!C:H,6,FALSE)</f>
        <v>Men</v>
      </c>
      <c r="K509" s="17" t="str">
        <f>VLOOKUP(Table1[[#This Row],[LastName]]&amp;"."&amp;Table1[[#This Row],[FirstName]],Fencers!C:G,4,FALSE)</f>
        <v>ASC</v>
      </c>
      <c r="L509" s="20" t="s">
        <v>399</v>
      </c>
      <c r="M509" s="18">
        <f>COUNTIFS(A:A,Table1[[#This Row],[LastName]],B:B,Table1[[#This Row],[FirstName]],F:F,"S",H:H,Table1[[#This Row],[Category]],I:I,Table1[[#This Row],[Weapon]])</f>
        <v>1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14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14</v>
      </c>
    </row>
    <row r="510" spans="1:17" x14ac:dyDescent="0.25">
      <c r="A510" s="20" t="s">
        <v>404</v>
      </c>
      <c r="B510" s="20" t="s">
        <v>405</v>
      </c>
      <c r="C510" s="22">
        <v>9</v>
      </c>
      <c r="D510" s="13">
        <f>COUNTIFS(E:E,Table1[[#This Row],[EventDate]],G:G,Table1[[#This Row],[EventName]],H:H,Table1[[#This Row],[Category]],I:I,Table1[[#This Row],[Weapon]],J:J,Table1[[#This Row],[Gender]])</f>
        <v>11</v>
      </c>
      <c r="E510" s="5">
        <v>44451</v>
      </c>
      <c r="F510" s="12" t="s">
        <v>385</v>
      </c>
      <c r="G510" s="11" t="s">
        <v>392</v>
      </c>
      <c r="H510" s="20" t="s">
        <v>323</v>
      </c>
      <c r="I510" s="20" t="s">
        <v>288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CSFC</v>
      </c>
      <c r="L510" s="20" t="s">
        <v>399</v>
      </c>
      <c r="M510" s="18">
        <f>COUNTIFS(A:A,Table1[[#This Row],[LastName]],B:B,Table1[[#This Row],[FirstName]],F:F,"S",H:H,Table1[[#This Row],[Category]],I:I,Table1[[#This Row],[Weapon]])</f>
        <v>1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8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8</v>
      </c>
    </row>
    <row r="511" spans="1:17" x14ac:dyDescent="0.25">
      <c r="A511" s="20" t="s">
        <v>98</v>
      </c>
      <c r="B511" s="20" t="s">
        <v>102</v>
      </c>
      <c r="C511" s="22">
        <v>10</v>
      </c>
      <c r="D511" s="13">
        <f>COUNTIFS(E:E,Table1[[#This Row],[EventDate]],G:G,Table1[[#This Row],[EventName]],H:H,Table1[[#This Row],[Category]],I:I,Table1[[#This Row],[Weapon]],J:J,Table1[[#This Row],[Gender]])</f>
        <v>11</v>
      </c>
      <c r="E511" s="5">
        <v>44451</v>
      </c>
      <c r="F511" s="12" t="s">
        <v>385</v>
      </c>
      <c r="G511" s="11" t="s">
        <v>392</v>
      </c>
      <c r="H511" s="20" t="s">
        <v>323</v>
      </c>
      <c r="I511" s="20" t="s">
        <v>288</v>
      </c>
      <c r="J511" s="16" t="str">
        <f>VLOOKUP(Table1[[#This Row],[LastName]]&amp;"."&amp;Table1[[#This Row],[FirstName]],Fencers!C:H,6,FALSE)</f>
        <v>Men</v>
      </c>
      <c r="K511" s="17" t="str">
        <f>VLOOKUP(Table1[[#This Row],[LastName]]&amp;"."&amp;Table1[[#This Row],[FirstName]],Fencers!C:G,4,FALSE)</f>
        <v>AHFC</v>
      </c>
      <c r="L511" s="20" t="s">
        <v>399</v>
      </c>
      <c r="M511" s="18">
        <f>COUNTIFS(A:A,Table1[[#This Row],[LastName]],B:B,Table1[[#This Row],[FirstName]],F:F,"S",H:H,Table1[[#This Row],[Category]],I:I,Table1[[#This Row],[Weapon]])</f>
        <v>1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8</v>
      </c>
    </row>
    <row r="512" spans="1:17" x14ac:dyDescent="0.25">
      <c r="A512" s="20" t="s">
        <v>107</v>
      </c>
      <c r="B512" s="20" t="s">
        <v>114</v>
      </c>
      <c r="C512" s="22">
        <v>11</v>
      </c>
      <c r="D512" s="13">
        <f>COUNTIFS(E:E,Table1[[#This Row],[EventDate]],G:G,Table1[[#This Row],[EventName]],H:H,Table1[[#This Row],[Category]],I:I,Table1[[#This Row],[Weapon]],J:J,Table1[[#This Row],[Gender]])</f>
        <v>11</v>
      </c>
      <c r="E512" s="5">
        <v>44451</v>
      </c>
      <c r="F512" s="12" t="s">
        <v>385</v>
      </c>
      <c r="G512" s="11" t="s">
        <v>392</v>
      </c>
      <c r="H512" s="20" t="s">
        <v>323</v>
      </c>
      <c r="I512" s="20" t="s">
        <v>288</v>
      </c>
      <c r="J512" s="16" t="str">
        <f>VLOOKUP(Table1[[#This Row],[LastName]]&amp;"."&amp;Table1[[#This Row],[FirstName]],Fencers!C:H,6,FALSE)</f>
        <v>Men</v>
      </c>
      <c r="K512" s="17" t="str">
        <f>VLOOKUP(Table1[[#This Row],[LastName]]&amp;"."&amp;Table1[[#This Row],[FirstName]],Fencers!C:G,4,FALSE)</f>
        <v>ASC</v>
      </c>
      <c r="L512" s="20" t="s">
        <v>399</v>
      </c>
      <c r="M512" s="18">
        <f>COUNTIFS(A:A,Table1[[#This Row],[LastName]],B:B,Table1[[#This Row],[FirstName]],F:F,"S",H:H,Table1[[#This Row],[Category]],I:I,Table1[[#This Row],[Weapon]])</f>
        <v>2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8</v>
      </c>
    </row>
    <row r="513" spans="1:17" x14ac:dyDescent="0.25">
      <c r="A513" s="20" t="s">
        <v>122</v>
      </c>
      <c r="B513" s="20" t="s">
        <v>135</v>
      </c>
      <c r="C513" s="22">
        <v>1</v>
      </c>
      <c r="D513" s="13">
        <f>COUNTIFS(E:E,Table1[[#This Row],[EventDate]],G:G,Table1[[#This Row],[EventName]],H:H,Table1[[#This Row],[Category]],I:I,Table1[[#This Row],[Weapon]],J:J,Table1[[#This Row],[Gender]])</f>
        <v>4</v>
      </c>
      <c r="E513" s="5">
        <v>44451</v>
      </c>
      <c r="F513" s="12" t="s">
        <v>385</v>
      </c>
      <c r="G513" s="11" t="s">
        <v>392</v>
      </c>
      <c r="H513" s="20" t="s">
        <v>323</v>
      </c>
      <c r="I513" s="20" t="s">
        <v>288</v>
      </c>
      <c r="J513" s="16" t="str">
        <f>VLOOKUP(Table1[[#This Row],[LastName]]&amp;"."&amp;Table1[[#This Row],[FirstName]],Fencers!C:H,6,FALSE)</f>
        <v>Women</v>
      </c>
      <c r="K513" s="17" t="str">
        <f>VLOOKUP(Table1[[#This Row],[LastName]]&amp;"."&amp;Table1[[#This Row],[FirstName]],Fencers!C:G,4,FALSE)</f>
        <v>ASC</v>
      </c>
      <c r="L513" s="20" t="s">
        <v>399</v>
      </c>
      <c r="M513" s="18">
        <f>COUNTIFS(A:A,Table1[[#This Row],[LastName]],B:B,Table1[[#This Row],[FirstName]],F:F,"S",H:H,Table1[[#This Row],[Category]],I:I,Table1[[#This Row],[Weapon]])</f>
        <v>3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32</v>
      </c>
      <c r="P513" s="18">
        <f>IF(OR(Table1[[#This Row],[Rank]]="Cancelled",Table1[[#This Row],[Rank]]&gt;64),1,VLOOKUP(Table1[[#This Row],[GenderCount]],'Ranking Values'!E:F,2,FALSE))</f>
        <v>0.8</v>
      </c>
      <c r="Q513" s="19">
        <f>Table1[[#This Row],[Ranking.Points]]*Table1[[#This Row],[Mulitplier]]*Table1[[#This Row],[NI.Mult]]</f>
        <v>25.6</v>
      </c>
    </row>
    <row r="514" spans="1:17" x14ac:dyDescent="0.25">
      <c r="A514" s="20" t="s">
        <v>407</v>
      </c>
      <c r="B514" s="20" t="s">
        <v>408</v>
      </c>
      <c r="C514" s="22">
        <v>2</v>
      </c>
      <c r="D514" s="13">
        <f>COUNTIFS(E:E,Table1[[#This Row],[EventDate]],G:G,Table1[[#This Row],[EventName]],H:H,Table1[[#This Row],[Category]],I:I,Table1[[#This Row],[Weapon]],J:J,Table1[[#This Row],[Gender]])</f>
        <v>4</v>
      </c>
      <c r="E514" s="5">
        <v>44451</v>
      </c>
      <c r="F514" s="12" t="s">
        <v>385</v>
      </c>
      <c r="G514" s="11" t="s">
        <v>392</v>
      </c>
      <c r="H514" s="20" t="s">
        <v>323</v>
      </c>
      <c r="I514" s="20" t="s">
        <v>288</v>
      </c>
      <c r="J514" s="16" t="str">
        <f>VLOOKUP(Table1[[#This Row],[LastName]]&amp;"."&amp;Table1[[#This Row],[FirstName]],Fencers!C:H,6,FALSE)</f>
        <v>Women</v>
      </c>
      <c r="K514" s="17" t="str">
        <f>VLOOKUP(Table1[[#This Row],[LastName]]&amp;"."&amp;Table1[[#This Row],[FirstName]],Fencers!C:G,4,FALSE)</f>
        <v>CSFC</v>
      </c>
      <c r="L514" s="20" t="s">
        <v>399</v>
      </c>
      <c r="M514" s="18">
        <f>COUNTIFS(A:A,Table1[[#This Row],[LastName]],B:B,Table1[[#This Row],[FirstName]],F:F,"S",H:H,Table1[[#This Row],[Category]],I:I,Table1[[#This Row],[Weapon]])</f>
        <v>1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26</v>
      </c>
      <c r="P514" s="18">
        <f>IF(OR(Table1[[#This Row],[Rank]]="Cancelled",Table1[[#This Row],[Rank]]&gt;64),1,VLOOKUP(Table1[[#This Row],[GenderCount]],'Ranking Values'!E:F,2,FALSE))</f>
        <v>0.8</v>
      </c>
      <c r="Q514" s="19">
        <f>Table1[[#This Row],[Ranking.Points]]*Table1[[#This Row],[Mulitplier]]*Table1[[#This Row],[NI.Mult]]</f>
        <v>20.8</v>
      </c>
    </row>
    <row r="515" spans="1:17" x14ac:dyDescent="0.25">
      <c r="A515" s="20" t="s">
        <v>25</v>
      </c>
      <c r="B515" s="20" t="s">
        <v>40</v>
      </c>
      <c r="C515" s="22">
        <v>3</v>
      </c>
      <c r="D515" s="13">
        <f>COUNTIFS(E:E,Table1[[#This Row],[EventDate]],G:G,Table1[[#This Row],[EventName]],H:H,Table1[[#This Row],[Category]],I:I,Table1[[#This Row],[Weapon]],J:J,Table1[[#This Row],[Gender]])</f>
        <v>4</v>
      </c>
      <c r="E515" s="5">
        <v>44451</v>
      </c>
      <c r="F515" s="12" t="s">
        <v>385</v>
      </c>
      <c r="G515" s="11" t="s">
        <v>392</v>
      </c>
      <c r="H515" s="20" t="s">
        <v>323</v>
      </c>
      <c r="I515" s="20" t="s">
        <v>288</v>
      </c>
      <c r="J515" s="16" t="str">
        <f>VLOOKUP(Table1[[#This Row],[LastName]]&amp;"."&amp;Table1[[#This Row],[FirstName]],Fencers!C:H,6,FALSE)</f>
        <v>Women</v>
      </c>
      <c r="K515" s="17" t="str">
        <f>VLOOKUP(Table1[[#This Row],[LastName]]&amp;"."&amp;Table1[[#This Row],[FirstName]],Fencers!C:G,4,FALSE)</f>
        <v>ASC</v>
      </c>
      <c r="L515" s="20" t="s">
        <v>399</v>
      </c>
      <c r="M515" s="18">
        <f>COUNTIFS(A:A,Table1[[#This Row],[LastName]],B:B,Table1[[#This Row],[FirstName]],F:F,"S",H:H,Table1[[#This Row],[Category]],I:I,Table1[[#This Row],[Weapon]])</f>
        <v>1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20</v>
      </c>
      <c r="P515" s="18">
        <f>IF(OR(Table1[[#This Row],[Rank]]="Cancelled",Table1[[#This Row],[Rank]]&gt;64),1,VLOOKUP(Table1[[#This Row],[GenderCount]],'Ranking Values'!E:F,2,FALSE))</f>
        <v>0.8</v>
      </c>
      <c r="Q515" s="19">
        <f>Table1[[#This Row],[Ranking.Points]]*Table1[[#This Row],[Mulitplier]]*Table1[[#This Row],[NI.Mult]]</f>
        <v>16</v>
      </c>
    </row>
    <row r="516" spans="1:17" x14ac:dyDescent="0.25">
      <c r="A516" s="20" t="s">
        <v>108</v>
      </c>
      <c r="B516" s="20" t="s">
        <v>115</v>
      </c>
      <c r="C516" s="22">
        <v>3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5">
        <v>44451</v>
      </c>
      <c r="F516" s="12" t="s">
        <v>385</v>
      </c>
      <c r="G516" s="11" t="s">
        <v>392</v>
      </c>
      <c r="H516" s="20" t="s">
        <v>323</v>
      </c>
      <c r="I516" s="20" t="s">
        <v>288</v>
      </c>
      <c r="J516" s="16" t="str">
        <f>VLOOKUP(Table1[[#This Row],[LastName]]&amp;"."&amp;Table1[[#This Row],[FirstName]],Fencers!C:H,6,FALSE)</f>
        <v>Women</v>
      </c>
      <c r="K516" s="17" t="str">
        <f>VLOOKUP(Table1[[#This Row],[LastName]]&amp;"."&amp;Table1[[#This Row],[FirstName]],Fencers!C:G,4,FALSE)</f>
        <v>ASC</v>
      </c>
      <c r="L516" s="20" t="s">
        <v>399</v>
      </c>
      <c r="M516" s="18">
        <f>COUNTIFS(A:A,Table1[[#This Row],[LastName]],B:B,Table1[[#This Row],[FirstName]],F:F,"S",H:H,Table1[[#This Row],[Category]],I:I,Table1[[#This Row],[Weapon]])</f>
        <v>4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20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16</v>
      </c>
    </row>
    <row r="517" spans="1:17" x14ac:dyDescent="0.25">
      <c r="A517" s="20" t="s">
        <v>61</v>
      </c>
      <c r="B517" s="20" t="s">
        <v>63</v>
      </c>
      <c r="C517" s="22">
        <v>1</v>
      </c>
      <c r="D517" s="13">
        <f>COUNTIFS(E:E,Table1[[#This Row],[EventDate]],G:G,Table1[[#This Row],[EventName]],H:H,Table1[[#This Row],[Category]],I:I,Table1[[#This Row],[Weapon]],J:J,Table1[[#This Row],[Gender]])</f>
        <v>9</v>
      </c>
      <c r="E517" s="5">
        <v>44451</v>
      </c>
      <c r="F517" s="12" t="s">
        <v>385</v>
      </c>
      <c r="G517" s="11" t="s">
        <v>392</v>
      </c>
      <c r="H517" s="20" t="s">
        <v>323</v>
      </c>
      <c r="I517" s="20" t="s">
        <v>286</v>
      </c>
      <c r="J517" s="16" t="str">
        <f>VLOOKUP(Table1[[#This Row],[LastName]]&amp;"."&amp;Table1[[#This Row],[FirstName]],Fencers!C:H,6,FALSE)</f>
        <v>Men</v>
      </c>
      <c r="K517" s="17" t="str">
        <f>VLOOKUP(Table1[[#This Row],[LastName]]&amp;"."&amp;Table1[[#This Row],[FirstName]],Fencers!C:G,4,FALSE)</f>
        <v>CSFC</v>
      </c>
      <c r="L517" s="20" t="s">
        <v>399</v>
      </c>
      <c r="M517" s="18">
        <f>COUNTIFS(A:A,Table1[[#This Row],[LastName]],B:B,Table1[[#This Row],[FirstName]],F:F,"S",H:H,Table1[[#This Row],[Category]],I:I,Table1[[#This Row],[Weapon]])</f>
        <v>2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32</v>
      </c>
      <c r="P517" s="18">
        <f>IF(OR(Table1[[#This Row],[Rank]]="Cancelled",Table1[[#This Row],[Rank]]&gt;64),1,VLOOKUP(Table1[[#This Row],[GenderCount]],'Ranking Values'!E:F,2,FALSE))</f>
        <v>1</v>
      </c>
      <c r="Q517" s="19">
        <f>Table1[[#This Row],[Ranking.Points]]*Table1[[#This Row],[Mulitplier]]*Table1[[#This Row],[NI.Mult]]</f>
        <v>32</v>
      </c>
    </row>
    <row r="518" spans="1:17" x14ac:dyDescent="0.25">
      <c r="A518" s="20" t="s">
        <v>162</v>
      </c>
      <c r="B518" s="20" t="s">
        <v>168</v>
      </c>
      <c r="C518" s="22">
        <v>2</v>
      </c>
      <c r="D518" s="13">
        <f>COUNTIFS(E:E,Table1[[#This Row],[EventDate]],G:G,Table1[[#This Row],[EventName]],H:H,Table1[[#This Row],[Category]],I:I,Table1[[#This Row],[Weapon]],J:J,Table1[[#This Row],[Gender]])</f>
        <v>9</v>
      </c>
      <c r="E518" s="5">
        <v>44451</v>
      </c>
      <c r="F518" s="12" t="s">
        <v>385</v>
      </c>
      <c r="G518" s="11" t="s">
        <v>392</v>
      </c>
      <c r="H518" s="20" t="s">
        <v>323</v>
      </c>
      <c r="I518" s="20" t="s">
        <v>286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AUFeC</v>
      </c>
      <c r="L518" s="20" t="s">
        <v>399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26</v>
      </c>
      <c r="P518" s="18">
        <f>IF(OR(Table1[[#This Row],[Rank]]="Cancelled",Table1[[#This Row],[Rank]]&gt;64),1,VLOOKUP(Table1[[#This Row],[GenderCount]],'Ranking Values'!E:F,2,FALSE))</f>
        <v>1</v>
      </c>
      <c r="Q518" s="19">
        <f>Table1[[#This Row],[Ranking.Points]]*Table1[[#This Row],[Mulitplier]]*Table1[[#This Row],[NI.Mult]]</f>
        <v>26</v>
      </c>
    </row>
    <row r="519" spans="1:17" x14ac:dyDescent="0.25">
      <c r="A519" s="20" t="s">
        <v>384</v>
      </c>
      <c r="B519" s="20" t="s">
        <v>145</v>
      </c>
      <c r="C519" s="22">
        <v>3</v>
      </c>
      <c r="D519" s="13">
        <f>COUNTIFS(E:E,Table1[[#This Row],[EventDate]],G:G,Table1[[#This Row],[EventName]],H:H,Table1[[#This Row],[Category]],I:I,Table1[[#This Row],[Weapon]],J:J,Table1[[#This Row],[Gender]])</f>
        <v>9</v>
      </c>
      <c r="E519" s="5">
        <v>44451</v>
      </c>
      <c r="F519" s="12" t="s">
        <v>385</v>
      </c>
      <c r="G519" s="11" t="s">
        <v>392</v>
      </c>
      <c r="H519" s="20" t="s">
        <v>323</v>
      </c>
      <c r="I519" s="20" t="s">
        <v>286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TPFC</v>
      </c>
      <c r="L519" s="20" t="s">
        <v>399</v>
      </c>
      <c r="M519" s="18">
        <f>COUNTIFS(A:A,Table1[[#This Row],[LastName]],B:B,Table1[[#This Row],[FirstName]],F:F,"S",H:H,Table1[[#This Row],[Category]],I:I,Table1[[#This Row],[Weapon]])</f>
        <v>1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20</v>
      </c>
      <c r="P519" s="18">
        <f>IF(OR(Table1[[#This Row],[Rank]]="Cancelled",Table1[[#This Row],[Rank]]&gt;64),1,VLOOKUP(Table1[[#This Row],[GenderCount]],'Ranking Values'!E:F,2,FALSE))</f>
        <v>1</v>
      </c>
      <c r="Q519" s="19">
        <f>Table1[[#This Row],[Ranking.Points]]*Table1[[#This Row],[Mulitplier]]*Table1[[#This Row],[NI.Mult]]</f>
        <v>20</v>
      </c>
    </row>
    <row r="520" spans="1:17" x14ac:dyDescent="0.25">
      <c r="A520" s="20" t="s">
        <v>107</v>
      </c>
      <c r="B520" s="20" t="s">
        <v>143</v>
      </c>
      <c r="C520" s="22">
        <v>3</v>
      </c>
      <c r="D520" s="13">
        <f>COUNTIFS(E:E,Table1[[#This Row],[EventDate]],G:G,Table1[[#This Row],[EventName]],H:H,Table1[[#This Row],[Category]],I:I,Table1[[#This Row],[Weapon]],J:J,Table1[[#This Row],[Gender]])</f>
        <v>9</v>
      </c>
      <c r="E520" s="5">
        <v>44451</v>
      </c>
      <c r="F520" s="12" t="s">
        <v>385</v>
      </c>
      <c r="G520" s="11" t="s">
        <v>392</v>
      </c>
      <c r="H520" s="20" t="s">
        <v>323</v>
      </c>
      <c r="I520" s="20" t="s">
        <v>286</v>
      </c>
      <c r="J520" s="16" t="str">
        <f>VLOOKUP(Table1[[#This Row],[LastName]]&amp;"."&amp;Table1[[#This Row],[FirstName]],Fencers!C:H,6,FALSE)</f>
        <v>Men</v>
      </c>
      <c r="K520" s="17" t="str">
        <f>VLOOKUP(Table1[[#This Row],[LastName]]&amp;"."&amp;Table1[[#This Row],[FirstName]],Fencers!C:G,4,FALSE)</f>
        <v>ASC</v>
      </c>
      <c r="L520" s="20" t="s">
        <v>399</v>
      </c>
      <c r="M520" s="18">
        <f>COUNTIFS(A:A,Table1[[#This Row],[LastName]],B:B,Table1[[#This Row],[FirstName]],F:F,"S",H:H,Table1[[#This Row],[Category]],I:I,Table1[[#This Row],[Weapon]])</f>
        <v>4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20</v>
      </c>
      <c r="P520" s="18">
        <f>IF(OR(Table1[[#This Row],[Rank]]="Cancelled",Table1[[#This Row],[Rank]]&gt;64),1,VLOOKUP(Table1[[#This Row],[GenderCount]],'Ranking Values'!E:F,2,FALSE))</f>
        <v>1</v>
      </c>
      <c r="Q520" s="19">
        <f>Table1[[#This Row],[Ranking.Points]]*Table1[[#This Row],[Mulitplier]]*Table1[[#This Row],[NI.Mult]]</f>
        <v>20</v>
      </c>
    </row>
    <row r="521" spans="1:17" x14ac:dyDescent="0.25">
      <c r="A521" s="20" t="s">
        <v>90</v>
      </c>
      <c r="B521" s="20" t="s">
        <v>91</v>
      </c>
      <c r="C521" s="22">
        <v>5</v>
      </c>
      <c r="D521" s="13">
        <f>COUNTIFS(E:E,Table1[[#This Row],[EventDate]],G:G,Table1[[#This Row],[EventName]],H:H,Table1[[#This Row],[Category]],I:I,Table1[[#This Row],[Weapon]],J:J,Table1[[#This Row],[Gender]])</f>
        <v>9</v>
      </c>
      <c r="E521" s="5">
        <v>44451</v>
      </c>
      <c r="F521" s="12" t="s">
        <v>385</v>
      </c>
      <c r="G521" s="11" t="s">
        <v>392</v>
      </c>
      <c r="H521" s="20" t="s">
        <v>323</v>
      </c>
      <c r="I521" s="20" t="s">
        <v>286</v>
      </c>
      <c r="J521" s="16" t="str">
        <f>VLOOKUP(Table1[[#This Row],[LastName]]&amp;"."&amp;Table1[[#This Row],[FirstName]],Fencers!C:H,6,FALSE)</f>
        <v>Men</v>
      </c>
      <c r="K521" s="17" t="str">
        <f>VLOOKUP(Table1[[#This Row],[LastName]]&amp;"."&amp;Table1[[#This Row],[FirstName]],Fencers!C:G,4,FALSE)</f>
        <v>TPFC</v>
      </c>
      <c r="L521" s="20" t="s">
        <v>399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14</v>
      </c>
      <c r="P521" s="18">
        <f>IF(OR(Table1[[#This Row],[Rank]]="Cancelled",Table1[[#This Row],[Rank]]&gt;64),1,VLOOKUP(Table1[[#This Row],[GenderCount]],'Ranking Values'!E:F,2,FALSE))</f>
        <v>1</v>
      </c>
      <c r="Q521" s="19">
        <f>Table1[[#This Row],[Ranking.Points]]*Table1[[#This Row],[Mulitplier]]*Table1[[#This Row],[NI.Mult]]</f>
        <v>14</v>
      </c>
    </row>
    <row r="522" spans="1:17" x14ac:dyDescent="0.25">
      <c r="A522" s="20" t="s">
        <v>84</v>
      </c>
      <c r="B522" s="20" t="s">
        <v>86</v>
      </c>
      <c r="C522" s="22">
        <v>6</v>
      </c>
      <c r="D522" s="13">
        <f>COUNTIFS(E:E,Table1[[#This Row],[EventDate]],G:G,Table1[[#This Row],[EventName]],H:H,Table1[[#This Row],[Category]],I:I,Table1[[#This Row],[Weapon]],J:J,Table1[[#This Row],[Gender]])</f>
        <v>9</v>
      </c>
      <c r="E522" s="5">
        <v>44451</v>
      </c>
      <c r="F522" s="12" t="s">
        <v>385</v>
      </c>
      <c r="G522" s="11" t="s">
        <v>392</v>
      </c>
      <c r="H522" s="20" t="s">
        <v>323</v>
      </c>
      <c r="I522" s="20" t="s">
        <v>286</v>
      </c>
      <c r="J522" s="16" t="str">
        <f>VLOOKUP(Table1[[#This Row],[LastName]]&amp;"."&amp;Table1[[#This Row],[FirstName]],Fencers!C:H,6,FALSE)</f>
        <v>Men</v>
      </c>
      <c r="K522" s="17" t="str">
        <f>VLOOKUP(Table1[[#This Row],[LastName]]&amp;"."&amp;Table1[[#This Row],[FirstName]],Fencers!C:G,4,FALSE)</f>
        <v>AHFC</v>
      </c>
      <c r="L522" s="20" t="s">
        <v>399</v>
      </c>
      <c r="M522" s="18">
        <f>COUNTIFS(A:A,Table1[[#This Row],[LastName]],B:B,Table1[[#This Row],[FirstName]],F:F,"S",H:H,Table1[[#This Row],[Category]],I:I,Table1[[#This Row],[Weapon]])</f>
        <v>1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8">
        <f>IF(Table1[[#This Row],[Rank]]="Cancelled",1,IF(Table1[[#This Row],[Rank]]&gt;64,0,IF(L522=0,VLOOKUP(C522,'Ranking Values'!A:C,2,FALSE),VLOOKUP(C522,'Ranking Values'!A:C,3,FALSE))))</f>
        <v>14</v>
      </c>
      <c r="P522" s="18">
        <f>IF(OR(Table1[[#This Row],[Rank]]="Cancelled",Table1[[#This Row],[Rank]]&gt;64),1,VLOOKUP(Table1[[#This Row],[GenderCount]],'Ranking Values'!E:F,2,FALSE))</f>
        <v>1</v>
      </c>
      <c r="Q522" s="19">
        <f>Table1[[#This Row],[Ranking.Points]]*Table1[[#This Row],[Mulitplier]]*Table1[[#This Row],[NI.Mult]]</f>
        <v>14</v>
      </c>
    </row>
    <row r="523" spans="1:17" x14ac:dyDescent="0.25">
      <c r="A523" s="20" t="s">
        <v>409</v>
      </c>
      <c r="B523" s="20" t="s">
        <v>406</v>
      </c>
      <c r="C523" s="22">
        <v>7</v>
      </c>
      <c r="D523" s="13">
        <f>COUNTIFS(E:E,Table1[[#This Row],[EventDate]],G:G,Table1[[#This Row],[EventName]],H:H,Table1[[#This Row],[Category]],I:I,Table1[[#This Row],[Weapon]],J:J,Table1[[#This Row],[Gender]])</f>
        <v>9</v>
      </c>
      <c r="E523" s="5">
        <v>44451</v>
      </c>
      <c r="F523" s="12" t="s">
        <v>385</v>
      </c>
      <c r="G523" s="11" t="s">
        <v>392</v>
      </c>
      <c r="H523" s="20" t="s">
        <v>323</v>
      </c>
      <c r="I523" s="20" t="s">
        <v>286</v>
      </c>
      <c r="J523" s="16" t="str">
        <f>VLOOKUP(Table1[[#This Row],[LastName]]&amp;"."&amp;Table1[[#This Row],[FirstName]],Fencers!C:H,6,FALSE)</f>
        <v>Men</v>
      </c>
      <c r="K523" s="17" t="str">
        <f>VLOOKUP(Table1[[#This Row],[LastName]]&amp;"."&amp;Table1[[#This Row],[FirstName]],Fencers!C:G,4,FALSE)</f>
        <v>AUFeC</v>
      </c>
      <c r="L523" s="20" t="s">
        <v>399</v>
      </c>
      <c r="M523" s="18">
        <f>COUNTIFS(A:A,Table1[[#This Row],[LastName]],B:B,Table1[[#This Row],[FirstName]],F:F,"S",H:H,Table1[[#This Row],[Category]],I:I,Table1[[#This Row],[Weapon]])</f>
        <v>1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14</v>
      </c>
      <c r="P523" s="18">
        <f>IF(OR(Table1[[#This Row],[Rank]]="Cancelled",Table1[[#This Row],[Rank]]&gt;64),1,VLOOKUP(Table1[[#This Row],[GenderCount]],'Ranking Values'!E:F,2,FALSE))</f>
        <v>1</v>
      </c>
      <c r="Q523" s="19">
        <f>Table1[[#This Row],[Ranking.Points]]*Table1[[#This Row],[Mulitplier]]*Table1[[#This Row],[NI.Mult]]</f>
        <v>14</v>
      </c>
    </row>
    <row r="524" spans="1:17" x14ac:dyDescent="0.25">
      <c r="A524" s="20" t="s">
        <v>76</v>
      </c>
      <c r="B524" s="20" t="s">
        <v>77</v>
      </c>
      <c r="C524" s="22">
        <v>8</v>
      </c>
      <c r="D524" s="13">
        <f>COUNTIFS(E:E,Table1[[#This Row],[EventDate]],G:G,Table1[[#This Row],[EventName]],H:H,Table1[[#This Row],[Category]],I:I,Table1[[#This Row],[Weapon]],J:J,Table1[[#This Row],[Gender]])</f>
        <v>9</v>
      </c>
      <c r="E524" s="5">
        <v>44451</v>
      </c>
      <c r="F524" s="12" t="s">
        <v>385</v>
      </c>
      <c r="G524" s="11" t="s">
        <v>392</v>
      </c>
      <c r="H524" s="20" t="s">
        <v>323</v>
      </c>
      <c r="I524" s="20" t="s">
        <v>286</v>
      </c>
      <c r="J524" s="16" t="str">
        <f>VLOOKUP(Table1[[#This Row],[LastName]]&amp;"."&amp;Table1[[#This Row],[FirstName]],Fencers!C:H,6,FALSE)</f>
        <v>Men</v>
      </c>
      <c r="K524" s="17" t="str">
        <f>VLOOKUP(Table1[[#This Row],[LastName]]&amp;"."&amp;Table1[[#This Row],[FirstName]],Fencers!C:G,4,FALSE)</f>
        <v>ASC</v>
      </c>
      <c r="L524" s="20" t="s">
        <v>399</v>
      </c>
      <c r="M524" s="18">
        <f>COUNTIFS(A:A,Table1[[#This Row],[LastName]],B:B,Table1[[#This Row],[FirstName]],F:F,"S",H:H,Table1[[#This Row],[Category]],I:I,Table1[[#This Row],[Weapon]])</f>
        <v>2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8">
        <f>IF(Table1[[#This Row],[Rank]]="Cancelled",1,IF(Table1[[#This Row],[Rank]]&gt;64,0,IF(L524=0,VLOOKUP(C524,'Ranking Values'!A:C,2,FALSE),VLOOKUP(C524,'Ranking Values'!A:C,3,FALSE))))</f>
        <v>14</v>
      </c>
      <c r="P524" s="18">
        <f>IF(OR(Table1[[#This Row],[Rank]]="Cancelled",Table1[[#This Row],[Rank]]&gt;64),1,VLOOKUP(Table1[[#This Row],[GenderCount]],'Ranking Values'!E:F,2,FALSE))</f>
        <v>1</v>
      </c>
      <c r="Q524" s="19">
        <f>Table1[[#This Row],[Ranking.Points]]*Table1[[#This Row],[Mulitplier]]*Table1[[#This Row],[NI.Mult]]</f>
        <v>14</v>
      </c>
    </row>
    <row r="525" spans="1:17" x14ac:dyDescent="0.25">
      <c r="A525" s="20" t="s">
        <v>167</v>
      </c>
      <c r="B525" s="20" t="s">
        <v>151</v>
      </c>
      <c r="C525" s="22">
        <v>9</v>
      </c>
      <c r="D525" s="13">
        <f>COUNTIFS(E:E,Table1[[#This Row],[EventDate]],G:G,Table1[[#This Row],[EventName]],H:H,Table1[[#This Row],[Category]],I:I,Table1[[#This Row],[Weapon]],J:J,Table1[[#This Row],[Gender]])</f>
        <v>9</v>
      </c>
      <c r="E525" s="5">
        <v>44451</v>
      </c>
      <c r="F525" s="12" t="s">
        <v>385</v>
      </c>
      <c r="G525" s="11" t="s">
        <v>392</v>
      </c>
      <c r="H525" s="20" t="s">
        <v>323</v>
      </c>
      <c r="I525" s="20" t="s">
        <v>286</v>
      </c>
      <c r="J525" s="16" t="str">
        <f>VLOOKUP(Table1[[#This Row],[LastName]]&amp;"."&amp;Table1[[#This Row],[FirstName]],Fencers!C:H,6,FALSE)</f>
        <v>Men</v>
      </c>
      <c r="K525" s="17" t="str">
        <f>VLOOKUP(Table1[[#This Row],[LastName]]&amp;"."&amp;Table1[[#This Row],[FirstName]],Fencers!C:G,4,FALSE)</f>
        <v>ASC</v>
      </c>
      <c r="L525" s="20" t="s">
        <v>399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8">
        <f>IF(Table1[[#This Row],[Rank]]="Cancelled",1,IF(Table1[[#This Row],[Rank]]&gt;64,0,IF(L525=0,VLOOKUP(C525,'Ranking Values'!A:C,2,FALSE),VLOOKUP(C525,'Ranking Values'!A:C,3,FALSE))))</f>
        <v>8</v>
      </c>
      <c r="P525" s="18">
        <f>IF(OR(Table1[[#This Row],[Rank]]="Cancelled",Table1[[#This Row],[Rank]]&gt;64),1,VLOOKUP(Table1[[#This Row],[GenderCount]],'Ranking Values'!E:F,2,FALSE))</f>
        <v>1</v>
      </c>
      <c r="Q525" s="19">
        <f>Table1[[#This Row],[Ranking.Points]]*Table1[[#This Row],[Mulitplier]]*Table1[[#This Row],[NI.Mult]]</f>
        <v>8</v>
      </c>
    </row>
    <row r="526" spans="1:17" x14ac:dyDescent="0.25">
      <c r="A526" s="20" t="s">
        <v>61</v>
      </c>
      <c r="B526" s="20" t="s">
        <v>64</v>
      </c>
      <c r="C526" s="22">
        <v>1</v>
      </c>
      <c r="D526" s="13">
        <f>COUNTIFS(E:E,Table1[[#This Row],[EventDate]],G:G,Table1[[#This Row],[EventName]],H:H,Table1[[#This Row],[Category]],I:I,Table1[[#This Row],[Weapon]],J:J,Table1[[#This Row],[Gender]])</f>
        <v>6</v>
      </c>
      <c r="E526" s="5">
        <v>44451</v>
      </c>
      <c r="F526" s="12" t="s">
        <v>385</v>
      </c>
      <c r="G526" s="11" t="s">
        <v>392</v>
      </c>
      <c r="H526" s="20" t="s">
        <v>323</v>
      </c>
      <c r="I526" s="20" t="s">
        <v>286</v>
      </c>
      <c r="J526" s="16" t="str">
        <f>VLOOKUP(Table1[[#This Row],[LastName]]&amp;"."&amp;Table1[[#This Row],[FirstName]],Fencers!C:H,6,FALSE)</f>
        <v>Women</v>
      </c>
      <c r="K526" s="17" t="str">
        <f>VLOOKUP(Table1[[#This Row],[LastName]]&amp;"."&amp;Table1[[#This Row],[FirstName]],Fencers!C:G,4,FALSE)</f>
        <v>CSFC</v>
      </c>
      <c r="L526" s="20" t="s">
        <v>399</v>
      </c>
      <c r="M526" s="18">
        <f>COUNTIFS(A:A,Table1[[#This Row],[LastName]],B:B,Table1[[#This Row],[FirstName]],F:F,"S",H:H,Table1[[#This Row],[Category]],I:I,Table1[[#This Row],[Weapon]])</f>
        <v>2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8">
        <f>IF(Table1[[#This Row],[Rank]]="Cancelled",1,IF(Table1[[#This Row],[Rank]]&gt;64,0,IF(L526=0,VLOOKUP(C526,'Ranking Values'!A:C,2,FALSE),VLOOKUP(C526,'Ranking Values'!A:C,3,FALSE))))</f>
        <v>32</v>
      </c>
      <c r="P526" s="18">
        <f>IF(OR(Table1[[#This Row],[Rank]]="Cancelled",Table1[[#This Row],[Rank]]&gt;64),1,VLOOKUP(Table1[[#This Row],[GenderCount]],'Ranking Values'!E:F,2,FALSE))</f>
        <v>1</v>
      </c>
      <c r="Q526" s="19">
        <f>Table1[[#This Row],[Ranking.Points]]*Table1[[#This Row],[Mulitplier]]*Table1[[#This Row],[NI.Mult]]</f>
        <v>32</v>
      </c>
    </row>
    <row r="527" spans="1:17" x14ac:dyDescent="0.25">
      <c r="A527" s="20" t="s">
        <v>181</v>
      </c>
      <c r="B527" s="20" t="s">
        <v>182</v>
      </c>
      <c r="C527" s="22">
        <v>2</v>
      </c>
      <c r="D527" s="13">
        <f>COUNTIFS(E:E,Table1[[#This Row],[EventDate]],G:G,Table1[[#This Row],[EventName]],H:H,Table1[[#This Row],[Category]],I:I,Table1[[#This Row],[Weapon]],J:J,Table1[[#This Row],[Gender]])</f>
        <v>6</v>
      </c>
      <c r="E527" s="5">
        <v>44451</v>
      </c>
      <c r="F527" s="12" t="s">
        <v>385</v>
      </c>
      <c r="G527" s="11" t="s">
        <v>392</v>
      </c>
      <c r="H527" s="20" t="s">
        <v>323</v>
      </c>
      <c r="I527" s="2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CSFC</v>
      </c>
      <c r="L527" s="20" t="s">
        <v>399</v>
      </c>
      <c r="M527" s="18">
        <f>COUNTIFS(A:A,Table1[[#This Row],[LastName]],B:B,Table1[[#This Row],[FirstName]],F:F,"S",H:H,Table1[[#This Row],[Category]],I:I,Table1[[#This Row],[Weapon]])</f>
        <v>4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8">
        <f>IF(Table1[[#This Row],[Rank]]="Cancelled",1,IF(Table1[[#This Row],[Rank]]&gt;64,0,IF(L527=0,VLOOKUP(C527,'Ranking Values'!A:C,2,FALSE),VLOOKUP(C527,'Ranking Values'!A:C,3,FALSE))))</f>
        <v>26</v>
      </c>
      <c r="P527" s="18">
        <f>IF(OR(Table1[[#This Row],[Rank]]="Cancelled",Table1[[#This Row],[Rank]]&gt;64),1,VLOOKUP(Table1[[#This Row],[GenderCount]],'Ranking Values'!E:F,2,FALSE))</f>
        <v>1</v>
      </c>
      <c r="Q527" s="19">
        <f>Table1[[#This Row],[Ranking.Points]]*Table1[[#This Row],[Mulitplier]]*Table1[[#This Row],[NI.Mult]]</f>
        <v>26</v>
      </c>
    </row>
    <row r="528" spans="1:17" x14ac:dyDescent="0.25">
      <c r="A528" s="20" t="s">
        <v>123</v>
      </c>
      <c r="B528" s="20" t="s">
        <v>136</v>
      </c>
      <c r="C528" s="22">
        <v>3</v>
      </c>
      <c r="D528" s="13">
        <f>COUNTIFS(E:E,Table1[[#This Row],[EventDate]],G:G,Table1[[#This Row],[EventName]],H:H,Table1[[#This Row],[Category]],I:I,Table1[[#This Row],[Weapon]],J:J,Table1[[#This Row],[Gender]])</f>
        <v>6</v>
      </c>
      <c r="E528" s="5">
        <v>44451</v>
      </c>
      <c r="F528" s="12" t="s">
        <v>385</v>
      </c>
      <c r="G528" s="11" t="s">
        <v>392</v>
      </c>
      <c r="H528" s="20" t="s">
        <v>323</v>
      </c>
      <c r="I528" s="20" t="s">
        <v>286</v>
      </c>
      <c r="J528" s="16" t="str">
        <f>VLOOKUP(Table1[[#This Row],[LastName]]&amp;"."&amp;Table1[[#This Row],[FirstName]],Fencers!C:H,6,FALSE)</f>
        <v>Women</v>
      </c>
      <c r="K528" s="17" t="str">
        <f>VLOOKUP(Table1[[#This Row],[LastName]]&amp;"."&amp;Table1[[#This Row],[FirstName]],Fencers!C:G,4,FALSE)</f>
        <v>CSFC</v>
      </c>
      <c r="L528" s="20" t="s">
        <v>399</v>
      </c>
      <c r="M528" s="18">
        <f>COUNTIFS(A:A,Table1[[#This Row],[LastName]],B:B,Table1[[#This Row],[FirstName]],F:F,"S",H:H,Table1[[#This Row],[Category]],I:I,Table1[[#This Row],[Weapon]])</f>
        <v>4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20</v>
      </c>
      <c r="P528" s="18">
        <f>IF(OR(Table1[[#This Row],[Rank]]="Cancelled",Table1[[#This Row],[Rank]]&gt;64),1,VLOOKUP(Table1[[#This Row],[GenderCount]],'Ranking Values'!E:F,2,FALSE))</f>
        <v>1</v>
      </c>
      <c r="Q528" s="19">
        <f>Table1[[#This Row],[Ranking.Points]]*Table1[[#This Row],[Mulitplier]]*Table1[[#This Row],[NI.Mult]]</f>
        <v>20</v>
      </c>
    </row>
    <row r="529" spans="1:17" x14ac:dyDescent="0.25">
      <c r="A529" s="20" t="s">
        <v>97</v>
      </c>
      <c r="B529" s="20" t="s">
        <v>101</v>
      </c>
      <c r="C529" s="22">
        <v>3</v>
      </c>
      <c r="D529" s="13">
        <f>COUNTIFS(E:E,Table1[[#This Row],[EventDate]],G:G,Table1[[#This Row],[EventName]],H:H,Table1[[#This Row],[Category]],I:I,Table1[[#This Row],[Weapon]],J:J,Table1[[#This Row],[Gender]])</f>
        <v>6</v>
      </c>
      <c r="E529" s="5">
        <v>44451</v>
      </c>
      <c r="F529" s="12" t="s">
        <v>385</v>
      </c>
      <c r="G529" s="11" t="s">
        <v>392</v>
      </c>
      <c r="H529" s="20" t="s">
        <v>323</v>
      </c>
      <c r="I529" s="20" t="s">
        <v>286</v>
      </c>
      <c r="J529" s="16" t="str">
        <f>VLOOKUP(Table1[[#This Row],[LastName]]&amp;"."&amp;Table1[[#This Row],[FirstName]],Fencers!C:H,6,FALSE)</f>
        <v>Women</v>
      </c>
      <c r="K529" s="17" t="str">
        <f>VLOOKUP(Table1[[#This Row],[LastName]]&amp;"."&amp;Table1[[#This Row],[FirstName]],Fencers!C:G,4,FALSE)</f>
        <v>AHFC</v>
      </c>
      <c r="L529" s="20" t="s">
        <v>399</v>
      </c>
      <c r="M529" s="18">
        <f>COUNTIFS(A:A,Table1[[#This Row],[LastName]],B:B,Table1[[#This Row],[FirstName]],F:F,"S",H:H,Table1[[#This Row],[Category]],I:I,Table1[[#This Row],[Weapon]])</f>
        <v>4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20</v>
      </c>
      <c r="P529" s="18">
        <f>IF(OR(Table1[[#This Row],[Rank]]="Cancelled",Table1[[#This Row],[Rank]]&gt;64),1,VLOOKUP(Table1[[#This Row],[GenderCount]],'Ranking Values'!E:F,2,FALSE))</f>
        <v>1</v>
      </c>
      <c r="Q529" s="19">
        <f>Table1[[#This Row],[Ranking.Points]]*Table1[[#This Row],[Mulitplier]]*Table1[[#This Row],[NI.Mult]]</f>
        <v>20</v>
      </c>
    </row>
    <row r="530" spans="1:17" x14ac:dyDescent="0.25">
      <c r="A530" s="20" t="s">
        <v>125</v>
      </c>
      <c r="B530" s="20" t="s">
        <v>138</v>
      </c>
      <c r="C530" s="22">
        <v>5</v>
      </c>
      <c r="D530" s="13">
        <f>COUNTIFS(E:E,Table1[[#This Row],[EventDate]],G:G,Table1[[#This Row],[EventName]],H:H,Table1[[#This Row],[Category]],I:I,Table1[[#This Row],[Weapon]],J:J,Table1[[#This Row],[Gender]])</f>
        <v>6</v>
      </c>
      <c r="E530" s="5">
        <v>44451</v>
      </c>
      <c r="F530" s="12" t="s">
        <v>385</v>
      </c>
      <c r="G530" s="11" t="s">
        <v>392</v>
      </c>
      <c r="H530" s="20" t="s">
        <v>323</v>
      </c>
      <c r="I530" s="20" t="s">
        <v>286</v>
      </c>
      <c r="J530" s="16" t="str">
        <f>VLOOKUP(Table1[[#This Row],[LastName]]&amp;"."&amp;Table1[[#This Row],[FirstName]],Fencers!C:H,6,FALSE)</f>
        <v>Women</v>
      </c>
      <c r="K530" s="17" t="str">
        <f>VLOOKUP(Table1[[#This Row],[LastName]]&amp;"."&amp;Table1[[#This Row],[FirstName]],Fencers!C:G,4,FALSE)</f>
        <v>ASC</v>
      </c>
      <c r="L530" s="20" t="s">
        <v>399</v>
      </c>
      <c r="M530" s="18">
        <f>COUNTIFS(A:A,Table1[[#This Row],[LastName]],B:B,Table1[[#This Row],[FirstName]],F:F,"S",H:H,Table1[[#This Row],[Category]],I:I,Table1[[#This Row],[Weapon]])</f>
        <v>3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8">
        <f>IF(Table1[[#This Row],[Rank]]="Cancelled",1,IF(Table1[[#This Row],[Rank]]&gt;64,0,IF(L530=0,VLOOKUP(C530,'Ranking Values'!A:C,2,FALSE),VLOOKUP(C530,'Ranking Values'!A:C,3,FALSE))))</f>
        <v>14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14</v>
      </c>
    </row>
    <row r="531" spans="1:17" x14ac:dyDescent="0.25">
      <c r="A531" s="20" t="s">
        <v>375</v>
      </c>
      <c r="B531" s="20" t="s">
        <v>376</v>
      </c>
      <c r="C531" s="22">
        <v>6</v>
      </c>
      <c r="D531" s="13">
        <f>COUNTIFS(E:E,Table1[[#This Row],[EventDate]],G:G,Table1[[#This Row],[EventName]],H:H,Table1[[#This Row],[Category]],I:I,Table1[[#This Row],[Weapon]],J:J,Table1[[#This Row],[Gender]])</f>
        <v>6</v>
      </c>
      <c r="E531" s="5">
        <v>44451</v>
      </c>
      <c r="F531" s="12" t="s">
        <v>385</v>
      </c>
      <c r="G531" s="11" t="s">
        <v>392</v>
      </c>
      <c r="H531" s="20" t="s">
        <v>323</v>
      </c>
      <c r="I531" s="20" t="s">
        <v>286</v>
      </c>
      <c r="J531" s="16" t="str">
        <f>VLOOKUP(Table1[[#This Row],[LastName]]&amp;"."&amp;Table1[[#This Row],[FirstName]],Fencers!C:H,6,FALSE)</f>
        <v>Women</v>
      </c>
      <c r="K531" s="17" t="str">
        <f>VLOOKUP(Table1[[#This Row],[LastName]]&amp;"."&amp;Table1[[#This Row],[FirstName]],Fencers!C:G,4,FALSE)</f>
        <v>CSFC</v>
      </c>
      <c r="L531" s="20" t="s">
        <v>399</v>
      </c>
      <c r="M531" s="18">
        <f>COUNTIFS(A:A,Table1[[#This Row],[LastName]],B:B,Table1[[#This Row],[FirstName]],F:F,"S",H:H,Table1[[#This Row],[Category]],I:I,Table1[[#This Row],[Weapon]])</f>
        <v>2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8">
        <f>IF(Table1[[#This Row],[Rank]]="Cancelled",1,IF(Table1[[#This Row],[Rank]]&gt;64,0,IF(L531=0,VLOOKUP(C531,'Ranking Values'!A:C,2,FALSE),VLOOKUP(C531,'Ranking Values'!A:C,3,FALSE))))</f>
        <v>14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14</v>
      </c>
    </row>
    <row r="532" spans="1:17" x14ac:dyDescent="0.25">
      <c r="A532" s="20" t="s">
        <v>19</v>
      </c>
      <c r="B532" s="20" t="s">
        <v>32</v>
      </c>
      <c r="C532" s="22">
        <v>1</v>
      </c>
      <c r="D532" s="13">
        <f>COUNTIFS(E:E,Table1[[#This Row],[EventDate]],G:G,Table1[[#This Row],[EventName]],H:H,Table1[[#This Row],[Category]],I:I,Table1[[#This Row],[Weapon]],J:J,Table1[[#This Row],[Gender]])</f>
        <v>4</v>
      </c>
      <c r="E532" s="5">
        <v>44451</v>
      </c>
      <c r="F532" s="12" t="s">
        <v>385</v>
      </c>
      <c r="G532" s="11" t="s">
        <v>392</v>
      </c>
      <c r="H532" s="20" t="s">
        <v>321</v>
      </c>
      <c r="I532" s="20" t="s">
        <v>288</v>
      </c>
      <c r="J532" s="16" t="str">
        <f>VLOOKUP(Table1[[#This Row],[LastName]]&amp;"."&amp;Table1[[#This Row],[FirstName]],Fencers!C:H,6,FALSE)</f>
        <v>Men</v>
      </c>
      <c r="K532" s="17" t="str">
        <f>VLOOKUP(Table1[[#This Row],[LastName]]&amp;"."&amp;Table1[[#This Row],[FirstName]],Fencers!C:G,4,FALSE)</f>
        <v>ASC</v>
      </c>
      <c r="L532" s="20" t="s">
        <v>399</v>
      </c>
      <c r="M532" s="18">
        <f>COUNTIFS(A:A,Table1[[#This Row],[LastName]],B:B,Table1[[#This Row],[FirstName]],F:F,"S",H:H,Table1[[#This Row],[Category]],I:I,Table1[[#This Row],[Weapon]])</f>
        <v>2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8">
        <f>IF(Table1[[#This Row],[Rank]]="Cancelled",1,IF(Table1[[#This Row],[Rank]]&gt;64,0,IF(L532=0,VLOOKUP(C532,'Ranking Values'!A:C,2,FALSE),VLOOKUP(C532,'Ranking Values'!A:C,3,FALSE))))</f>
        <v>32</v>
      </c>
      <c r="P532" s="18">
        <f>IF(OR(Table1[[#This Row],[Rank]]="Cancelled",Table1[[#This Row],[Rank]]&gt;64),1,VLOOKUP(Table1[[#This Row],[GenderCount]],'Ranking Values'!E:F,2,FALSE))</f>
        <v>0.8</v>
      </c>
      <c r="Q532" s="19">
        <f>Table1[[#This Row],[Ranking.Points]]*Table1[[#This Row],[Mulitplier]]*Table1[[#This Row],[NI.Mult]]</f>
        <v>25.6</v>
      </c>
    </row>
    <row r="533" spans="1:17" x14ac:dyDescent="0.25">
      <c r="A533" s="20" t="s">
        <v>30</v>
      </c>
      <c r="B533" s="20" t="s">
        <v>89</v>
      </c>
      <c r="C533" s="22">
        <v>2</v>
      </c>
      <c r="D533" s="13">
        <f>COUNTIFS(E:E,Table1[[#This Row],[EventDate]],G:G,Table1[[#This Row],[EventName]],H:H,Table1[[#This Row],[Category]],I:I,Table1[[#This Row],[Weapon]],J:J,Table1[[#This Row],[Gender]])</f>
        <v>4</v>
      </c>
      <c r="E533" s="5">
        <v>44451</v>
      </c>
      <c r="F533" s="12" t="s">
        <v>385</v>
      </c>
      <c r="G533" s="11" t="s">
        <v>392</v>
      </c>
      <c r="H533" s="20" t="s">
        <v>321</v>
      </c>
      <c r="I533" s="20" t="s">
        <v>288</v>
      </c>
      <c r="J533" s="16" t="str">
        <f>VLOOKUP(Table1[[#This Row],[LastName]]&amp;"."&amp;Table1[[#This Row],[FirstName]],Fencers!C:H,6,FALSE)</f>
        <v>Men</v>
      </c>
      <c r="K533" s="17" t="str">
        <f>VLOOKUP(Table1[[#This Row],[LastName]]&amp;"."&amp;Table1[[#This Row],[FirstName]],Fencers!C:G,4,FALSE)</f>
        <v>AHFC</v>
      </c>
      <c r="L533" s="20" t="s">
        <v>399</v>
      </c>
      <c r="M533" s="18">
        <f>COUNTIFS(A:A,Table1[[#This Row],[LastName]],B:B,Table1[[#This Row],[FirstName]],F:F,"S",H:H,Table1[[#This Row],[Category]],I:I,Table1[[#This Row],[Weapon]])</f>
        <v>1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8">
        <f>IF(Table1[[#This Row],[Rank]]="Cancelled",1,IF(Table1[[#This Row],[Rank]]&gt;64,0,IF(L533=0,VLOOKUP(C533,'Ranking Values'!A:C,2,FALSE),VLOOKUP(C533,'Ranking Values'!A:C,3,FALSE))))</f>
        <v>26</v>
      </c>
      <c r="P533" s="18">
        <f>IF(OR(Table1[[#This Row],[Rank]]="Cancelled",Table1[[#This Row],[Rank]]&gt;64),1,VLOOKUP(Table1[[#This Row],[GenderCount]],'Ranking Values'!E:F,2,FALSE))</f>
        <v>0.8</v>
      </c>
      <c r="Q533" s="19">
        <f>Table1[[#This Row],[Ranking.Points]]*Table1[[#This Row],[Mulitplier]]*Table1[[#This Row],[NI.Mult]]</f>
        <v>20.8</v>
      </c>
    </row>
    <row r="534" spans="1:17" x14ac:dyDescent="0.25">
      <c r="A534" s="20" t="s">
        <v>377</v>
      </c>
      <c r="B534" s="20" t="s">
        <v>378</v>
      </c>
      <c r="C534" s="22">
        <v>3</v>
      </c>
      <c r="D534" s="13">
        <f>COUNTIFS(E:E,Table1[[#This Row],[EventDate]],G:G,Table1[[#This Row],[EventName]],H:H,Table1[[#This Row],[Category]],I:I,Table1[[#This Row],[Weapon]],J:J,Table1[[#This Row],[Gender]])</f>
        <v>4</v>
      </c>
      <c r="E534" s="5">
        <v>44451</v>
      </c>
      <c r="F534" s="12" t="s">
        <v>385</v>
      </c>
      <c r="G534" s="11" t="s">
        <v>392</v>
      </c>
      <c r="H534" s="20" t="s">
        <v>321</v>
      </c>
      <c r="I534" s="20" t="s">
        <v>288</v>
      </c>
      <c r="J534" s="16" t="str">
        <f>VLOOKUP(Table1[[#This Row],[LastName]]&amp;"."&amp;Table1[[#This Row],[FirstName]],Fencers!C:H,6,FALSE)</f>
        <v>Men</v>
      </c>
      <c r="K534" s="17" t="str">
        <f>VLOOKUP(Table1[[#This Row],[LastName]]&amp;"."&amp;Table1[[#This Row],[FirstName]],Fencers!C:G,4,FALSE)</f>
        <v>ASC</v>
      </c>
      <c r="L534" s="20" t="s">
        <v>399</v>
      </c>
      <c r="M534" s="18">
        <f>COUNTIFS(A:A,Table1[[#This Row],[LastName]],B:B,Table1[[#This Row],[FirstName]],F:F,"S",H:H,Table1[[#This Row],[Category]],I:I,Table1[[#This Row],[Weapon]])</f>
        <v>1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8">
        <f>IF(Table1[[#This Row],[Rank]]="Cancelled",1,IF(Table1[[#This Row],[Rank]]&gt;64,0,IF(L534=0,VLOOKUP(C534,'Ranking Values'!A:C,2,FALSE),VLOOKUP(C534,'Ranking Values'!A:C,3,FALSE))))</f>
        <v>20</v>
      </c>
      <c r="P534" s="18">
        <f>IF(OR(Table1[[#This Row],[Rank]]="Cancelled",Table1[[#This Row],[Rank]]&gt;64),1,VLOOKUP(Table1[[#This Row],[GenderCount]],'Ranking Values'!E:F,2,FALSE))</f>
        <v>0.8</v>
      </c>
      <c r="Q534" s="19">
        <f>Table1[[#This Row],[Ranking.Points]]*Table1[[#This Row],[Mulitplier]]*Table1[[#This Row],[NI.Mult]]</f>
        <v>16</v>
      </c>
    </row>
    <row r="535" spans="1:17" x14ac:dyDescent="0.25">
      <c r="A535" s="20" t="s">
        <v>126</v>
      </c>
      <c r="B535" s="20" t="s">
        <v>139</v>
      </c>
      <c r="C535" s="22">
        <v>3</v>
      </c>
      <c r="D535" s="13">
        <f>COUNTIFS(E:E,Table1[[#This Row],[EventDate]],G:G,Table1[[#This Row],[EventName]],H:H,Table1[[#This Row],[Category]],I:I,Table1[[#This Row],[Weapon]],J:J,Table1[[#This Row],[Gender]])</f>
        <v>4</v>
      </c>
      <c r="E535" s="5">
        <v>44451</v>
      </c>
      <c r="F535" s="12" t="s">
        <v>385</v>
      </c>
      <c r="G535" s="11" t="s">
        <v>392</v>
      </c>
      <c r="H535" s="20" t="s">
        <v>321</v>
      </c>
      <c r="I535" s="20" t="s">
        <v>288</v>
      </c>
      <c r="J535" s="16" t="str">
        <f>VLOOKUP(Table1[[#This Row],[LastName]]&amp;"."&amp;Table1[[#This Row],[FirstName]],Fencers!C:H,6,FALSE)</f>
        <v>Men</v>
      </c>
      <c r="K535" s="17" t="str">
        <f>VLOOKUP(Table1[[#This Row],[LastName]]&amp;"."&amp;Table1[[#This Row],[FirstName]],Fencers!C:G,4,FALSE)</f>
        <v>ASC</v>
      </c>
      <c r="L535" s="20" t="s">
        <v>399</v>
      </c>
      <c r="M535" s="18">
        <f>COUNTIFS(A:A,Table1[[#This Row],[LastName]],B:B,Table1[[#This Row],[FirstName]],F:F,"S",H:H,Table1[[#This Row],[Category]],I:I,Table1[[#This Row],[Weapon]])</f>
        <v>1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8">
        <f>IF(Table1[[#This Row],[Rank]]="Cancelled",1,IF(Table1[[#This Row],[Rank]]&gt;64,0,IF(L535=0,VLOOKUP(C535,'Ranking Values'!A:C,2,FALSE),VLOOKUP(C535,'Ranking Values'!A:C,3,FALSE))))</f>
        <v>20</v>
      </c>
      <c r="P535" s="18">
        <f>IF(OR(Table1[[#This Row],[Rank]]="Cancelled",Table1[[#This Row],[Rank]]&gt;64),1,VLOOKUP(Table1[[#This Row],[GenderCount]],'Ranking Values'!E:F,2,FALSE))</f>
        <v>0.8</v>
      </c>
      <c r="Q535" s="19">
        <f>Table1[[#This Row],[Ranking.Points]]*Table1[[#This Row],[Mulitplier]]*Table1[[#This Row],[NI.Mult]]</f>
        <v>16</v>
      </c>
    </row>
    <row r="536" spans="1:17" x14ac:dyDescent="0.25">
      <c r="A536" s="20" t="s">
        <v>30</v>
      </c>
      <c r="B536" s="20" t="s">
        <v>89</v>
      </c>
      <c r="C536" s="22">
        <v>1</v>
      </c>
      <c r="D536" s="13">
        <f>COUNTIFS(E:E,Table1[[#This Row],[EventDate]],G:G,Table1[[#This Row],[EventName]],H:H,Table1[[#This Row],[Category]],I:I,Table1[[#This Row],[Weapon]],J:J,Table1[[#This Row],[Gender]])</f>
        <v>2</v>
      </c>
      <c r="E536" s="5">
        <v>44451</v>
      </c>
      <c r="F536" s="12" t="s">
        <v>385</v>
      </c>
      <c r="G536" s="11" t="s">
        <v>392</v>
      </c>
      <c r="H536" s="20" t="s">
        <v>320</v>
      </c>
      <c r="I536" s="20" t="s">
        <v>288</v>
      </c>
      <c r="J536" s="16" t="str">
        <f>VLOOKUP(Table1[[#This Row],[LastName]]&amp;"."&amp;Table1[[#This Row],[FirstName]],Fencers!C:H,6,FALSE)</f>
        <v>Men</v>
      </c>
      <c r="K536" s="17" t="str">
        <f>VLOOKUP(Table1[[#This Row],[LastName]]&amp;"."&amp;Table1[[#This Row],[FirstName]],Fencers!C:G,4,FALSE)</f>
        <v>AHFC</v>
      </c>
      <c r="L536" s="20" t="s">
        <v>399</v>
      </c>
      <c r="M536" s="18">
        <f>COUNTIFS(A:A,Table1[[#This Row],[LastName]],B:B,Table1[[#This Row],[FirstName]],F:F,"S",H:H,Table1[[#This Row],[Category]],I:I,Table1[[#This Row],[Weapon]])</f>
        <v>1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8">
        <f>IF(Table1[[#This Row],[Rank]]="Cancelled",1,IF(Table1[[#This Row],[Rank]]&gt;64,0,IF(L536=0,VLOOKUP(C536,'Ranking Values'!A:C,2,FALSE),VLOOKUP(C536,'Ranking Values'!A:C,3,FALSE))))</f>
        <v>32</v>
      </c>
      <c r="P536" s="18">
        <f>IF(OR(Table1[[#This Row],[Rank]]="Cancelled",Table1[[#This Row],[Rank]]&gt;64),1,VLOOKUP(Table1[[#This Row],[GenderCount]],'Ranking Values'!E:F,2,FALSE))</f>
        <v>0.4</v>
      </c>
      <c r="Q536" s="19">
        <f>Table1[[#This Row],[Ranking.Points]]*Table1[[#This Row],[Mulitplier]]*Table1[[#This Row],[NI.Mult]]</f>
        <v>12.8</v>
      </c>
    </row>
    <row r="537" spans="1:17" x14ac:dyDescent="0.25">
      <c r="A537" s="20" t="s">
        <v>126</v>
      </c>
      <c r="B537" s="20" t="s">
        <v>139</v>
      </c>
      <c r="C537" s="22">
        <v>2</v>
      </c>
      <c r="D537" s="13">
        <f>COUNTIFS(E:E,Table1[[#This Row],[EventDate]],G:G,Table1[[#This Row],[EventName]],H:H,Table1[[#This Row],[Category]],I:I,Table1[[#This Row],[Weapon]],J:J,Table1[[#This Row],[Gender]])</f>
        <v>2</v>
      </c>
      <c r="E537" s="5">
        <v>44451</v>
      </c>
      <c r="F537" s="12" t="s">
        <v>385</v>
      </c>
      <c r="G537" s="11" t="s">
        <v>392</v>
      </c>
      <c r="H537" s="20" t="s">
        <v>320</v>
      </c>
      <c r="I537" s="20" t="s">
        <v>288</v>
      </c>
      <c r="J537" s="16" t="str">
        <f>VLOOKUP(Table1[[#This Row],[LastName]]&amp;"."&amp;Table1[[#This Row],[FirstName]],Fencers!C:H,6,FALSE)</f>
        <v>Men</v>
      </c>
      <c r="K537" s="17" t="str">
        <f>VLOOKUP(Table1[[#This Row],[LastName]]&amp;"."&amp;Table1[[#This Row],[FirstName]],Fencers!C:G,4,FALSE)</f>
        <v>ASC</v>
      </c>
      <c r="L537" s="20" t="s">
        <v>399</v>
      </c>
      <c r="M537" s="18">
        <f>COUNTIFS(A:A,Table1[[#This Row],[LastName]],B:B,Table1[[#This Row],[FirstName]],F:F,"S",H:H,Table1[[#This Row],[Category]],I:I,Table1[[#This Row],[Weapon]])</f>
        <v>1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8">
        <f>IF(Table1[[#This Row],[Rank]]="Cancelled",1,IF(Table1[[#This Row],[Rank]]&gt;64,0,IF(L537=0,VLOOKUP(C537,'Ranking Values'!A:C,2,FALSE),VLOOKUP(C537,'Ranking Values'!A:C,3,FALSE))))</f>
        <v>26</v>
      </c>
      <c r="P537" s="18">
        <f>IF(OR(Table1[[#This Row],[Rank]]="Cancelled",Table1[[#This Row],[Rank]]&gt;64),1,VLOOKUP(Table1[[#This Row],[GenderCount]],'Ranking Values'!E:F,2,FALSE))</f>
        <v>0.4</v>
      </c>
      <c r="Q537" s="19">
        <f>Table1[[#This Row],[Ranking.Points]]*Table1[[#This Row],[Mulitplier]]*Table1[[#This Row],[NI.Mult]]</f>
        <v>10.4</v>
      </c>
    </row>
    <row r="538" spans="1:17" x14ac:dyDescent="0.25">
      <c r="A538" s="20" t="s">
        <v>70</v>
      </c>
      <c r="B538" s="20" t="s">
        <v>71</v>
      </c>
      <c r="C538" s="22">
        <v>1</v>
      </c>
      <c r="D538" s="13">
        <f>COUNTIFS(E:E,Table1[[#This Row],[EventDate]],G:G,Table1[[#This Row],[EventName]],H:H,Table1[[#This Row],[Category]],I:I,Table1[[#This Row],[Weapon]],J:J,Table1[[#This Row],[Gender]])</f>
        <v>6</v>
      </c>
      <c r="E538" s="5">
        <v>44451</v>
      </c>
      <c r="F538" s="12" t="s">
        <v>385</v>
      </c>
      <c r="G538" s="11" t="s">
        <v>392</v>
      </c>
      <c r="H538" s="20" t="s">
        <v>323</v>
      </c>
      <c r="I538" s="20" t="s">
        <v>314</v>
      </c>
      <c r="J538" s="16" t="str">
        <f>VLOOKUP(Table1[[#This Row],[LastName]]&amp;"."&amp;Table1[[#This Row],[FirstName]],Fencers!C:H,6,FALSE)</f>
        <v>Men</v>
      </c>
      <c r="K538" s="17" t="str">
        <f>VLOOKUP(Table1[[#This Row],[LastName]]&amp;"."&amp;Table1[[#This Row],[FirstName]],Fencers!C:G,4,FALSE)</f>
        <v>AHFC</v>
      </c>
      <c r="L538" s="20" t="s">
        <v>399</v>
      </c>
      <c r="M538" s="18">
        <f>COUNTIFS(A:A,Table1[[#This Row],[LastName]],B:B,Table1[[#This Row],[FirstName]],F:F,"S",H:H,Table1[[#This Row],[Category]],I:I,Table1[[#This Row],[Weapon]])</f>
        <v>1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8">
        <f>IF(Table1[[#This Row],[Rank]]="Cancelled",1,IF(Table1[[#This Row],[Rank]]&gt;64,0,IF(L538=0,VLOOKUP(C538,'Ranking Values'!A:C,2,FALSE),VLOOKUP(C538,'Ranking Values'!A:C,3,FALSE))))</f>
        <v>32</v>
      </c>
      <c r="P538" s="18">
        <f>IF(OR(Table1[[#This Row],[Rank]]="Cancelled",Table1[[#This Row],[Rank]]&gt;64),1,VLOOKUP(Table1[[#This Row],[GenderCount]],'Ranking Values'!E:F,2,FALSE))</f>
        <v>1</v>
      </c>
      <c r="Q538" s="19">
        <f>Table1[[#This Row],[Ranking.Points]]*Table1[[#This Row],[Mulitplier]]*Table1[[#This Row],[NI.Mult]]</f>
        <v>32</v>
      </c>
    </row>
    <row r="539" spans="1:17" x14ac:dyDescent="0.25">
      <c r="A539" s="20" t="s">
        <v>369</v>
      </c>
      <c r="B539" s="20" t="s">
        <v>42</v>
      </c>
      <c r="C539" s="22">
        <v>2</v>
      </c>
      <c r="D539" s="13">
        <f>COUNTIFS(E:E,Table1[[#This Row],[EventDate]],G:G,Table1[[#This Row],[EventName]],H:H,Table1[[#This Row],[Category]],I:I,Table1[[#This Row],[Weapon]],J:J,Table1[[#This Row],[Gender]])</f>
        <v>6</v>
      </c>
      <c r="E539" s="5">
        <v>44451</v>
      </c>
      <c r="F539" s="12" t="s">
        <v>385</v>
      </c>
      <c r="G539" s="11" t="s">
        <v>392</v>
      </c>
      <c r="H539" s="20" t="s">
        <v>323</v>
      </c>
      <c r="I539" s="20" t="s">
        <v>314</v>
      </c>
      <c r="J539" s="16" t="str">
        <f>VLOOKUP(Table1[[#This Row],[LastName]]&amp;"."&amp;Table1[[#This Row],[FirstName]],Fencers!C:H,6,FALSE)</f>
        <v>Men</v>
      </c>
      <c r="K539" s="17" t="str">
        <f>VLOOKUP(Table1[[#This Row],[LastName]]&amp;"."&amp;Table1[[#This Row],[FirstName]],Fencers!C:G,4,FALSE)</f>
        <v>CSFC</v>
      </c>
      <c r="L539" s="20" t="s">
        <v>399</v>
      </c>
      <c r="M539" s="18">
        <f>COUNTIFS(A:A,Table1[[#This Row],[LastName]],B:B,Table1[[#This Row],[FirstName]],F:F,"S",H:H,Table1[[#This Row],[Category]],I:I,Table1[[#This Row],[Weapon]])</f>
        <v>1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8">
        <f>IF(Table1[[#This Row],[Rank]]="Cancelled",1,IF(Table1[[#This Row],[Rank]]&gt;64,0,IF(L539=0,VLOOKUP(C539,'Ranking Values'!A:C,2,FALSE),VLOOKUP(C539,'Ranking Values'!A:C,3,FALSE))))</f>
        <v>26</v>
      </c>
      <c r="P539" s="18">
        <f>IF(OR(Table1[[#This Row],[Rank]]="Cancelled",Table1[[#This Row],[Rank]]&gt;64),1,VLOOKUP(Table1[[#This Row],[GenderCount]],'Ranking Values'!E:F,2,FALSE))</f>
        <v>1</v>
      </c>
      <c r="Q539" s="19">
        <f>Table1[[#This Row],[Ranking.Points]]*Table1[[#This Row],[Mulitplier]]*Table1[[#This Row],[NI.Mult]]</f>
        <v>26</v>
      </c>
    </row>
    <row r="540" spans="1:17" x14ac:dyDescent="0.25">
      <c r="A540" s="20" t="s">
        <v>23</v>
      </c>
      <c r="B540" s="20" t="s">
        <v>38</v>
      </c>
      <c r="C540" s="22">
        <v>3</v>
      </c>
      <c r="D540" s="13">
        <f>COUNTIFS(E:E,Table1[[#This Row],[EventDate]],G:G,Table1[[#This Row],[EventName]],H:H,Table1[[#This Row],[Category]],I:I,Table1[[#This Row],[Weapon]],J:J,Table1[[#This Row],[Gender]])</f>
        <v>6</v>
      </c>
      <c r="E540" s="5">
        <v>44451</v>
      </c>
      <c r="F540" s="12" t="s">
        <v>385</v>
      </c>
      <c r="G540" s="11" t="s">
        <v>392</v>
      </c>
      <c r="H540" s="20" t="s">
        <v>323</v>
      </c>
      <c r="I540" s="20" t="s">
        <v>314</v>
      </c>
      <c r="J540" s="16" t="str">
        <f>VLOOKUP(Table1[[#This Row],[LastName]]&amp;"."&amp;Table1[[#This Row],[FirstName]],Fencers!C:H,6,FALSE)</f>
        <v>Men</v>
      </c>
      <c r="K540" s="17" t="str">
        <f>VLOOKUP(Table1[[#This Row],[LastName]]&amp;"."&amp;Table1[[#This Row],[FirstName]],Fencers!C:G,4,FALSE)</f>
        <v>CSFC</v>
      </c>
      <c r="L540" s="20" t="s">
        <v>399</v>
      </c>
      <c r="M540" s="18">
        <f>COUNTIFS(A:A,Table1[[#This Row],[LastName]],B:B,Table1[[#This Row],[FirstName]],F:F,"S",H:H,Table1[[#This Row],[Category]],I:I,Table1[[#This Row],[Weapon]])</f>
        <v>2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8">
        <f>IF(Table1[[#This Row],[Rank]]="Cancelled",1,IF(Table1[[#This Row],[Rank]]&gt;64,0,IF(L540=0,VLOOKUP(C540,'Ranking Values'!A:C,2,FALSE),VLOOKUP(C540,'Ranking Values'!A:C,3,FALSE))))</f>
        <v>20</v>
      </c>
      <c r="P540" s="18">
        <f>IF(OR(Table1[[#This Row],[Rank]]="Cancelled",Table1[[#This Row],[Rank]]&gt;64),1,VLOOKUP(Table1[[#This Row],[GenderCount]],'Ranking Values'!E:F,2,FALSE))</f>
        <v>1</v>
      </c>
      <c r="Q540" s="19">
        <f>Table1[[#This Row],[Ranking.Points]]*Table1[[#This Row],[Mulitplier]]*Table1[[#This Row],[NI.Mult]]</f>
        <v>20</v>
      </c>
    </row>
    <row r="541" spans="1:17" x14ac:dyDescent="0.25">
      <c r="A541" s="20" t="s">
        <v>307</v>
      </c>
      <c r="B541" s="20" t="s">
        <v>308</v>
      </c>
      <c r="C541" s="22">
        <v>3</v>
      </c>
      <c r="D541" s="13">
        <f>COUNTIFS(E:E,Table1[[#This Row],[EventDate]],G:G,Table1[[#This Row],[EventName]],H:H,Table1[[#This Row],[Category]],I:I,Table1[[#This Row],[Weapon]],J:J,Table1[[#This Row],[Gender]])</f>
        <v>1</v>
      </c>
      <c r="E541" s="5">
        <v>44451</v>
      </c>
      <c r="F541" s="12" t="s">
        <v>385</v>
      </c>
      <c r="G541" s="11" t="s">
        <v>392</v>
      </c>
      <c r="H541" s="20" t="s">
        <v>323</v>
      </c>
      <c r="I541" s="20" t="s">
        <v>314</v>
      </c>
      <c r="J541" s="16" t="str">
        <f>VLOOKUP(Table1[[#This Row],[LastName]]&amp;"."&amp;Table1[[#This Row],[FirstName]],Fencers!C:H,6,FALSE)</f>
        <v>Women</v>
      </c>
      <c r="K541" s="17" t="str">
        <f>VLOOKUP(Table1[[#This Row],[LastName]]&amp;"."&amp;Table1[[#This Row],[FirstName]],Fencers!C:G,4,FALSE)</f>
        <v>AUFeC</v>
      </c>
      <c r="L541" s="20" t="s">
        <v>399</v>
      </c>
      <c r="M541" s="18">
        <f>COUNTIFS(A:A,Table1[[#This Row],[LastName]],B:B,Table1[[#This Row],[FirstName]],F:F,"S",H:H,Table1[[#This Row],[Category]],I:I,Table1[[#This Row],[Weapon]])</f>
        <v>2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8">
        <f>IF(Table1[[#This Row],[Rank]]="Cancelled",1,IF(Table1[[#This Row],[Rank]]&gt;64,0,IF(L541=0,VLOOKUP(C541,'Ranking Values'!A:C,2,FALSE),VLOOKUP(C541,'Ranking Values'!A:C,3,FALSE))))</f>
        <v>20</v>
      </c>
      <c r="P541" s="18">
        <f>IF(OR(Table1[[#This Row],[Rank]]="Cancelled",Table1[[#This Row],[Rank]]&gt;64),1,VLOOKUP(Table1[[#This Row],[GenderCount]],'Ranking Values'!E:F,2,FALSE))</f>
        <v>0.2</v>
      </c>
      <c r="Q541" s="19">
        <f>Table1[[#This Row],[Ranking.Points]]*Table1[[#This Row],[Mulitplier]]*Table1[[#This Row],[NI.Mult]]</f>
        <v>4</v>
      </c>
    </row>
    <row r="542" spans="1:17" x14ac:dyDescent="0.25">
      <c r="A542" s="20" t="s">
        <v>76</v>
      </c>
      <c r="B542" s="20" t="s">
        <v>77</v>
      </c>
      <c r="C542" s="22">
        <v>5</v>
      </c>
      <c r="D542" s="13">
        <f>COUNTIFS(E:E,Table1[[#This Row],[EventDate]],G:G,Table1[[#This Row],[EventName]],H:H,Table1[[#This Row],[Category]],I:I,Table1[[#This Row],[Weapon]],J:J,Table1[[#This Row],[Gender]])</f>
        <v>6</v>
      </c>
      <c r="E542" s="5">
        <v>44451</v>
      </c>
      <c r="F542" s="12" t="s">
        <v>385</v>
      </c>
      <c r="G542" s="11" t="s">
        <v>392</v>
      </c>
      <c r="H542" s="20" t="s">
        <v>323</v>
      </c>
      <c r="I542" s="20" t="s">
        <v>314</v>
      </c>
      <c r="J542" s="16" t="str">
        <f>VLOOKUP(Table1[[#This Row],[LastName]]&amp;"."&amp;Table1[[#This Row],[FirstName]],Fencers!C:H,6,FALSE)</f>
        <v>Men</v>
      </c>
      <c r="K542" s="17" t="str">
        <f>VLOOKUP(Table1[[#This Row],[LastName]]&amp;"."&amp;Table1[[#This Row],[FirstName]],Fencers!C:G,4,FALSE)</f>
        <v>ASC</v>
      </c>
      <c r="L542" s="20" t="s">
        <v>399</v>
      </c>
      <c r="M542" s="18">
        <f>COUNTIFS(A:A,Table1[[#This Row],[LastName]],B:B,Table1[[#This Row],[FirstName]],F:F,"S",H:H,Table1[[#This Row],[Category]],I:I,Table1[[#This Row],[Weapon]])</f>
        <v>2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8">
        <f>IF(Table1[[#This Row],[Rank]]="Cancelled",1,IF(Table1[[#This Row],[Rank]]&gt;64,0,IF(L542=0,VLOOKUP(C542,'Ranking Values'!A:C,2,FALSE),VLOOKUP(C542,'Ranking Values'!A:C,3,FALSE))))</f>
        <v>14</v>
      </c>
      <c r="P542" s="18">
        <f>IF(OR(Table1[[#This Row],[Rank]]="Cancelled",Table1[[#This Row],[Rank]]&gt;64),1,VLOOKUP(Table1[[#This Row],[GenderCount]],'Ranking Values'!E:F,2,FALSE))</f>
        <v>1</v>
      </c>
      <c r="Q542" s="19">
        <f>Table1[[#This Row],[Ranking.Points]]*Table1[[#This Row],[Mulitplier]]*Table1[[#This Row],[NI.Mult]]</f>
        <v>14</v>
      </c>
    </row>
    <row r="543" spans="1:17" x14ac:dyDescent="0.25">
      <c r="A543" s="20" t="s">
        <v>23</v>
      </c>
      <c r="B543" s="20" t="s">
        <v>37</v>
      </c>
      <c r="C543" s="22">
        <v>6</v>
      </c>
      <c r="D543" s="13">
        <f>COUNTIFS(E:E,Table1[[#This Row],[EventDate]],G:G,Table1[[#This Row],[EventName]],H:H,Table1[[#This Row],[Category]],I:I,Table1[[#This Row],[Weapon]],J:J,Table1[[#This Row],[Gender]])</f>
        <v>6</v>
      </c>
      <c r="E543" s="5">
        <v>44451</v>
      </c>
      <c r="F543" s="12" t="s">
        <v>385</v>
      </c>
      <c r="G543" s="11" t="s">
        <v>392</v>
      </c>
      <c r="H543" s="20" t="s">
        <v>323</v>
      </c>
      <c r="I543" s="20" t="s">
        <v>314</v>
      </c>
      <c r="J543" s="16" t="str">
        <f>VLOOKUP(Table1[[#This Row],[LastName]]&amp;"."&amp;Table1[[#This Row],[FirstName]],Fencers!C:H,6,FALSE)</f>
        <v>Men</v>
      </c>
      <c r="K543" s="17" t="str">
        <f>VLOOKUP(Table1[[#This Row],[LastName]]&amp;"."&amp;Table1[[#This Row],[FirstName]],Fencers!C:G,4,FALSE)</f>
        <v>CSFC</v>
      </c>
      <c r="L543" s="20" t="s">
        <v>399</v>
      </c>
      <c r="M543" s="18">
        <f>COUNTIFS(A:A,Table1[[#This Row],[LastName]],B:B,Table1[[#This Row],[FirstName]],F:F,"S",H:H,Table1[[#This Row],[Category]],I:I,Table1[[#This Row],[Weapon]])</f>
        <v>1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8">
        <f>IF(Table1[[#This Row],[Rank]]="Cancelled",1,IF(Table1[[#This Row],[Rank]]&gt;64,0,IF(L543=0,VLOOKUP(C543,'Ranking Values'!A:C,2,FALSE),VLOOKUP(C543,'Ranking Values'!A:C,3,FALSE))))</f>
        <v>14</v>
      </c>
      <c r="P543" s="18">
        <f>IF(OR(Table1[[#This Row],[Rank]]="Cancelled",Table1[[#This Row],[Rank]]&gt;64),1,VLOOKUP(Table1[[#This Row],[GenderCount]],'Ranking Values'!E:F,2,FALSE))</f>
        <v>1</v>
      </c>
      <c r="Q543" s="19">
        <f>Table1[[#This Row],[Ranking.Points]]*Table1[[#This Row],[Mulitplier]]*Table1[[#This Row],[NI.Mult]]</f>
        <v>14</v>
      </c>
    </row>
    <row r="544" spans="1:17" x14ac:dyDescent="0.25">
      <c r="A544" s="20" t="s">
        <v>23</v>
      </c>
      <c r="B544" s="20" t="s">
        <v>113</v>
      </c>
      <c r="C544" s="22">
        <v>7</v>
      </c>
      <c r="D544" s="13">
        <f>COUNTIFS(E:E,Table1[[#This Row],[EventDate]],G:G,Table1[[#This Row],[EventName]],H:H,Table1[[#This Row],[Category]],I:I,Table1[[#This Row],[Weapon]],J:J,Table1[[#This Row],[Gender]])</f>
        <v>6</v>
      </c>
      <c r="E544" s="5">
        <v>44451</v>
      </c>
      <c r="F544" s="12" t="s">
        <v>385</v>
      </c>
      <c r="G544" s="11" t="s">
        <v>392</v>
      </c>
      <c r="H544" s="20" t="s">
        <v>323</v>
      </c>
      <c r="I544" s="20" t="s">
        <v>314</v>
      </c>
      <c r="J544" s="16" t="str">
        <f>VLOOKUP(Table1[[#This Row],[LastName]]&amp;"."&amp;Table1[[#This Row],[FirstName]],Fencers!C:H,6,FALSE)</f>
        <v>Men</v>
      </c>
      <c r="K544" s="17" t="str">
        <f>VLOOKUP(Table1[[#This Row],[LastName]]&amp;"."&amp;Table1[[#This Row],[FirstName]],Fencers!C:G,4,FALSE)</f>
        <v>CSFC</v>
      </c>
      <c r="L544" s="20" t="s">
        <v>399</v>
      </c>
      <c r="M544" s="18">
        <f>COUNTIFS(A:A,Table1[[#This Row],[LastName]],B:B,Table1[[#This Row],[FirstName]],F:F,"S",H:H,Table1[[#This Row],[Category]],I:I,Table1[[#This Row],[Weapon]])</f>
        <v>3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8">
        <f>IF(Table1[[#This Row],[Rank]]="Cancelled",1,IF(Table1[[#This Row],[Rank]]&gt;64,0,IF(L544=0,VLOOKUP(C544,'Ranking Values'!A:C,2,FALSE),VLOOKUP(C544,'Ranking Values'!A:C,3,FALSE))))</f>
        <v>14</v>
      </c>
      <c r="P544" s="18">
        <f>IF(OR(Table1[[#This Row],[Rank]]="Cancelled",Table1[[#This Row],[Rank]]&gt;64),1,VLOOKUP(Table1[[#This Row],[GenderCount]],'Ranking Values'!E:F,2,FALSE))</f>
        <v>1</v>
      </c>
      <c r="Q544" s="19">
        <f>Table1[[#This Row],[Ranking.Points]]*Table1[[#This Row],[Mulitplier]]*Table1[[#This Row],[NI.Mult]]</f>
        <v>14</v>
      </c>
    </row>
    <row r="545" spans="1:17" x14ac:dyDescent="0.25">
      <c r="A545" s="20" t="s">
        <v>23</v>
      </c>
      <c r="B545" s="20" t="s">
        <v>38</v>
      </c>
      <c r="C545" s="22" t="s">
        <v>17</v>
      </c>
      <c r="D545" s="13">
        <f>COUNTIFS(E:E,Table1[[#This Row],[EventDate]],G:G,Table1[[#This Row],[EventName]],H:H,Table1[[#This Row],[Category]],I:I,Table1[[#This Row],[Weapon]],J:J,Table1[[#This Row],[Gender]])</f>
        <v>2</v>
      </c>
      <c r="E545" s="5">
        <v>44451</v>
      </c>
      <c r="F545" s="12" t="s">
        <v>385</v>
      </c>
      <c r="G545" s="11" t="s">
        <v>392</v>
      </c>
      <c r="H545" s="20" t="s">
        <v>321</v>
      </c>
      <c r="I545" s="20" t="s">
        <v>314</v>
      </c>
      <c r="J545" s="16" t="str">
        <f>VLOOKUP(Table1[[#This Row],[LastName]]&amp;"."&amp;Table1[[#This Row],[FirstName]],Fencers!C:H,6,FALSE)</f>
        <v>Men</v>
      </c>
      <c r="K545" s="17" t="str">
        <f>VLOOKUP(Table1[[#This Row],[LastName]]&amp;"."&amp;Table1[[#This Row],[FirstName]],Fencers!C:G,4,FALSE)</f>
        <v>CSFC</v>
      </c>
      <c r="L545" s="20" t="s">
        <v>399</v>
      </c>
      <c r="M545" s="18">
        <f>COUNTIFS(A:A,Table1[[#This Row],[LastName]],B:B,Table1[[#This Row],[FirstName]],F:F,"S",H:H,Table1[[#This Row],[Category]],I:I,Table1[[#This Row],[Weapon]])</f>
        <v>2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8">
        <f>IF(Table1[[#This Row],[Rank]]="Cancelled",1,IF(Table1[[#This Row],[Rank]]&gt;64,0,IF(L545=0,VLOOKUP(C545,'Ranking Values'!A:C,2,FALSE),VLOOKUP(C545,'Ranking Values'!A:C,3,FALSE))))</f>
        <v>1</v>
      </c>
      <c r="P545" s="18">
        <f>IF(OR(Table1[[#This Row],[Rank]]="Cancelled",Table1[[#This Row],[Rank]]&gt;64),1,VLOOKUP(Table1[[#This Row],[GenderCount]],'Ranking Values'!E:F,2,FALSE))</f>
        <v>1</v>
      </c>
      <c r="Q545" s="19">
        <f>Table1[[#This Row],[Ranking.Points]]*Table1[[#This Row],[Mulitplier]]*Table1[[#This Row],[NI.Mult]]</f>
        <v>1</v>
      </c>
    </row>
    <row r="546" spans="1:17" x14ac:dyDescent="0.25">
      <c r="A546" s="20" t="s">
        <v>369</v>
      </c>
      <c r="B546" s="20" t="s">
        <v>42</v>
      </c>
      <c r="C546" s="22" t="s">
        <v>17</v>
      </c>
      <c r="D546" s="13">
        <f>COUNTIFS(E:E,Table1[[#This Row],[EventDate]],G:G,Table1[[#This Row],[EventName]],H:H,Table1[[#This Row],[Category]],I:I,Table1[[#This Row],[Weapon]],J:J,Table1[[#This Row],[Gender]])</f>
        <v>2</v>
      </c>
      <c r="E546" s="5">
        <v>44451</v>
      </c>
      <c r="F546" s="12" t="s">
        <v>385</v>
      </c>
      <c r="G546" s="11" t="s">
        <v>392</v>
      </c>
      <c r="H546" s="20" t="s">
        <v>321</v>
      </c>
      <c r="I546" s="20" t="s">
        <v>314</v>
      </c>
      <c r="J546" s="16" t="str">
        <f>VLOOKUP(Table1[[#This Row],[LastName]]&amp;"."&amp;Table1[[#This Row],[FirstName]],Fencers!C:H,6,FALSE)</f>
        <v>Men</v>
      </c>
      <c r="K546" s="17" t="str">
        <f>VLOOKUP(Table1[[#This Row],[LastName]]&amp;"."&amp;Table1[[#This Row],[FirstName]],Fencers!C:G,4,FALSE)</f>
        <v>CSFC</v>
      </c>
      <c r="L546" s="20" t="s">
        <v>399</v>
      </c>
      <c r="M546" s="18">
        <f>COUNTIFS(A:A,Table1[[#This Row],[LastName]],B:B,Table1[[#This Row],[FirstName]],F:F,"S",H:H,Table1[[#This Row],[Category]],I:I,Table1[[#This Row],[Weapon]])</f>
        <v>2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8">
        <f>IF(Table1[[#This Row],[Rank]]="Cancelled",1,IF(Table1[[#This Row],[Rank]]&gt;64,0,IF(L546=0,VLOOKUP(C546,'Ranking Values'!A:C,2,FALSE),VLOOKUP(C546,'Ranking Values'!A:C,3,FALSE))))</f>
        <v>1</v>
      </c>
      <c r="P546" s="18">
        <f>IF(OR(Table1[[#This Row],[Rank]]="Cancelled",Table1[[#This Row],[Rank]]&gt;64),1,VLOOKUP(Table1[[#This Row],[GenderCount]],'Ranking Values'!E:F,2,FALSE))</f>
        <v>1</v>
      </c>
      <c r="Q546" s="19">
        <f>Table1[[#This Row],[Ranking.Points]]*Table1[[#This Row],[Mulitplier]]*Table1[[#This Row],[NI.Mult]]</f>
        <v>1</v>
      </c>
    </row>
    <row r="547" spans="1:17" x14ac:dyDescent="0.25">
      <c r="A547" s="20" t="s">
        <v>369</v>
      </c>
      <c r="B547" s="20" t="s">
        <v>42</v>
      </c>
      <c r="C547" s="22" t="s">
        <v>17</v>
      </c>
      <c r="D547" s="13">
        <f>COUNTIFS(E:E,Table1[[#This Row],[EventDate]],G:G,Table1[[#This Row],[EventName]],H:H,Table1[[#This Row],[Category]],I:I,Table1[[#This Row],[Weapon]],J:J,Table1[[#This Row],[Gender]])</f>
        <v>1</v>
      </c>
      <c r="E547" s="5">
        <v>44451</v>
      </c>
      <c r="F547" s="12" t="s">
        <v>385</v>
      </c>
      <c r="G547" s="11" t="s">
        <v>392</v>
      </c>
      <c r="H547" s="20" t="s">
        <v>320</v>
      </c>
      <c r="I547" s="20" t="s">
        <v>314</v>
      </c>
      <c r="J547" s="16" t="str">
        <f>VLOOKUP(Table1[[#This Row],[LastName]]&amp;"."&amp;Table1[[#This Row],[FirstName]],Fencers!C:H,6,FALSE)</f>
        <v>Men</v>
      </c>
      <c r="K547" s="17" t="str">
        <f>VLOOKUP(Table1[[#This Row],[LastName]]&amp;"."&amp;Table1[[#This Row],[FirstName]],Fencers!C:G,4,FALSE)</f>
        <v>CSFC</v>
      </c>
      <c r="L547" s="20" t="s">
        <v>399</v>
      </c>
      <c r="M547" s="18">
        <f>COUNTIFS(A:A,Table1[[#This Row],[LastName]],B:B,Table1[[#This Row],[FirstName]],F:F,"S",H:H,Table1[[#This Row],[Category]],I:I,Table1[[#This Row],[Weapon]])</f>
        <v>2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8">
        <f>IF(Table1[[#This Row],[Rank]]="Cancelled",1,IF(Table1[[#This Row],[Rank]]&gt;64,0,IF(L547=0,VLOOKUP(C547,'Ranking Values'!A:C,2,FALSE),VLOOKUP(C547,'Ranking Values'!A:C,3,FALSE))))</f>
        <v>1</v>
      </c>
      <c r="P547" s="18">
        <f>IF(OR(Table1[[#This Row],[Rank]]="Cancelled",Table1[[#This Row],[Rank]]&gt;64),1,VLOOKUP(Table1[[#This Row],[GenderCount]],'Ranking Values'!E:F,2,FALSE))</f>
        <v>1</v>
      </c>
      <c r="Q547" s="19">
        <f>Table1[[#This Row],[Ranking.Points]]*Table1[[#This Row],[Mulitplier]]*Table1[[#This Row],[NI.Mult]]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1"/>
  <sheetViews>
    <sheetView topLeftCell="A180" workbookViewId="0">
      <selection activeCell="G210" sqref="G210:H210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  <row r="205" spans="1:12" x14ac:dyDescent="0.25">
      <c r="A205" s="20" t="s">
        <v>397</v>
      </c>
      <c r="B205" s="20" t="s">
        <v>398</v>
      </c>
      <c r="C205" s="9" t="str">
        <f>Table13[[#This Row],[LastName]]&amp;"."&amp;Table13[[#This Row],[FirstName]]</f>
        <v>Andriono.Raymond Rafael</v>
      </c>
      <c r="D205" s="1">
        <v>37118</v>
      </c>
      <c r="E205" s="2">
        <f>ROUNDDOWN((K205-Table13[[#This Row],[DOB]])/365,0)</f>
        <v>19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19</v>
      </c>
    </row>
    <row r="206" spans="1:12" x14ac:dyDescent="0.25">
      <c r="A206" s="20" t="s">
        <v>400</v>
      </c>
      <c r="B206" s="20" t="s">
        <v>401</v>
      </c>
      <c r="C206" s="9" t="str">
        <f>Table13[[#This Row],[LastName]]&amp;"."&amp;Table13[[#This Row],[FirstName]]</f>
        <v>Toronjo Urquiza.Luis</v>
      </c>
      <c r="D206" s="1">
        <v>32091</v>
      </c>
      <c r="E206" s="2">
        <f>ROUNDDOWN((K206-Table13[[#This Row],[DOB]])/365,0)</f>
        <v>33</v>
      </c>
      <c r="F206" t="s">
        <v>49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33</v>
      </c>
    </row>
    <row r="207" spans="1:12" x14ac:dyDescent="0.25">
      <c r="A207" s="20" t="s">
        <v>402</v>
      </c>
      <c r="B207" s="20" t="s">
        <v>403</v>
      </c>
      <c r="C207" s="9" t="str">
        <f>Table13[[#This Row],[LastName]]&amp;"."&amp;Table13[[#This Row],[FirstName]]</f>
        <v>Kress.Liam</v>
      </c>
      <c r="D207" s="1">
        <v>35661</v>
      </c>
      <c r="E207" s="2">
        <f>ROUNDDOWN((K207-Table13[[#This Row],[DOB]])/365,0)</f>
        <v>23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23</v>
      </c>
    </row>
    <row r="208" spans="1:12" x14ac:dyDescent="0.25">
      <c r="A208" s="20" t="s">
        <v>404</v>
      </c>
      <c r="B208" s="20" t="s">
        <v>405</v>
      </c>
      <c r="C208" s="9" t="str">
        <f>Table13[[#This Row],[LastName]]&amp;"."&amp;Table13[[#This Row],[FirstName]]</f>
        <v>Idris.Moaz Mohamed Daoud Sheikh</v>
      </c>
      <c r="D208" s="1">
        <v>34731</v>
      </c>
      <c r="E208" s="2">
        <f>ROUNDDOWN((K208-Table13[[#This Row],[DOB]])/365,0)</f>
        <v>25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25</v>
      </c>
    </row>
    <row r="209" spans="1:12" x14ac:dyDescent="0.25">
      <c r="A209" s="20" t="s">
        <v>407</v>
      </c>
      <c r="B209" s="20" t="s">
        <v>408</v>
      </c>
      <c r="C209" s="9" t="str">
        <f>Table13[[#This Row],[LastName]]&amp;"."&amp;Table13[[#This Row],[FirstName]]</f>
        <v>Nguyen.Lily</v>
      </c>
      <c r="D209" s="1">
        <v>34609</v>
      </c>
      <c r="E209" s="2">
        <f>ROUNDDOWN((K209-Table13[[#This Row],[DOB]])/365,0)</f>
        <v>26</v>
      </c>
      <c r="F209" t="s">
        <v>49</v>
      </c>
      <c r="G209" t="s">
        <v>198</v>
      </c>
      <c r="H209" t="s">
        <v>316</v>
      </c>
      <c r="K209" s="1">
        <f t="shared" si="3"/>
        <v>44197</v>
      </c>
      <c r="L209" s="2">
        <f>ROUNDDOWN((K209-Table13[[#This Row],[DOB]])/365,0)</f>
        <v>26</v>
      </c>
    </row>
    <row r="210" spans="1:12" x14ac:dyDescent="0.25">
      <c r="A210" s="20" t="s">
        <v>409</v>
      </c>
      <c r="B210" s="20" t="s">
        <v>406</v>
      </c>
      <c r="C210" s="9" t="str">
        <f>Table13[[#This Row],[LastName]]&amp;"."&amp;Table13[[#This Row],[FirstName]]</f>
        <v>Lim.Benjamin</v>
      </c>
      <c r="D210" s="1">
        <v>36582</v>
      </c>
      <c r="E210" s="2">
        <f>ROUNDDOWN((K210-Table13[[#This Row],[DOB]])/365,0)</f>
        <v>20</v>
      </c>
      <c r="F210" t="s">
        <v>309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20</v>
      </c>
    </row>
    <row r="211" spans="1:12" x14ac:dyDescent="0.25">
      <c r="C211" s="9" t="str">
        <f>Table13[[#This Row],[LastName]]&amp;"."&amp;Table13[[#This Row],[FirstName]]</f>
        <v>.</v>
      </c>
      <c r="D211" s="1"/>
      <c r="E211" s="2">
        <f>ROUNDDOWN((K211-Table13[[#This Row],[DOB]])/365,0)</f>
        <v>121</v>
      </c>
      <c r="K211" s="1">
        <f t="shared" si="3"/>
        <v>44197</v>
      </c>
      <c r="L211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2021-09-12T10:42:00Z</dcterms:modified>
</cp:coreProperties>
</file>