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2350BDA9-0FE8-466A-928B-769CE19ECA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4" i="17" l="1"/>
  <c r="K554" i="17"/>
  <c r="J554" i="17"/>
  <c r="M553" i="17"/>
  <c r="K553" i="17"/>
  <c r="J553" i="17"/>
  <c r="M552" i="17"/>
  <c r="K552" i="17"/>
  <c r="J552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E196" i="19"/>
  <c r="C196" i="19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L198" i="19" l="1"/>
  <c r="L199" i="19"/>
  <c r="E197" i="19"/>
  <c r="K195" i="19"/>
  <c r="L195" i="19" s="1"/>
  <c r="E195" i="19"/>
  <c r="C195" i="19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K194" i="19"/>
  <c r="E194" i="19" s="1"/>
  <c r="C194" i="19"/>
  <c r="M503" i="17"/>
  <c r="M502" i="17"/>
  <c r="M501" i="17"/>
  <c r="M500" i="17"/>
  <c r="M499" i="17"/>
  <c r="M498" i="17"/>
  <c r="M497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M496" i="17"/>
  <c r="M495" i="17"/>
  <c r="M494" i="17"/>
  <c r="M493" i="17"/>
  <c r="M492" i="17"/>
  <c r="M491" i="17"/>
  <c r="M490" i="17"/>
  <c r="M489" i="17"/>
  <c r="M488" i="17"/>
  <c r="M487" i="17"/>
  <c r="M486" i="17"/>
  <c r="E192" i="19" l="1"/>
  <c r="L194" i="19"/>
  <c r="E193" i="19"/>
  <c r="E190" i="19"/>
  <c r="L191" i="19"/>
  <c r="L189" i="19"/>
  <c r="N481" i="17"/>
  <c r="M481" i="17"/>
  <c r="O481" i="17" l="1"/>
  <c r="N483" i="17"/>
  <c r="M483" i="17"/>
  <c r="N476" i="17"/>
  <c r="M476" i="17"/>
  <c r="O476" i="17" l="1"/>
  <c r="O483" i="17"/>
  <c r="N478" i="17"/>
  <c r="M478" i="17"/>
  <c r="N485" i="17"/>
  <c r="M485" i="17"/>
  <c r="N480" i="17"/>
  <c r="M480" i="17"/>
  <c r="O478" i="17" l="1"/>
  <c r="O485" i="17"/>
  <c r="O480" i="17"/>
  <c r="M482" i="17"/>
  <c r="M484" i="17"/>
  <c r="M479" i="17"/>
  <c r="M477" i="17"/>
  <c r="N484" i="17"/>
  <c r="N477" i="17"/>
  <c r="O484" i="17" l="1"/>
  <c r="O477" i="17"/>
  <c r="M472" i="17"/>
  <c r="M475" i="17"/>
  <c r="M474" i="17"/>
  <c r="M473" i="17"/>
  <c r="M470" i="17"/>
  <c r="M471" i="17"/>
  <c r="M469" i="17"/>
  <c r="K188" i="19"/>
  <c r="E188" i="19" s="1"/>
  <c r="C188" i="19"/>
  <c r="M468" i="17"/>
  <c r="M459" i="17"/>
  <c r="M458" i="17"/>
  <c r="M457" i="17"/>
  <c r="M456" i="17"/>
  <c r="M455" i="17"/>
  <c r="M454" i="17"/>
  <c r="M453" i="17"/>
  <c r="M452" i="17"/>
  <c r="M451" i="17"/>
  <c r="M450" i="17"/>
  <c r="M467" i="17"/>
  <c r="M466" i="17"/>
  <c r="M465" i="17"/>
  <c r="M464" i="17"/>
  <c r="M463" i="17"/>
  <c r="M462" i="17"/>
  <c r="M461" i="17"/>
  <c r="M460" i="17"/>
  <c r="M445" i="17"/>
  <c r="M444" i="17"/>
  <c r="M443" i="17"/>
  <c r="M442" i="17"/>
  <c r="M441" i="17"/>
  <c r="M440" i="17"/>
  <c r="M439" i="17"/>
  <c r="M438" i="17"/>
  <c r="M449" i="17"/>
  <c r="M448" i="17"/>
  <c r="M447" i="17"/>
  <c r="M446" i="17"/>
  <c r="K187" i="19"/>
  <c r="L187" i="19" s="1"/>
  <c r="C187" i="19"/>
  <c r="M423" i="17"/>
  <c r="M422" i="17"/>
  <c r="M421" i="17"/>
  <c r="M420" i="17"/>
  <c r="M419" i="17"/>
  <c r="K186" i="19"/>
  <c r="L186" i="19" s="1"/>
  <c r="K185" i="19"/>
  <c r="E185" i="19" s="1"/>
  <c r="K184" i="19"/>
  <c r="L184" i="19" s="1"/>
  <c r="C186" i="19"/>
  <c r="C185" i="19"/>
  <c r="C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E184" i="19" l="1"/>
  <c r="E187" i="19"/>
  <c r="E186" i="19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E182" i="19" l="1"/>
  <c r="L183" i="19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K546" i="17" l="1"/>
  <c r="J549" i="17"/>
  <c r="K551" i="17"/>
  <c r="J546" i="17"/>
  <c r="K543" i="17"/>
  <c r="J539" i="17"/>
  <c r="K536" i="17"/>
  <c r="J531" i="17"/>
  <c r="J526" i="17"/>
  <c r="K523" i="17"/>
  <c r="J518" i="17"/>
  <c r="K545" i="17"/>
  <c r="J533" i="17"/>
  <c r="J528" i="17"/>
  <c r="J520" i="17"/>
  <c r="K550" i="17"/>
  <c r="J545" i="17"/>
  <c r="J538" i="17"/>
  <c r="J530" i="17"/>
  <c r="K522" i="17"/>
  <c r="K524" i="17"/>
  <c r="J544" i="17"/>
  <c r="K534" i="17"/>
  <c r="J529" i="17"/>
  <c r="K521" i="17"/>
  <c r="K539" i="17"/>
  <c r="K531" i="17"/>
  <c r="K526" i="17"/>
  <c r="K518" i="17"/>
  <c r="J551" i="17"/>
  <c r="K548" i="17"/>
  <c r="J543" i="17"/>
  <c r="K540" i="17"/>
  <c r="J536" i="17"/>
  <c r="K533" i="17"/>
  <c r="K528" i="17"/>
  <c r="J523" i="17"/>
  <c r="K520" i="17"/>
  <c r="J548" i="17"/>
  <c r="J540" i="17"/>
  <c r="K538" i="17"/>
  <c r="K530" i="17"/>
  <c r="K525" i="17"/>
  <c r="K517" i="17"/>
  <c r="K542" i="17"/>
  <c r="K535" i="17"/>
  <c r="J525" i="17"/>
  <c r="J517" i="17"/>
  <c r="J519" i="17"/>
  <c r="K549" i="17"/>
  <c r="K541" i="17"/>
  <c r="J537" i="17"/>
  <c r="J524" i="17"/>
  <c r="J541" i="17"/>
  <c r="J534" i="17"/>
  <c r="J521" i="17"/>
  <c r="J550" i="17"/>
  <c r="K547" i="17"/>
  <c r="J542" i="17"/>
  <c r="J535" i="17"/>
  <c r="K532" i="17"/>
  <c r="K527" i="17"/>
  <c r="J522" i="17"/>
  <c r="K519" i="17"/>
  <c r="J547" i="17"/>
  <c r="K544" i="17"/>
  <c r="K537" i="17"/>
  <c r="J532" i="17"/>
  <c r="K529" i="17"/>
  <c r="J527" i="17"/>
  <c r="J512" i="17"/>
  <c r="K509" i="17"/>
  <c r="J504" i="17"/>
  <c r="K511" i="17"/>
  <c r="K514" i="17"/>
  <c r="J509" i="17"/>
  <c r="K506" i="17"/>
  <c r="J514" i="17"/>
  <c r="J507" i="17"/>
  <c r="J506" i="17"/>
  <c r="K516" i="17"/>
  <c r="J511" i="17"/>
  <c r="K508" i="17"/>
  <c r="J515" i="17"/>
  <c r="J516" i="17"/>
  <c r="K513" i="17"/>
  <c r="J508" i="17"/>
  <c r="K505" i="17"/>
  <c r="J510" i="17"/>
  <c r="K507" i="17"/>
  <c r="K512" i="17"/>
  <c r="J513" i="17"/>
  <c r="K510" i="17"/>
  <c r="J505" i="17"/>
  <c r="K515" i="17"/>
  <c r="K504" i="17"/>
  <c r="J503" i="17"/>
  <c r="J500" i="17"/>
  <c r="K502" i="17"/>
  <c r="J497" i="17"/>
  <c r="J502" i="17"/>
  <c r="K499" i="17"/>
  <c r="J499" i="17"/>
  <c r="K501" i="17"/>
  <c r="K503" i="17"/>
  <c r="K497" i="17"/>
  <c r="J501" i="17"/>
  <c r="K498" i="17"/>
  <c r="J498" i="17"/>
  <c r="K500" i="17"/>
  <c r="J492" i="17"/>
  <c r="K489" i="17"/>
  <c r="J486" i="17"/>
  <c r="K494" i="17"/>
  <c r="J494" i="17"/>
  <c r="K491" i="17"/>
  <c r="J490" i="17"/>
  <c r="K496" i="17"/>
  <c r="J491" i="17"/>
  <c r="K488" i="17"/>
  <c r="J496" i="17"/>
  <c r="K493" i="17"/>
  <c r="J488" i="17"/>
  <c r="K487" i="17"/>
  <c r="J493" i="17"/>
  <c r="K490" i="17"/>
  <c r="K495" i="17"/>
  <c r="J489" i="17"/>
  <c r="J495" i="17"/>
  <c r="K492" i="17"/>
  <c r="J487" i="17"/>
  <c r="K486" i="17"/>
  <c r="K481" i="17"/>
  <c r="J481" i="17"/>
  <c r="K483" i="17"/>
  <c r="J476" i="17"/>
  <c r="J483" i="17"/>
  <c r="K476" i="17"/>
  <c r="J485" i="17"/>
  <c r="K480" i="17"/>
  <c r="J478" i="17"/>
  <c r="K478" i="17"/>
  <c r="J480" i="17"/>
  <c r="K485" i="17"/>
  <c r="K479" i="17"/>
  <c r="K482" i="17"/>
  <c r="J477" i="17"/>
  <c r="J482" i="17"/>
  <c r="N482" i="17" s="1"/>
  <c r="O482" i="17" s="1"/>
  <c r="J479" i="17"/>
  <c r="N479" i="17" s="1"/>
  <c r="O479" i="17" s="1"/>
  <c r="J484" i="17"/>
  <c r="K477" i="17"/>
  <c r="K484" i="17"/>
  <c r="J475" i="17"/>
  <c r="K470" i="17"/>
  <c r="J470" i="17"/>
  <c r="K474" i="17"/>
  <c r="J474" i="17"/>
  <c r="K471" i="17"/>
  <c r="K472" i="17"/>
  <c r="J471" i="17"/>
  <c r="K473" i="17"/>
  <c r="J469" i="17"/>
  <c r="J472" i="17"/>
  <c r="D472" i="17" s="1"/>
  <c r="N472" i="17" s="1"/>
  <c r="O472" i="17" s="1"/>
  <c r="J473" i="17"/>
  <c r="K469" i="17"/>
  <c r="K475" i="17"/>
  <c r="J468" i="17"/>
  <c r="K457" i="17"/>
  <c r="J456" i="17"/>
  <c r="K453" i="17"/>
  <c r="J452" i="17"/>
  <c r="J467" i="17"/>
  <c r="K464" i="17"/>
  <c r="J463" i="17"/>
  <c r="K460" i="17"/>
  <c r="J445" i="17"/>
  <c r="K442" i="17"/>
  <c r="J441" i="17"/>
  <c r="K438" i="17"/>
  <c r="J449" i="17"/>
  <c r="K446" i="17"/>
  <c r="K458" i="17"/>
  <c r="J457" i="17"/>
  <c r="K454" i="17"/>
  <c r="J453" i="17"/>
  <c r="K450" i="17"/>
  <c r="K465" i="17"/>
  <c r="J464" i="17"/>
  <c r="K461" i="17"/>
  <c r="J460" i="17"/>
  <c r="K443" i="17"/>
  <c r="J442" i="17"/>
  <c r="K439" i="17"/>
  <c r="J438" i="17"/>
  <c r="K447" i="17"/>
  <c r="J446" i="17"/>
  <c r="K459" i="17"/>
  <c r="J458" i="17"/>
  <c r="K455" i="17"/>
  <c r="J454" i="17"/>
  <c r="K451" i="17"/>
  <c r="J450" i="17"/>
  <c r="K466" i="17"/>
  <c r="J465" i="17"/>
  <c r="K462" i="17"/>
  <c r="J461" i="17"/>
  <c r="K444" i="17"/>
  <c r="J443" i="17"/>
  <c r="K440" i="17"/>
  <c r="J439" i="17"/>
  <c r="K448" i="17"/>
  <c r="J447" i="17"/>
  <c r="K468" i="17"/>
  <c r="J459" i="17"/>
  <c r="K456" i="17"/>
  <c r="J455" i="17"/>
  <c r="K452" i="17"/>
  <c r="J451" i="17"/>
  <c r="K467" i="17"/>
  <c r="J466" i="17"/>
  <c r="K463" i="17"/>
  <c r="J462" i="17"/>
  <c r="K445" i="17"/>
  <c r="J444" i="17"/>
  <c r="K441" i="17"/>
  <c r="J440" i="17"/>
  <c r="K449" i="17"/>
  <c r="J448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551" i="17" l="1"/>
  <c r="N551" i="17" s="1"/>
  <c r="O551" i="17" s="1"/>
  <c r="D554" i="17"/>
  <c r="N554" i="17" s="1"/>
  <c r="O554" i="17" s="1"/>
  <c r="D553" i="17"/>
  <c r="N553" i="17" s="1"/>
  <c r="O553" i="17" s="1"/>
  <c r="D552" i="17"/>
  <c r="N552" i="17" s="1"/>
  <c r="O552" i="17" s="1"/>
  <c r="D517" i="17"/>
  <c r="N517" i="17" s="1"/>
  <c r="O517" i="17" s="1"/>
  <c r="D548" i="17"/>
  <c r="N548" i="17" s="1"/>
  <c r="O548" i="17" s="1"/>
  <c r="D549" i="17"/>
  <c r="N549" i="17" s="1"/>
  <c r="O549" i="17" s="1"/>
  <c r="D547" i="17"/>
  <c r="N547" i="17" s="1"/>
  <c r="O547" i="17" s="1"/>
  <c r="D550" i="17"/>
  <c r="N550" i="17" s="1"/>
  <c r="O550" i="17" s="1"/>
  <c r="D544" i="17"/>
  <c r="N544" i="17" s="1"/>
  <c r="O544" i="17" s="1"/>
  <c r="D539" i="17"/>
  <c r="N539" i="17" s="1"/>
  <c r="O539" i="17" s="1"/>
  <c r="D540" i="17"/>
  <c r="N540" i="17" s="1"/>
  <c r="O540" i="17" s="1"/>
  <c r="D543" i="17"/>
  <c r="N543" i="17" s="1"/>
  <c r="O543" i="17" s="1"/>
  <c r="D541" i="17"/>
  <c r="N541" i="17" s="1"/>
  <c r="O541" i="17" s="1"/>
  <c r="D535" i="17"/>
  <c r="N535" i="17" s="1"/>
  <c r="O535" i="17" s="1"/>
  <c r="D537" i="17"/>
  <c r="N537" i="17" s="1"/>
  <c r="O537" i="17" s="1"/>
  <c r="D546" i="17"/>
  <c r="N546" i="17" s="1"/>
  <c r="O546" i="17" s="1"/>
  <c r="D542" i="17"/>
  <c r="N542" i="17" s="1"/>
  <c r="O542" i="17" s="1"/>
  <c r="D536" i="17"/>
  <c r="N536" i="17" s="1"/>
  <c r="O536" i="17" s="1"/>
  <c r="D538" i="17"/>
  <c r="N538" i="17" s="1"/>
  <c r="O538" i="17" s="1"/>
  <c r="D545" i="17"/>
  <c r="N545" i="17" s="1"/>
  <c r="O545" i="17" s="1"/>
  <c r="D527" i="17"/>
  <c r="N527" i="17" s="1"/>
  <c r="O527" i="17" s="1"/>
  <c r="D521" i="17"/>
  <c r="N521" i="17" s="1"/>
  <c r="O521" i="17" s="1"/>
  <c r="D529" i="17"/>
  <c r="N529" i="17" s="1"/>
  <c r="O529" i="17" s="1"/>
  <c r="D531" i="17"/>
  <c r="N531" i="17" s="1"/>
  <c r="O531" i="17" s="1"/>
  <c r="D522" i="17"/>
  <c r="N522" i="17" s="1"/>
  <c r="O522" i="17" s="1"/>
  <c r="D534" i="17"/>
  <c r="N534" i="17" s="1"/>
  <c r="O534" i="17" s="1"/>
  <c r="D525" i="17"/>
  <c r="N525" i="17" s="1"/>
  <c r="O525" i="17" s="1"/>
  <c r="D520" i="17"/>
  <c r="N520" i="17" s="1"/>
  <c r="O520" i="17" s="1"/>
  <c r="D528" i="17"/>
  <c r="N528" i="17" s="1"/>
  <c r="O528" i="17" s="1"/>
  <c r="D524" i="17"/>
  <c r="N524" i="17" s="1"/>
  <c r="O524" i="17" s="1"/>
  <c r="D523" i="17"/>
  <c r="N523" i="17" s="1"/>
  <c r="O523" i="17" s="1"/>
  <c r="D533" i="17"/>
  <c r="N533" i="17" s="1"/>
  <c r="O533" i="17" s="1"/>
  <c r="D532" i="17"/>
  <c r="N532" i="17" s="1"/>
  <c r="O532" i="17" s="1"/>
  <c r="D530" i="17"/>
  <c r="N530" i="17" s="1"/>
  <c r="O530" i="17" s="1"/>
  <c r="D518" i="17"/>
  <c r="N518" i="17" s="1"/>
  <c r="O518" i="17" s="1"/>
  <c r="D519" i="17"/>
  <c r="N519" i="17" s="1"/>
  <c r="O519" i="17" s="1"/>
  <c r="D526" i="17"/>
  <c r="N526" i="17" s="1"/>
  <c r="O526" i="17" s="1"/>
  <c r="D504" i="17"/>
  <c r="N504" i="17" s="1"/>
  <c r="O504" i="17" s="1"/>
  <c r="D498" i="17"/>
  <c r="N498" i="17" s="1"/>
  <c r="O498" i="17" s="1"/>
  <c r="D505" i="17"/>
  <c r="N505" i="17" s="1"/>
  <c r="O505" i="17" s="1"/>
  <c r="D503" i="17"/>
  <c r="N503" i="17" s="1"/>
  <c r="O503" i="17" s="1"/>
  <c r="D514" i="17"/>
  <c r="N514" i="17" s="1"/>
  <c r="O514" i="17" s="1"/>
  <c r="D516" i="17"/>
  <c r="N516" i="17" s="1"/>
  <c r="O516" i="17" s="1"/>
  <c r="D513" i="17"/>
  <c r="N513" i="17" s="1"/>
  <c r="O513" i="17" s="1"/>
  <c r="D515" i="17"/>
  <c r="N515" i="17" s="1"/>
  <c r="O515" i="17" s="1"/>
  <c r="D509" i="17"/>
  <c r="N509" i="17" s="1"/>
  <c r="O509" i="17" s="1"/>
  <c r="D511" i="17"/>
  <c r="N511" i="17" s="1"/>
  <c r="O511" i="17" s="1"/>
  <c r="D510" i="17"/>
  <c r="N510" i="17" s="1"/>
  <c r="O510" i="17" s="1"/>
  <c r="D506" i="17"/>
  <c r="N506" i="17" s="1"/>
  <c r="O506" i="17" s="1"/>
  <c r="D508" i="17"/>
  <c r="N508" i="17" s="1"/>
  <c r="O508" i="17" s="1"/>
  <c r="D507" i="17"/>
  <c r="N507" i="17" s="1"/>
  <c r="O507" i="17" s="1"/>
  <c r="D512" i="17"/>
  <c r="N512" i="17" s="1"/>
  <c r="O512" i="17" s="1"/>
  <c r="D501" i="17"/>
  <c r="N501" i="17" s="1"/>
  <c r="O501" i="17" s="1"/>
  <c r="D502" i="17"/>
  <c r="N502" i="17" s="1"/>
  <c r="O502" i="17" s="1"/>
  <c r="D497" i="17"/>
  <c r="N497" i="17" s="1"/>
  <c r="O497" i="17" s="1"/>
  <c r="D500" i="17"/>
  <c r="N500" i="17" s="1"/>
  <c r="O500" i="17" s="1"/>
  <c r="D499" i="17"/>
  <c r="N499" i="17" s="1"/>
  <c r="O499" i="17" s="1"/>
  <c r="D487" i="17"/>
  <c r="N487" i="17" s="1"/>
  <c r="O487" i="17" s="1"/>
  <c r="D491" i="17"/>
  <c r="N491" i="17" s="1"/>
  <c r="O491" i="17" s="1"/>
  <c r="D495" i="17"/>
  <c r="N495" i="17" s="1"/>
  <c r="O495" i="17" s="1"/>
  <c r="D488" i="17"/>
  <c r="N488" i="17" s="1"/>
  <c r="O488" i="17" s="1"/>
  <c r="D462" i="17"/>
  <c r="N462" i="17" s="1"/>
  <c r="O462" i="17" s="1"/>
  <c r="D475" i="17"/>
  <c r="N475" i="17" s="1"/>
  <c r="O475" i="17" s="1"/>
  <c r="D474" i="17"/>
  <c r="N474" i="17" s="1"/>
  <c r="O474" i="17" s="1"/>
  <c r="D493" i="17"/>
  <c r="N493" i="17" s="1"/>
  <c r="O493" i="17" s="1"/>
  <c r="D490" i="17"/>
  <c r="N490" i="17" s="1"/>
  <c r="O490" i="17" s="1"/>
  <c r="D473" i="17"/>
  <c r="N473" i="17" s="1"/>
  <c r="O473" i="17" s="1"/>
  <c r="D494" i="17"/>
  <c r="N494" i="17" s="1"/>
  <c r="O494" i="17" s="1"/>
  <c r="D440" i="17"/>
  <c r="N440" i="17" s="1"/>
  <c r="O440" i="17" s="1"/>
  <c r="D496" i="17"/>
  <c r="N496" i="17" s="1"/>
  <c r="O496" i="17" s="1"/>
  <c r="D486" i="17"/>
  <c r="N486" i="17" s="1"/>
  <c r="O486" i="17" s="1"/>
  <c r="D489" i="17"/>
  <c r="N489" i="17" s="1"/>
  <c r="O489" i="17" s="1"/>
  <c r="D492" i="17"/>
  <c r="N492" i="17" s="1"/>
  <c r="O492" i="17" s="1"/>
  <c r="D457" i="17"/>
  <c r="N457" i="17" s="1"/>
  <c r="O457" i="17" s="1"/>
  <c r="D468" i="17"/>
  <c r="N468" i="17" s="1"/>
  <c r="O468" i="17" s="1"/>
  <c r="D469" i="17"/>
  <c r="N469" i="17" s="1"/>
  <c r="O469" i="17" s="1"/>
  <c r="D471" i="17"/>
  <c r="N471" i="17" s="1"/>
  <c r="O471" i="17" s="1"/>
  <c r="D470" i="17"/>
  <c r="N470" i="17" s="1"/>
  <c r="O470" i="17" s="1"/>
  <c r="D451" i="17"/>
  <c r="N451" i="17" s="1"/>
  <c r="O451" i="17" s="1"/>
  <c r="D459" i="17"/>
  <c r="N459" i="17" s="1"/>
  <c r="O459" i="17" s="1"/>
  <c r="D458" i="17"/>
  <c r="N458" i="17" s="1"/>
  <c r="O458" i="17" s="1"/>
  <c r="D456" i="17"/>
  <c r="N456" i="17" s="1"/>
  <c r="O456" i="17" s="1"/>
  <c r="D439" i="17"/>
  <c r="N439" i="17" s="1"/>
  <c r="O439" i="17" s="1"/>
  <c r="D461" i="17"/>
  <c r="N461" i="17" s="1"/>
  <c r="O461" i="17" s="1"/>
  <c r="D450" i="17"/>
  <c r="N450" i="17" s="1"/>
  <c r="O450" i="17" s="1"/>
  <c r="D438" i="17"/>
  <c r="N438" i="17" s="1"/>
  <c r="O438" i="17" s="1"/>
  <c r="D460" i="17"/>
  <c r="N460" i="17" s="1"/>
  <c r="O460" i="17" s="1"/>
  <c r="D441" i="17"/>
  <c r="N441" i="17" s="1"/>
  <c r="O441" i="17" s="1"/>
  <c r="D463" i="17"/>
  <c r="N463" i="17" s="1"/>
  <c r="O463" i="17" s="1"/>
  <c r="D453" i="17"/>
  <c r="N453" i="17" s="1"/>
  <c r="O453" i="17" s="1"/>
  <c r="D448" i="17"/>
  <c r="N448" i="17" s="1"/>
  <c r="O448" i="17" s="1"/>
  <c r="D444" i="17"/>
  <c r="N444" i="17" s="1"/>
  <c r="O444" i="17" s="1"/>
  <c r="D466" i="17"/>
  <c r="N466" i="17" s="1"/>
  <c r="O466" i="17" s="1"/>
  <c r="D455" i="17"/>
  <c r="N455" i="17" s="1"/>
  <c r="O455" i="17" s="1"/>
  <c r="D447" i="17"/>
  <c r="N447" i="17" s="1"/>
  <c r="O447" i="17" s="1"/>
  <c r="D443" i="17"/>
  <c r="N443" i="17" s="1"/>
  <c r="O443" i="17" s="1"/>
  <c r="D465" i="17"/>
  <c r="N465" i="17" s="1"/>
  <c r="O465" i="17" s="1"/>
  <c r="D454" i="17"/>
  <c r="N454" i="17" s="1"/>
  <c r="O454" i="17" s="1"/>
  <c r="D446" i="17"/>
  <c r="N446" i="17" s="1"/>
  <c r="O446" i="17" s="1"/>
  <c r="D442" i="17"/>
  <c r="N442" i="17" s="1"/>
  <c r="O442" i="17" s="1"/>
  <c r="D464" i="17"/>
  <c r="N464" i="17" s="1"/>
  <c r="O464" i="17" s="1"/>
  <c r="D449" i="17"/>
  <c r="N449" i="17" s="1"/>
  <c r="O449" i="17" s="1"/>
  <c r="D445" i="17"/>
  <c r="N445" i="17" s="1"/>
  <c r="O445" i="17" s="1"/>
  <c r="D467" i="17"/>
  <c r="N467" i="17" s="1"/>
  <c r="O467" i="17" s="1"/>
  <c r="D452" i="17"/>
  <c r="N452" i="17" s="1"/>
  <c r="O452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<sst xmlns="http://schemas.openxmlformats.org/spreadsheetml/2006/main" count="4376" uniqueCount="393">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</sst>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554" tableType="xml" totalsRowShown="0">
  <autoFilter ref="A1:O554" xr:uid="{3CCEDFA4-D1D2-44A5-88A2-25D16539CD92}"/>
  <sortState xmlns:xlrd2="http://schemas.microsoft.com/office/spreadsheetml/2017/richdata2" ref="A2:O516">
    <sortCondition ref="E2:E516"/>
    <sortCondition ref="H2:H516"/>
    <sortCondition ref="I2:I516"/>
    <sortCondition ref="J2:J516"/>
    <sortCondition ref="C2:C516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0" totalsRowShown="0">
  <autoFilter ref="A1:H200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4"/>
  <sheetViews>
    <sheetView tabSelected="1" workbookViewId="0">
      <pane ySplit="1" topLeftCell="A529" activePane="bottomLeft" state="frozen"/>
      <selection pane="bottomLeft" activeCell="A554" sqref="A554"/>
    </sheetView>
  </sheetViews>
  <sheetFormatPr defaultColWidth="8.6640625" defaultRowHeight="14.4" x14ac:dyDescent="0.3"/>
  <cols>
    <col min="1" max="1" width="29" style="3" bestFit="1" customWidth="1"/>
    <col min="2" max="2" width="15.109375" style="3" bestFit="1" customWidth="1"/>
    <col min="3" max="3" width="9.6640625" style="3" bestFit="1" customWidth="1"/>
    <col min="4" max="4" width="15.44140625" style="3" bestFit="1" customWidth="1"/>
    <col min="5" max="5" width="12.44140625" style="5" bestFit="1" customWidth="1"/>
    <col min="6" max="6" width="12.44140625" style="5" customWidth="1"/>
    <col min="7" max="7" width="18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9.6640625" style="3" bestFit="1" customWidth="1"/>
    <col min="12" max="12" width="9.5546875" style="4" bestFit="1" customWidth="1"/>
    <col min="13" max="13" width="16.5546875" style="3" bestFit="1" customWidth="1"/>
    <col min="14" max="14" width="12.33203125" style="3" bestFit="1" customWidth="1"/>
    <col min="15" max="15" width="8.88671875" style="3" bestFit="1" customWidth="1"/>
    <col min="16" max="16" width="8.6640625" style="3"/>
    <col min="17" max="17" width="8.44140625" style="3" bestFit="1" customWidth="1"/>
    <col min="18" max="16384" width="8.6640625" style="3"/>
  </cols>
  <sheetData>
    <row r="1" spans="1:15" x14ac:dyDescent="0.3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3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354</v>
      </c>
      <c r="G2" s="13" t="s">
        <v>353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3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354</v>
      </c>
      <c r="G3" s="13" t="s">
        <v>353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3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354</v>
      </c>
      <c r="G4" s="13" t="s">
        <v>355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3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352</v>
      </c>
      <c r="G5" t="s">
        <v>357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3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352</v>
      </c>
      <c r="G6" t="s">
        <v>357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3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352</v>
      </c>
      <c r="G7" t="s">
        <v>357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3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352</v>
      </c>
      <c r="G8" t="s">
        <v>357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3">
      <c r="A9" t="s">
        <v>31</v>
      </c>
      <c r="B9" t="s">
        <v>48</v>
      </c>
      <c r="C9" s="6">
        <v>3</v>
      </c>
      <c r="D9" s="18">
        <v>13</v>
      </c>
      <c r="E9" s="15">
        <v>43876</v>
      </c>
      <c r="F9" s="1" t="s">
        <v>352</v>
      </c>
      <c r="G9" t="s">
        <v>357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20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20</v>
      </c>
    </row>
    <row r="10" spans="1:15" x14ac:dyDescent="0.3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352</v>
      </c>
      <c r="G10" t="s">
        <v>357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3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351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3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351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3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351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3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351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3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351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3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351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3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351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3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351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3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351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3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351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3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351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3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351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3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351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3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351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3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351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3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351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3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351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3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351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3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351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3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351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3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351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3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351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3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351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3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351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3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351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3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351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3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351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3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351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3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351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3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351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3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351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3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351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3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351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3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351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3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351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3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351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3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351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3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351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3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351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3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351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3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351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3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354</v>
      </c>
      <c r="G52" s="13" t="s">
        <v>356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3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351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3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351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3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351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3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351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3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351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3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351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3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351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3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351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3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351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3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351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3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351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3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351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3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351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3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351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3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351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3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351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3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351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3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351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3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351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3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351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3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351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3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351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3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351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3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351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3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351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3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351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3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351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3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351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3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351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3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351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3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351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3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351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3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351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3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351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3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351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3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351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3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351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3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351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3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351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3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351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3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351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3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351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3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351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3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351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3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351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3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351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3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351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3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351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3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351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3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351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3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351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3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351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3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351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3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351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3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351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3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351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3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351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3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351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3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351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3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351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3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351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3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351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3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351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3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351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3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351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3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351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3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351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3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351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3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351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3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351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3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351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3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351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3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351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3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351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3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351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3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351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3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351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3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351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3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351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3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351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3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351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3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351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3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351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3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351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3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351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3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351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3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351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3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351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3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351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3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351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3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351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3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351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3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351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3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351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3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351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3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351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3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351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3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351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3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351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3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351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3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351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3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351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3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351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3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351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3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351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3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351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3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351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3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351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3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351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3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351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3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351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3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351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3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351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3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351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3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351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3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351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3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351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3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351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3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351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3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351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3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351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3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351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3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351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3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351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3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351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3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351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3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351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3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351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3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351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3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351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3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351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3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351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3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351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3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351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3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351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3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351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3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351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3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351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3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351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3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351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3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351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3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351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3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351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3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351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3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351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3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351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3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351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3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351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3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351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3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351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3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351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3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351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3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351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3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351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3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351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3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351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3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351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3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351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3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351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3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351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3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351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3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351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3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351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3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351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3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351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3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351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3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351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3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351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3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351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3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351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3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351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3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351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3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351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3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351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3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351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3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351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3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351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3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351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3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351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3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351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3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351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3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351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3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351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3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351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3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351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3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351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3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351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3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351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3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351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3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351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3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351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3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351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3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351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3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351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3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351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3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351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3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351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3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351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3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351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3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351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3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351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3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351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3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351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3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351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3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351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3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351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3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351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3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351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3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351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3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351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3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351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3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351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3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351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3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351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3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351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3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351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3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351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3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351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3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351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3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351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3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351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3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351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3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351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3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351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3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351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3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351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3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351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3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351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3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351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3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351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3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351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3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351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3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351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3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351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3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351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3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351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3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351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3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351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3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351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3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351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3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351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3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351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3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351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3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351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3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351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3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351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3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351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3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351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3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351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3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351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3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351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3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351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3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351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3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351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3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351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3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351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3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351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3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351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3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351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3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351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3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351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3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351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3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351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3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351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3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351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3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351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3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351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3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351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3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351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3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351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3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351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3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351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3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351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3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351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3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351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3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351</v>
      </c>
      <c r="G328" s="13" t="s">
        <v>373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3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351</v>
      </c>
      <c r="G329" s="13" t="s">
        <v>373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3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351</v>
      </c>
      <c r="G330" s="13" t="s">
        <v>373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3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351</v>
      </c>
      <c r="G331" s="13" t="s">
        <v>373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3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351</v>
      </c>
      <c r="G332" s="13" t="s">
        <v>373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3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351</v>
      </c>
      <c r="G333" s="13" t="s">
        <v>373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3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351</v>
      </c>
      <c r="G334" s="13" t="s">
        <v>373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3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351</v>
      </c>
      <c r="G335" s="13" t="s">
        <v>373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3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351</v>
      </c>
      <c r="G336" s="13" t="s">
        <v>373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3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351</v>
      </c>
      <c r="G337" s="13" t="s">
        <v>373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3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351</v>
      </c>
      <c r="G338" s="13" t="s">
        <v>373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3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351</v>
      </c>
      <c r="G339" s="13" t="s">
        <v>373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3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351</v>
      </c>
      <c r="G340" s="13" t="s">
        <v>373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3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351</v>
      </c>
      <c r="G341" s="13" t="s">
        <v>373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3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351</v>
      </c>
      <c r="G342" s="13" t="s">
        <v>373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3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351</v>
      </c>
      <c r="G343" s="13" t="s">
        <v>373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3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351</v>
      </c>
      <c r="G344" s="13" t="s">
        <v>373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3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351</v>
      </c>
      <c r="G345" s="13" t="s">
        <v>373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3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351</v>
      </c>
      <c r="G346" s="13" t="s">
        <v>373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3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351</v>
      </c>
      <c r="G347" s="13" t="s">
        <v>373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3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351</v>
      </c>
      <c r="G348" s="13" t="s">
        <v>373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3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351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3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351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3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351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3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351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3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351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3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351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3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351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3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351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3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351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3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351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3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351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3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351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3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351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3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351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3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351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3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351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3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351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3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351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3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351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3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351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3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351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3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351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3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351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3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351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3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351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3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351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3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351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3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351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3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351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3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351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3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351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3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351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3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351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3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351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3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351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3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351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3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351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3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351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3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351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3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351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3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351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3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351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3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351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3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351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3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351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3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351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3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351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3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351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3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351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3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351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3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351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3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351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3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351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3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351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3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351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3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351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3">
      <c r="A405" s="12" t="s">
        <v>361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351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3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351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3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351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3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351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3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351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3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351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3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351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3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351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3">
      <c r="A413" s="12" t="s">
        <v>358</v>
      </c>
      <c r="B413" s="12" t="s">
        <v>359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351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3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351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3">
      <c r="A415" s="12" t="s">
        <v>366</v>
      </c>
      <c r="B415" s="12" t="s">
        <v>367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351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3">
      <c r="A416" s="12" t="s">
        <v>361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351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3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351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3">
      <c r="A418" s="12" t="s">
        <v>368</v>
      </c>
      <c r="B418" s="12" t="s">
        <v>369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351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3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351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3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351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3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351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3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351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3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351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3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351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3">
      <c r="A425" s="12" t="s">
        <v>362</v>
      </c>
      <c r="B425" s="12" t="s">
        <v>363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351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3">
      <c r="A426" s="12" t="s">
        <v>364</v>
      </c>
      <c r="B426" s="12" t="s">
        <v>365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351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3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351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3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351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3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351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3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351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3">
      <c r="A431" s="12" t="s">
        <v>358</v>
      </c>
      <c r="B431" s="12" t="s">
        <v>359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351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3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351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3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351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3">
      <c r="A434" s="12" t="s">
        <v>358</v>
      </c>
      <c r="B434" s="12" t="s">
        <v>360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351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3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351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3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351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3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351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3">
      <c r="A438" s="12" t="s">
        <v>19</v>
      </c>
      <c r="B438" s="12" t="s">
        <v>32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8</v>
      </c>
      <c r="E438" s="5">
        <v>44276</v>
      </c>
      <c r="F438" s="14" t="s">
        <v>351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Men</v>
      </c>
      <c r="K438" s="22" t="str">
        <f>VLOOKUP(Table1[[#This Row],[LastName]]&amp;"."&amp;Table1[[#This Row],[FirstName]],Fencers!C:G,4,FALSE)</f>
        <v>ASC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1</v>
      </c>
      <c r="O438" s="24">
        <f>Table1[[#This Row],[Ranking.Points]]*Table1[[#This Row],[Mulitplier]]</f>
        <v>28</v>
      </c>
    </row>
    <row r="439" spans="1:15" x14ac:dyDescent="0.3">
      <c r="A439" s="12" t="s">
        <v>57</v>
      </c>
      <c r="B439" s="12" t="s">
        <v>59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8</v>
      </c>
      <c r="E439" s="5">
        <v>44276</v>
      </c>
      <c r="F439" s="14" t="s">
        <v>351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Men</v>
      </c>
      <c r="K439" s="22" t="str">
        <f>VLOOKUP(Table1[[#This Row],[LastName]]&amp;"."&amp;Table1[[#This Row],[FirstName]],Fencers!C:G,4,FALSE)</f>
        <v>AHFC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1</v>
      </c>
      <c r="O439" s="24">
        <f>Table1[[#This Row],[Ranking.Points]]*Table1[[#This Row],[Mulitplier]]</f>
        <v>23</v>
      </c>
    </row>
    <row r="440" spans="1:15" x14ac:dyDescent="0.3">
      <c r="A440" s="12" t="s">
        <v>120</v>
      </c>
      <c r="B440" s="12" t="s">
        <v>133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8</v>
      </c>
      <c r="E440" s="5">
        <v>44276</v>
      </c>
      <c r="F440" s="14" t="s">
        <v>351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Men</v>
      </c>
      <c r="K440" s="22" t="str">
        <f>VLOOKUP(Table1[[#This Row],[LastName]]&amp;"."&amp;Table1[[#This Row],[FirstName]],Fencers!C:G,4,FALSE)</f>
        <v>ASC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1</v>
      </c>
      <c r="O440" s="24">
        <f>Table1[[#This Row],[Ranking.Points]]*Table1[[#This Row],[Mulitplier]]</f>
        <v>18</v>
      </c>
    </row>
    <row r="441" spans="1:15" x14ac:dyDescent="0.3">
      <c r="A441" s="12" t="s">
        <v>311</v>
      </c>
      <c r="B441" s="12" t="s">
        <v>312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8</v>
      </c>
      <c r="E441" s="5">
        <v>44276</v>
      </c>
      <c r="F441" s="14" t="s">
        <v>351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1</v>
      </c>
      <c r="O441" s="24">
        <f>Table1[[#This Row],[Ranking.Points]]*Table1[[#This Row],[Mulitplier]]</f>
        <v>18</v>
      </c>
    </row>
    <row r="442" spans="1:15" x14ac:dyDescent="0.3">
      <c r="A442" s="12" t="s">
        <v>61</v>
      </c>
      <c r="B442" s="12" t="s">
        <v>63</v>
      </c>
      <c r="C442" s="12">
        <v>5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351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CSFC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12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12</v>
      </c>
    </row>
    <row r="443" spans="1:15" x14ac:dyDescent="0.3">
      <c r="A443" s="12" t="s">
        <v>78</v>
      </c>
      <c r="B443" s="12" t="s">
        <v>48</v>
      </c>
      <c r="C443" s="12">
        <v>6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351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ASC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12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12</v>
      </c>
    </row>
    <row r="444" spans="1:15" x14ac:dyDescent="0.3">
      <c r="A444" s="12" t="s">
        <v>92</v>
      </c>
      <c r="B444" s="12" t="s">
        <v>93</v>
      </c>
      <c r="C444" s="12">
        <v>7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351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12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12</v>
      </c>
    </row>
    <row r="445" spans="1:15" x14ac:dyDescent="0.3">
      <c r="A445" s="12" t="s">
        <v>153</v>
      </c>
      <c r="B445" s="12" t="s">
        <v>157</v>
      </c>
      <c r="C445" s="12">
        <v>8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351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TPFC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12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12</v>
      </c>
    </row>
    <row r="446" spans="1:15" x14ac:dyDescent="0.3">
      <c r="A446" s="12" t="s">
        <v>308</v>
      </c>
      <c r="B446" s="12" t="s">
        <v>309</v>
      </c>
      <c r="C446" s="12">
        <v>1</v>
      </c>
      <c r="D446" s="16">
        <f>COUNTIFS(E:E,Table1[[#This Row],[EventDate]],G:G,Table1[[#This Row],[EventName]],H:H,Table1[[#This Row],[Category]],I:I,Table1[[#This Row],[Weapon]],J:J,Table1[[#This Row],[Gender]])</f>
        <v>4</v>
      </c>
      <c r="E446" s="5">
        <v>44276</v>
      </c>
      <c r="F446" s="14" t="s">
        <v>351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Women</v>
      </c>
      <c r="K446" s="22" t="str">
        <f>VLOOKUP(Table1[[#This Row],[LastName]]&amp;"."&amp;Table1[[#This Row],[FirstName]],Fencers!C:G,4,FALSE)</f>
        <v>AUFeC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28</v>
      </c>
      <c r="N446" s="23">
        <f>IF(OR(Table1[[#This Row],[Rank]]="Cancelled",Table1[[#This Row],[Rank]]&gt;64),1,VLOOKUP(Table1[[#This Row],[GenderCount]],'Ranking Values'!E:F,2,FALSE))</f>
        <v>0.8</v>
      </c>
      <c r="O446" s="24">
        <f>Table1[[#This Row],[Ranking.Points]]*Table1[[#This Row],[Mulitplier]]</f>
        <v>22.400000000000002</v>
      </c>
    </row>
    <row r="447" spans="1:15" x14ac:dyDescent="0.3">
      <c r="A447" s="12" t="s">
        <v>122</v>
      </c>
      <c r="B447" s="12" t="s">
        <v>135</v>
      </c>
      <c r="C447" s="12">
        <v>2</v>
      </c>
      <c r="D447" s="16">
        <f>COUNTIFS(E:E,Table1[[#This Row],[EventDate]],G:G,Table1[[#This Row],[EventName]],H:H,Table1[[#This Row],[Category]],I:I,Table1[[#This Row],[Weapon]],J:J,Table1[[#This Row],[Gender]])</f>
        <v>4</v>
      </c>
      <c r="E447" s="5">
        <v>44276</v>
      </c>
      <c r="F447" s="14" t="s">
        <v>351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Women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23</v>
      </c>
      <c r="N447" s="23">
        <f>IF(OR(Table1[[#This Row],[Rank]]="Cancelled",Table1[[#This Row],[Rank]]&gt;64),1,VLOOKUP(Table1[[#This Row],[GenderCount]],'Ranking Values'!E:F,2,FALSE))</f>
        <v>0.8</v>
      </c>
      <c r="O447" s="24">
        <f>Table1[[#This Row],[Ranking.Points]]*Table1[[#This Row],[Mulitplier]]</f>
        <v>18.400000000000002</v>
      </c>
    </row>
    <row r="448" spans="1:15" x14ac:dyDescent="0.3">
      <c r="A448" s="12" t="s">
        <v>61</v>
      </c>
      <c r="B448" s="12" t="s">
        <v>64</v>
      </c>
      <c r="C448" s="12">
        <v>3</v>
      </c>
      <c r="D448" s="16">
        <f>COUNTIFS(E:E,Table1[[#This Row],[EventDate]],G:G,Table1[[#This Row],[EventName]],H:H,Table1[[#This Row],[Category]],I:I,Table1[[#This Row],[Weapon]],J:J,Table1[[#This Row],[Gender]])</f>
        <v>4</v>
      </c>
      <c r="E448" s="5">
        <v>44276</v>
      </c>
      <c r="F448" s="14" t="s">
        <v>351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Women</v>
      </c>
      <c r="K448" s="22" t="str">
        <f>VLOOKUP(Table1[[#This Row],[LastName]]&amp;"."&amp;Table1[[#This Row],[FirstName]],Fencers!C:G,4,FALSE)</f>
        <v>CSFC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18</v>
      </c>
      <c r="N448" s="23">
        <f>IF(OR(Table1[[#This Row],[Rank]]="Cancelled",Table1[[#This Row],[Rank]]&gt;64),1,VLOOKUP(Table1[[#This Row],[GenderCount]],'Ranking Values'!E:F,2,FALSE))</f>
        <v>0.8</v>
      </c>
      <c r="O448" s="24">
        <f>Table1[[#This Row],[Ranking.Points]]*Table1[[#This Row],[Mulitplier]]</f>
        <v>14.4</v>
      </c>
    </row>
    <row r="449" spans="1:15" x14ac:dyDescent="0.3">
      <c r="A449" s="12" t="s">
        <v>108</v>
      </c>
      <c r="B449" s="12" t="s">
        <v>115</v>
      </c>
      <c r="C449" s="12">
        <v>3</v>
      </c>
      <c r="D449" s="16">
        <f>COUNTIFS(E:E,Table1[[#This Row],[EventDate]],G:G,Table1[[#This Row],[EventName]],H:H,Table1[[#This Row],[Category]],I:I,Table1[[#This Row],[Weapon]],J:J,Table1[[#This Row],[Gender]])</f>
        <v>4</v>
      </c>
      <c r="E449" s="5">
        <v>44276</v>
      </c>
      <c r="F449" s="14" t="s">
        <v>351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Women</v>
      </c>
      <c r="K449" s="22" t="str">
        <f>VLOOKUP(Table1[[#This Row],[LastName]]&amp;"."&amp;Table1[[#This Row],[FirstName]],Fencers!C:G,4,FALSE)</f>
        <v>ASC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18</v>
      </c>
      <c r="N449" s="23">
        <f>IF(OR(Table1[[#This Row],[Rank]]="Cancelled",Table1[[#This Row],[Rank]]&gt;64),1,VLOOKUP(Table1[[#This Row],[GenderCount]],'Ranking Values'!E:F,2,FALSE))</f>
        <v>0.8</v>
      </c>
      <c r="O449" s="24">
        <f>Table1[[#This Row],[Ranking.Points]]*Table1[[#This Row],[Mulitplier]]</f>
        <v>14.4</v>
      </c>
    </row>
    <row r="450" spans="1:15" x14ac:dyDescent="0.3">
      <c r="A450" s="12" t="s">
        <v>61</v>
      </c>
      <c r="B450" s="12" t="s">
        <v>62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351</v>
      </c>
      <c r="G450" s="13" t="s">
        <v>284</v>
      </c>
      <c r="H450" s="12" t="s">
        <v>307</v>
      </c>
      <c r="I450" s="12" t="s">
        <v>286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3">
      <c r="A451" s="12" t="s">
        <v>370</v>
      </c>
      <c r="B451" s="12" t="s">
        <v>371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351</v>
      </c>
      <c r="G451" s="13" t="s">
        <v>284</v>
      </c>
      <c r="H451" s="12" t="s">
        <v>307</v>
      </c>
      <c r="I451" s="12" t="s">
        <v>286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ASC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3">
      <c r="A452" s="12" t="s">
        <v>21</v>
      </c>
      <c r="B452" s="12" t="s">
        <v>35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351</v>
      </c>
      <c r="G452" s="13" t="s">
        <v>284</v>
      </c>
      <c r="H452" s="12" t="s">
        <v>307</v>
      </c>
      <c r="I452" s="12" t="s">
        <v>286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AHFC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3">
      <c r="A453" s="12" t="s">
        <v>147</v>
      </c>
      <c r="B453" s="12" t="s">
        <v>141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351</v>
      </c>
      <c r="G453" s="13" t="s">
        <v>284</v>
      </c>
      <c r="H453" s="12" t="s">
        <v>307</v>
      </c>
      <c r="I453" s="12" t="s">
        <v>286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AUFEC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3">
      <c r="A454" s="12" t="s">
        <v>107</v>
      </c>
      <c r="B454" s="12" t="s">
        <v>143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351</v>
      </c>
      <c r="G454" s="13" t="s">
        <v>284</v>
      </c>
      <c r="H454" s="12" t="s">
        <v>307</v>
      </c>
      <c r="I454" s="12" t="s">
        <v>286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ASC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3">
      <c r="A455" s="12" t="s">
        <v>90</v>
      </c>
      <c r="B455" s="12" t="s">
        <v>91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351</v>
      </c>
      <c r="G455" s="13" t="s">
        <v>284</v>
      </c>
      <c r="H455" s="12" t="s">
        <v>307</v>
      </c>
      <c r="I455" s="12" t="s">
        <v>286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TPFC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3">
      <c r="A456" s="12" t="s">
        <v>332</v>
      </c>
      <c r="B456" s="12" t="s">
        <v>333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4</v>
      </c>
      <c r="E456" s="5">
        <v>44276</v>
      </c>
      <c r="F456" s="14" t="s">
        <v>351</v>
      </c>
      <c r="G456" s="13" t="s">
        <v>284</v>
      </c>
      <c r="H456" s="12" t="s">
        <v>307</v>
      </c>
      <c r="I456" s="12" t="s">
        <v>286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AUFeC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0.8</v>
      </c>
      <c r="O456" s="24">
        <f>Table1[[#This Row],[Ranking.Points]]*Table1[[#This Row],[Mulitplier]]</f>
        <v>22.400000000000002</v>
      </c>
    </row>
    <row r="457" spans="1:15" x14ac:dyDescent="0.3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4</v>
      </c>
      <c r="E457" s="5">
        <v>44276</v>
      </c>
      <c r="F457" s="14" t="s">
        <v>351</v>
      </c>
      <c r="G457" s="13" t="s">
        <v>284</v>
      </c>
      <c r="H457" s="12" t="s">
        <v>307</v>
      </c>
      <c r="I457" s="12" t="s">
        <v>286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0.8</v>
      </c>
      <c r="O457" s="24">
        <f>Table1[[#This Row],[Ranking.Points]]*Table1[[#This Row],[Mulitplier]]</f>
        <v>18.400000000000002</v>
      </c>
    </row>
    <row r="458" spans="1:15" x14ac:dyDescent="0.3">
      <c r="A458" s="12" t="s">
        <v>181</v>
      </c>
      <c r="B458" s="12" t="s">
        <v>182</v>
      </c>
      <c r="C458" s="12">
        <v>3</v>
      </c>
      <c r="D458" s="16">
        <f>COUNTIFS(E:E,Table1[[#This Row],[EventDate]],G:G,Table1[[#This Row],[EventName]],H:H,Table1[[#This Row],[Category]],I:I,Table1[[#This Row],[Weapon]],J:J,Table1[[#This Row],[Gender]])</f>
        <v>4</v>
      </c>
      <c r="E458" s="5">
        <v>44276</v>
      </c>
      <c r="F458" s="14" t="s">
        <v>351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Women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18</v>
      </c>
      <c r="N458" s="23">
        <f>IF(OR(Table1[[#This Row],[Rank]]="Cancelled",Table1[[#This Row],[Rank]]&gt;64),1,VLOOKUP(Table1[[#This Row],[GenderCount]],'Ranking Values'!E:F,2,FALSE))</f>
        <v>0.8</v>
      </c>
      <c r="O458" s="24">
        <f>Table1[[#This Row],[Ranking.Points]]*Table1[[#This Row],[Mulitplier]]</f>
        <v>14.4</v>
      </c>
    </row>
    <row r="459" spans="1:15" x14ac:dyDescent="0.3">
      <c r="A459" s="12" t="s">
        <v>97</v>
      </c>
      <c r="B459" s="12" t="s">
        <v>101</v>
      </c>
      <c r="C459" s="12">
        <v>3</v>
      </c>
      <c r="D459" s="16">
        <f>COUNTIFS(E:E,Table1[[#This Row],[EventDate]],G:G,Table1[[#This Row],[EventName]],H:H,Table1[[#This Row],[Category]],I:I,Table1[[#This Row],[Weapon]],J:J,Table1[[#This Row],[Gender]])</f>
        <v>4</v>
      </c>
      <c r="E459" s="5">
        <v>44276</v>
      </c>
      <c r="F459" s="14" t="s">
        <v>351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Women</v>
      </c>
      <c r="K459" s="22" t="str">
        <f>VLOOKUP(Table1[[#This Row],[LastName]]&amp;"."&amp;Table1[[#This Row],[FirstName]],Fencers!C:G,4,FALSE)</f>
        <v>AHFC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18</v>
      </c>
      <c r="N459" s="23">
        <f>IF(OR(Table1[[#This Row],[Rank]]="Cancelled",Table1[[#This Row],[Rank]]&gt;64),1,VLOOKUP(Table1[[#This Row],[GenderCount]],'Ranking Values'!E:F,2,FALSE))</f>
        <v>0.8</v>
      </c>
      <c r="O459" s="24">
        <f>Table1[[#This Row],[Ranking.Points]]*Table1[[#This Row],[Mulitplier]]</f>
        <v>14.4</v>
      </c>
    </row>
    <row r="460" spans="1:15" x14ac:dyDescent="0.3">
      <c r="A460" s="12" t="s">
        <v>329</v>
      </c>
      <c r="B460" s="12" t="s">
        <v>330</v>
      </c>
      <c r="C460" s="12">
        <v>1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351</v>
      </c>
      <c r="G460" s="13" t="s">
        <v>284</v>
      </c>
      <c r="H460" s="12" t="s">
        <v>307</v>
      </c>
      <c r="I460" s="12" t="s">
        <v>315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CSFC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28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28</v>
      </c>
    </row>
    <row r="461" spans="1:15" x14ac:dyDescent="0.3">
      <c r="A461" s="12" t="s">
        <v>31</v>
      </c>
      <c r="B461" s="12" t="s">
        <v>48</v>
      </c>
      <c r="C461" s="12">
        <v>2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351</v>
      </c>
      <c r="G461" s="13" t="s">
        <v>284</v>
      </c>
      <c r="H461" s="12" t="s">
        <v>307</v>
      </c>
      <c r="I461" s="12" t="s">
        <v>315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CSFC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23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23</v>
      </c>
    </row>
    <row r="462" spans="1:15" x14ac:dyDescent="0.3">
      <c r="A462" s="12" t="s">
        <v>327</v>
      </c>
      <c r="B462" s="12" t="s">
        <v>328</v>
      </c>
      <c r="C462" s="12">
        <v>3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351</v>
      </c>
      <c r="G462" s="13" t="s">
        <v>284</v>
      </c>
      <c r="H462" s="12" t="s">
        <v>307</v>
      </c>
      <c r="I462" s="12" t="s">
        <v>315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CSFC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18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18</v>
      </c>
    </row>
    <row r="463" spans="1:15" x14ac:dyDescent="0.3">
      <c r="A463" s="12" t="s">
        <v>131</v>
      </c>
      <c r="B463" s="12" t="s">
        <v>60</v>
      </c>
      <c r="C463" s="12">
        <v>3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351</v>
      </c>
      <c r="G463" s="13" t="s">
        <v>284</v>
      </c>
      <c r="H463" s="12" t="s">
        <v>307</v>
      </c>
      <c r="I463" s="12" t="s">
        <v>315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CSFC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18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18</v>
      </c>
    </row>
    <row r="464" spans="1:15" x14ac:dyDescent="0.3">
      <c r="A464" s="12" t="s">
        <v>23</v>
      </c>
      <c r="B464" s="12" t="s">
        <v>38</v>
      </c>
      <c r="C464" s="12">
        <v>5</v>
      </c>
      <c r="D464" s="16">
        <f>COUNTIFS(E:E,Table1[[#This Row],[EventDate]],G:G,Table1[[#This Row],[EventName]],H:H,Table1[[#This Row],[Category]],I:I,Table1[[#This Row],[Weapon]],J:J,Table1[[#This Row],[Gender]])</f>
        <v>6</v>
      </c>
      <c r="E464" s="5">
        <v>44276</v>
      </c>
      <c r="F464" s="14" t="s">
        <v>351</v>
      </c>
      <c r="G464" s="13" t="s">
        <v>284</v>
      </c>
      <c r="H464" s="12" t="s">
        <v>307</v>
      </c>
      <c r="I464" s="12" t="s">
        <v>315</v>
      </c>
      <c r="J464" s="21" t="str">
        <f>VLOOKUP(Table1[[#This Row],[LastName]]&amp;"."&amp;Table1[[#This Row],[FirstName]],Fencers!C:H,6,FALSE)</f>
        <v>Men</v>
      </c>
      <c r="K464" s="22" t="str">
        <f>VLOOKUP(Table1[[#This Row],[LastName]]&amp;"."&amp;Table1[[#This Row],[FirstName]],Fencers!C:G,4,FALSE)</f>
        <v>CSFC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12</v>
      </c>
      <c r="N464" s="23">
        <f>IF(OR(Table1[[#This Row],[Rank]]="Cancelled",Table1[[#This Row],[Rank]]&gt;64),1,VLOOKUP(Table1[[#This Row],[GenderCount]],'Ranking Values'!E:F,2,FALSE))</f>
        <v>1</v>
      </c>
      <c r="O464" s="24">
        <f>Table1[[#This Row],[Ranking.Points]]*Table1[[#This Row],[Mulitplier]]</f>
        <v>12</v>
      </c>
    </row>
    <row r="465" spans="1:15" x14ac:dyDescent="0.3">
      <c r="A465" s="12" t="s">
        <v>23</v>
      </c>
      <c r="B465" s="12" t="s">
        <v>113</v>
      </c>
      <c r="C465" s="12">
        <v>6</v>
      </c>
      <c r="D465" s="16">
        <f>COUNTIFS(E:E,Table1[[#This Row],[EventDate]],G:G,Table1[[#This Row],[EventName]],H:H,Table1[[#This Row],[Category]],I:I,Table1[[#This Row],[Weapon]],J:J,Table1[[#This Row],[Gender]])</f>
        <v>6</v>
      </c>
      <c r="E465" s="5">
        <v>44276</v>
      </c>
      <c r="F465" s="14" t="s">
        <v>351</v>
      </c>
      <c r="G465" s="13" t="s">
        <v>284</v>
      </c>
      <c r="H465" s="12" t="s">
        <v>307</v>
      </c>
      <c r="I465" s="12" t="s">
        <v>315</v>
      </c>
      <c r="J465" s="21" t="str">
        <f>VLOOKUP(Table1[[#This Row],[LastName]]&amp;"."&amp;Table1[[#This Row],[FirstName]],Fencers!C:H,6,FALSE)</f>
        <v>Men</v>
      </c>
      <c r="K465" s="22" t="str">
        <f>VLOOKUP(Table1[[#This Row],[LastName]]&amp;"."&amp;Table1[[#This Row],[FirstName]],Fencers!C:G,4,FALSE)</f>
        <v>CSFC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12</v>
      </c>
      <c r="N465" s="23">
        <f>IF(OR(Table1[[#This Row],[Rank]]="Cancelled",Table1[[#This Row],[Rank]]&gt;64),1,VLOOKUP(Table1[[#This Row],[GenderCount]],'Ranking Values'!E:F,2,FALSE))</f>
        <v>1</v>
      </c>
      <c r="O465" s="24">
        <f>Table1[[#This Row],[Ranking.Points]]*Table1[[#This Row],[Mulitplier]]</f>
        <v>12</v>
      </c>
    </row>
    <row r="466" spans="1:15" x14ac:dyDescent="0.3">
      <c r="A466" s="12" t="s">
        <v>68</v>
      </c>
      <c r="B466" s="12" t="s">
        <v>69</v>
      </c>
      <c r="C466" s="12">
        <v>1</v>
      </c>
      <c r="D466" s="16">
        <f>COUNTIFS(E:E,Table1[[#This Row],[EventDate]],G:G,Table1[[#This Row],[EventName]],H:H,Table1[[#This Row],[Category]],I:I,Table1[[#This Row],[Weapon]],J:J,Table1[[#This Row],[Gender]])</f>
        <v>2</v>
      </c>
      <c r="E466" s="5">
        <v>44276</v>
      </c>
      <c r="F466" s="14" t="s">
        <v>351</v>
      </c>
      <c r="G466" s="13" t="s">
        <v>284</v>
      </c>
      <c r="H466" s="12" t="s">
        <v>307</v>
      </c>
      <c r="I466" s="12" t="s">
        <v>315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ASC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28</v>
      </c>
      <c r="N466" s="23">
        <f>IF(OR(Table1[[#This Row],[Rank]]="Cancelled",Table1[[#This Row],[Rank]]&gt;64),1,VLOOKUP(Table1[[#This Row],[GenderCount]],'Ranking Values'!E:F,2,FALSE))</f>
        <v>0.4</v>
      </c>
      <c r="O466" s="24">
        <f>Table1[[#This Row],[Ranking.Points]]*Table1[[#This Row],[Mulitplier]]</f>
        <v>11.200000000000001</v>
      </c>
    </row>
    <row r="467" spans="1:15" x14ac:dyDescent="0.3">
      <c r="A467" s="12" t="s">
        <v>308</v>
      </c>
      <c r="B467" s="12" t="s">
        <v>309</v>
      </c>
      <c r="C467" s="12">
        <v>2</v>
      </c>
      <c r="D467" s="16">
        <f>COUNTIFS(E:E,Table1[[#This Row],[EventDate]],G:G,Table1[[#This Row],[EventName]],H:H,Table1[[#This Row],[Category]],I:I,Table1[[#This Row],[Weapon]],J:J,Table1[[#This Row],[Gender]])</f>
        <v>2</v>
      </c>
      <c r="E467" s="5">
        <v>44276</v>
      </c>
      <c r="F467" s="14" t="s">
        <v>351</v>
      </c>
      <c r="G467" s="13" t="s">
        <v>284</v>
      </c>
      <c r="H467" s="12" t="s">
        <v>307</v>
      </c>
      <c r="I467" s="12" t="s">
        <v>315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AUFeC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23</v>
      </c>
      <c r="N467" s="23">
        <f>IF(OR(Table1[[#This Row],[Rank]]="Cancelled",Table1[[#This Row],[Rank]]&gt;64),1,VLOOKUP(Table1[[#This Row],[GenderCount]],'Ranking Values'!E:F,2,FALSE))</f>
        <v>0.4</v>
      </c>
      <c r="O467" s="24">
        <f>Table1[[#This Row],[Ranking.Points]]*Table1[[#This Row],[Mulitplier]]</f>
        <v>9.2000000000000011</v>
      </c>
    </row>
    <row r="468" spans="1:15" x14ac:dyDescent="0.3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351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3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351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3">
      <c r="A470" s="12" t="s">
        <v>153</v>
      </c>
      <c r="B470" s="12" t="s">
        <v>157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3</v>
      </c>
      <c r="E470" s="5">
        <v>44276</v>
      </c>
      <c r="F470" s="14" t="s">
        <v>351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Men</v>
      </c>
      <c r="K470" s="22" t="str">
        <f>VLOOKUP(Table1[[#This Row],[LastName]]&amp;"."&amp;Table1[[#This Row],[FirstName]],Fencers!C:G,4,FALSE)</f>
        <v>TPFC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0.6</v>
      </c>
      <c r="O470" s="24">
        <f>Table1[[#This Row],[Ranking.Points]]*Table1[[#This Row],[Mulitplier]]</f>
        <v>10.799999999999999</v>
      </c>
    </row>
    <row r="471" spans="1:15" x14ac:dyDescent="0.3">
      <c r="A471" s="12" t="s">
        <v>61</v>
      </c>
      <c r="B471" s="12" t="s">
        <v>64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1</v>
      </c>
      <c r="E471" s="5">
        <v>44276</v>
      </c>
      <c r="F471" s="14" t="s">
        <v>351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Women</v>
      </c>
      <c r="K471" s="22" t="str">
        <f>VLOOKUP(Table1[[#This Row],[LastName]]&amp;"."&amp;Table1[[#This Row],[FirstName]],Fencers!C:G,4,FALSE)</f>
        <v>CSFC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0.2</v>
      </c>
      <c r="O471" s="24">
        <f>Table1[[#This Row],[Ranking.Points]]*Table1[[#This Row],[Mulitplier]]</f>
        <v>3.6</v>
      </c>
    </row>
    <row r="472" spans="1:15" x14ac:dyDescent="0.3">
      <c r="A472" s="12" t="s">
        <v>90</v>
      </c>
      <c r="B472" s="12" t="s">
        <v>91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1</v>
      </c>
      <c r="E472" s="5">
        <v>44276</v>
      </c>
      <c r="F472" s="14" t="s">
        <v>351</v>
      </c>
      <c r="G472" s="13" t="s">
        <v>284</v>
      </c>
      <c r="H472" s="12" t="s">
        <v>316</v>
      </c>
      <c r="I472" s="12" t="s">
        <v>286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TPFC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3">
      <c r="A473" s="12" t="s">
        <v>131</v>
      </c>
      <c r="B473" s="12" t="s">
        <v>60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351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3">
      <c r="A474" s="12" t="s">
        <v>23</v>
      </c>
      <c r="B474" s="12" t="s">
        <v>37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351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3">
      <c r="A475" s="12" t="s">
        <v>23</v>
      </c>
      <c r="B475" s="12" t="s">
        <v>113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3</v>
      </c>
      <c r="E475" s="5">
        <v>44276</v>
      </c>
      <c r="F475" s="14" t="s">
        <v>351</v>
      </c>
      <c r="G475" s="13" t="s">
        <v>284</v>
      </c>
      <c r="H475" s="12" t="s">
        <v>316</v>
      </c>
      <c r="I475" s="12" t="s">
        <v>315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CSFC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  <row r="476" spans="1:15" x14ac:dyDescent="0.3">
      <c r="A476" s="12" t="s">
        <v>331</v>
      </c>
      <c r="B476" s="12" t="s">
        <v>320</v>
      </c>
      <c r="C476" s="12">
        <v>12</v>
      </c>
      <c r="D476" s="16">
        <v>44</v>
      </c>
      <c r="E476" s="5">
        <v>44319</v>
      </c>
      <c r="F476" s="14" t="s">
        <v>352</v>
      </c>
      <c r="G476" s="13" t="s">
        <v>372</v>
      </c>
      <c r="H476" s="12" t="s">
        <v>307</v>
      </c>
      <c r="I476" s="12" t="s">
        <v>288</v>
      </c>
      <c r="J476" s="21" t="str">
        <f>VLOOKUP(Table1[[#This Row],[LastName]]&amp;"."&amp;Table1[[#This Row],[FirstName]],Fencers!C:H,6,FALSE)</f>
        <v>Men</v>
      </c>
      <c r="K476" s="22" t="str">
        <f>VLOOKUP(Table1[[#This Row],[LastName]]&amp;"."&amp;Table1[[#This Row],[FirstName]],Fencers!C:G,4,FALSE)</f>
        <v>ASC</v>
      </c>
      <c r="L476" s="12">
        <v>1</v>
      </c>
      <c r="M476" s="23">
        <f>IF(Table1[[#This Row],[Rank]]="Cancelled",1,IF(Table1[[#This Row],[Rank]]&gt;64,0,IF(L476=0,VLOOKUP(C476,'Ranking Values'!A:C,2,FALSE),VLOOKUP(C476,'Ranking Values'!A:C,3,FALSE))))</f>
        <v>8</v>
      </c>
      <c r="N476" s="23">
        <f>IF(OR(Table1[[#This Row],[Rank]]="Cancelled",Table1[[#This Row],[Rank]]&gt;64),1,VLOOKUP(Table1[[#This Row],[GenderCount]],'Ranking Values'!E:F,2,FALSE))</f>
        <v>1.4</v>
      </c>
      <c r="O476" s="24">
        <f>Table1[[#This Row],[Ranking.Points]]*Table1[[#This Row],[Mulitplier]]</f>
        <v>11.2</v>
      </c>
    </row>
    <row r="477" spans="1:15" x14ac:dyDescent="0.3">
      <c r="A477" s="12" t="s">
        <v>19</v>
      </c>
      <c r="B477" s="12" t="s">
        <v>32</v>
      </c>
      <c r="C477" s="12">
        <v>15</v>
      </c>
      <c r="D477" s="16">
        <v>44</v>
      </c>
      <c r="E477" s="5">
        <v>44319</v>
      </c>
      <c r="F477" s="14" t="s">
        <v>352</v>
      </c>
      <c r="G477" s="13" t="s">
        <v>372</v>
      </c>
      <c r="H477" s="12" t="s">
        <v>307</v>
      </c>
      <c r="I477" s="12" t="s">
        <v>288</v>
      </c>
      <c r="J477" s="21" t="str">
        <f>VLOOKUP(Table1[[#This Row],[LastName]]&amp;"."&amp;Table1[[#This Row],[FirstName]],Fencers!C:H,6,FALSE)</f>
        <v>Men</v>
      </c>
      <c r="K477" s="22" t="str">
        <f>VLOOKUP(Table1[[#This Row],[LastName]]&amp;"."&amp;Table1[[#This Row],[FirstName]],Fencers!C:G,4,FALSE)</f>
        <v>ASC</v>
      </c>
      <c r="L477" s="12">
        <v>1</v>
      </c>
      <c r="M477" s="23">
        <f>IF(Table1[[#This Row],[Rank]]="Cancelled",1,IF(Table1[[#This Row],[Rank]]&gt;64,0,IF(L477=0,VLOOKUP(C477,'Ranking Values'!A:C,2,FALSE),VLOOKUP(C477,'Ranking Values'!A:C,3,FALSE))))</f>
        <v>8</v>
      </c>
      <c r="N477" s="23">
        <f>IF(OR(Table1[[#This Row],[Rank]]="Cancelled",Table1[[#This Row],[Rank]]&gt;64),1,VLOOKUP(Table1[[#This Row],[GenderCount]],'Ranking Values'!E:F,2,FALSE))</f>
        <v>1.4</v>
      </c>
      <c r="O477" s="24">
        <f>Table1[[#This Row],[Ranking.Points]]*Table1[[#This Row],[Mulitplier]]</f>
        <v>11.2</v>
      </c>
    </row>
    <row r="478" spans="1:15" x14ac:dyDescent="0.3">
      <c r="A478" s="12" t="s">
        <v>305</v>
      </c>
      <c r="B478" s="12" t="s">
        <v>306</v>
      </c>
      <c r="C478" s="12">
        <v>3</v>
      </c>
      <c r="D478" s="16">
        <v>29</v>
      </c>
      <c r="E478" s="5">
        <v>44319</v>
      </c>
      <c r="F478" s="14" t="s">
        <v>352</v>
      </c>
      <c r="G478" s="13" t="s">
        <v>372</v>
      </c>
      <c r="H478" s="12" t="s">
        <v>307</v>
      </c>
      <c r="I478" s="12" t="s">
        <v>288</v>
      </c>
      <c r="J478" s="21" t="str">
        <f>VLOOKUP(Table1[[#This Row],[LastName]]&amp;"."&amp;Table1[[#This Row],[FirstName]],Fencers!C:H,6,FALSE)</f>
        <v>Women</v>
      </c>
      <c r="K478" s="22" t="str">
        <f>VLOOKUP(Table1[[#This Row],[LastName]]&amp;"."&amp;Table1[[#This Row],[FirstName]],Fencers!C:G,4,FALSE)</f>
        <v>ASC</v>
      </c>
      <c r="L478" s="12">
        <v>1</v>
      </c>
      <c r="M478" s="23">
        <f>IF(Table1[[#This Row],[Rank]]="Cancelled",1,IF(Table1[[#This Row],[Rank]]&gt;64,0,IF(L478=0,VLOOKUP(C478,'Ranking Values'!A:C,2,FALSE),VLOOKUP(C478,'Ranking Values'!A:C,3,FALSE))))</f>
        <v>20</v>
      </c>
      <c r="N478" s="23">
        <f>IF(OR(Table1[[#This Row],[Rank]]="Cancelled",Table1[[#This Row],[Rank]]&gt;64),1,VLOOKUP(Table1[[#This Row],[GenderCount]],'Ranking Values'!E:F,2,FALSE))</f>
        <v>1.2</v>
      </c>
      <c r="O478" s="24">
        <f>Table1[[#This Row],[Ranking.Points]]*Table1[[#This Row],[Mulitplier]]</f>
        <v>24</v>
      </c>
    </row>
    <row r="479" spans="1:15" x14ac:dyDescent="0.3">
      <c r="A479" s="12" t="s">
        <v>108</v>
      </c>
      <c r="B479" s="12" t="s">
        <v>115</v>
      </c>
      <c r="C479" s="12">
        <v>28</v>
      </c>
      <c r="D479" s="16">
        <v>29</v>
      </c>
      <c r="E479" s="5">
        <v>44319</v>
      </c>
      <c r="F479" s="14" t="s">
        <v>352</v>
      </c>
      <c r="G479" s="13" t="s">
        <v>372</v>
      </c>
      <c r="H479" s="12" t="s">
        <v>307</v>
      </c>
      <c r="I479" s="12" t="s">
        <v>288</v>
      </c>
      <c r="J479" s="21" t="str">
        <f>VLOOKUP(Table1[[#This Row],[LastName]]&amp;"."&amp;Table1[[#This Row],[FirstName]],Fencers!C:H,6,FALSE)</f>
        <v>Women</v>
      </c>
      <c r="K479" s="22" t="str">
        <f>VLOOKUP(Table1[[#This Row],[LastName]]&amp;"."&amp;Table1[[#This Row],[FirstName]],Fencers!C:G,4,FALSE)</f>
        <v>ASC</v>
      </c>
      <c r="L479" s="12">
        <v>1</v>
      </c>
      <c r="M479" s="23">
        <f>IF(Table1[[#This Row],[Rank]]="Cancelled",1,IF(Table1[[#This Row],[Rank]]&gt;64,0,IF(L479=0,VLOOKUP(C479,'Ranking Values'!A:C,2,FALSE),VLOOKUP(C479,'Ranking Values'!A:C,3,FALSE))))</f>
        <v>4</v>
      </c>
      <c r="N479" s="23">
        <f>IF(OR(Table1[[#This Row],[Rank]]="Cancelled",Table1[[#This Row],[Rank]]&gt;64),1,VLOOKUP(Table1[[#This Row],[GenderCount]],'Ranking Values'!E:F,2,FALSE))</f>
        <v>1.2</v>
      </c>
      <c r="O479" s="24">
        <f>Table1[[#This Row],[Ranking.Points]]*Table1[[#This Row],[Mulitplier]]</f>
        <v>4.8</v>
      </c>
    </row>
    <row r="480" spans="1:15" x14ac:dyDescent="0.3">
      <c r="A480" s="12" t="s">
        <v>61</v>
      </c>
      <c r="B480" s="12" t="s">
        <v>62</v>
      </c>
      <c r="C480" s="12">
        <v>10</v>
      </c>
      <c r="D480" s="16">
        <v>33</v>
      </c>
      <c r="E480" s="5">
        <v>44319</v>
      </c>
      <c r="F480" s="14" t="s">
        <v>352</v>
      </c>
      <c r="G480" s="13" t="s">
        <v>372</v>
      </c>
      <c r="H480" s="12" t="s">
        <v>307</v>
      </c>
      <c r="I480" s="12" t="s">
        <v>286</v>
      </c>
      <c r="J480" s="21" t="str">
        <f>VLOOKUP(Table1[[#This Row],[LastName]]&amp;"."&amp;Table1[[#This Row],[FirstName]],Fencers!C:H,6,FALSE)</f>
        <v>Men</v>
      </c>
      <c r="K480" s="22" t="str">
        <f>VLOOKUP(Table1[[#This Row],[LastName]]&amp;"."&amp;Table1[[#This Row],[FirstName]],Fencers!C:G,4,FALSE)</f>
        <v>CSFC</v>
      </c>
      <c r="L480" s="12">
        <v>1</v>
      </c>
      <c r="M480" s="23">
        <f>IF(Table1[[#This Row],[Rank]]="Cancelled",1,IF(Table1[[#This Row],[Rank]]&gt;64,0,IF(L480=0,VLOOKUP(C480,'Ranking Values'!A:C,2,FALSE),VLOOKUP(C480,'Ranking Values'!A:C,3,FALSE))))</f>
        <v>8</v>
      </c>
      <c r="N480" s="23">
        <f>IF(OR(Table1[[#This Row],[Rank]]="Cancelled",Table1[[#This Row],[Rank]]&gt;64),1,VLOOKUP(Table1[[#This Row],[GenderCount]],'Ranking Values'!E:F,2,FALSE))</f>
        <v>1.4</v>
      </c>
      <c r="O480" s="24">
        <f>Table1[[#This Row],[Ranking.Points]]*Table1[[#This Row],[Mulitplier]]</f>
        <v>11.2</v>
      </c>
    </row>
    <row r="481" spans="1:15" x14ac:dyDescent="0.3">
      <c r="A481" s="12" t="s">
        <v>370</v>
      </c>
      <c r="B481" s="12" t="s">
        <v>371</v>
      </c>
      <c r="C481" s="12">
        <v>14</v>
      </c>
      <c r="D481" s="16">
        <v>32</v>
      </c>
      <c r="E481" s="5">
        <v>44319</v>
      </c>
      <c r="F481" s="14" t="s">
        <v>352</v>
      </c>
      <c r="G481" s="13" t="s">
        <v>372</v>
      </c>
      <c r="H481" s="12" t="s">
        <v>307</v>
      </c>
      <c r="I481" s="12" t="s">
        <v>286</v>
      </c>
      <c r="J481" s="21" t="str">
        <f>VLOOKUP(Table1[[#This Row],[LastName]]&amp;"."&amp;Table1[[#This Row],[FirstName]],Fencers!C:H,6,FALSE)</f>
        <v>Men</v>
      </c>
      <c r="K481" s="22" t="str">
        <f>VLOOKUP(Table1[[#This Row],[LastName]]&amp;"."&amp;Table1[[#This Row],[FirstName]],Fencers!C:G,4,FALSE)</f>
        <v>ASC</v>
      </c>
      <c r="L481" s="12">
        <v>1</v>
      </c>
      <c r="M481" s="23">
        <f>IF(Table1[[#This Row],[Rank]]="Cancelled",1,IF(Table1[[#This Row],[Rank]]&gt;64,0,IF(L481=0,VLOOKUP(C481,'Ranking Values'!A:C,2,FALSE),VLOOKUP(C481,'Ranking Values'!A:C,3,FALSE))))</f>
        <v>8</v>
      </c>
      <c r="N481" s="23">
        <f>IF(OR(Table1[[#This Row],[Rank]]="Cancelled",Table1[[#This Row],[Rank]]&gt;64),1,VLOOKUP(Table1[[#This Row],[GenderCount]],'Ranking Values'!E:F,2,FALSE))</f>
        <v>1.2</v>
      </c>
      <c r="O481" s="24">
        <f>Table1[[#This Row],[Ranking.Points]]*Table1[[#This Row],[Mulitplier]]</f>
        <v>9.6</v>
      </c>
    </row>
    <row r="482" spans="1:15" x14ac:dyDescent="0.3">
      <c r="A482" s="12" t="s">
        <v>146</v>
      </c>
      <c r="B482" s="12" t="s">
        <v>83</v>
      </c>
      <c r="C482" s="12">
        <v>2</v>
      </c>
      <c r="D482" s="16">
        <v>18</v>
      </c>
      <c r="E482" s="5">
        <v>44319</v>
      </c>
      <c r="F482" s="14" t="s">
        <v>352</v>
      </c>
      <c r="G482" s="13" t="s">
        <v>372</v>
      </c>
      <c r="H482" s="12" t="s">
        <v>307</v>
      </c>
      <c r="I482" s="12" t="s">
        <v>286</v>
      </c>
      <c r="J482" s="21" t="str">
        <f>VLOOKUP(Table1[[#This Row],[LastName]]&amp;"."&amp;Table1[[#This Row],[FirstName]],Fencers!C:H,6,FALSE)</f>
        <v>Women</v>
      </c>
      <c r="K482" s="22" t="str">
        <f>VLOOKUP(Table1[[#This Row],[LastName]]&amp;"."&amp;Table1[[#This Row],[FirstName]],Fencers!C:G,4,FALSE)</f>
        <v>ASC</v>
      </c>
      <c r="L482" s="12">
        <v>1</v>
      </c>
      <c r="M482" s="23">
        <f>IF(Table1[[#This Row],[Rank]]="Cancelled",1,IF(Table1[[#This Row],[Rank]]&gt;64,0,IF(L482=0,VLOOKUP(C482,'Ranking Values'!A:C,2,FALSE),VLOOKUP(C482,'Ranking Values'!A:C,3,FALSE))))</f>
        <v>26</v>
      </c>
      <c r="N482" s="23">
        <f>IF(OR(Table1[[#This Row],[Rank]]="Cancelled",Table1[[#This Row],[Rank]]&gt;64),1,VLOOKUP(Table1[[#This Row],[GenderCount]],'Ranking Values'!E:F,2,FALSE))</f>
        <v>1.2</v>
      </c>
      <c r="O482" s="24">
        <f>Table1[[#This Row],[Ranking.Points]]*Table1[[#This Row],[Mulitplier]]</f>
        <v>31.2</v>
      </c>
    </row>
    <row r="483" spans="1:15" x14ac:dyDescent="0.3">
      <c r="A483" s="12" t="s">
        <v>331</v>
      </c>
      <c r="B483" s="12" t="s">
        <v>320</v>
      </c>
      <c r="C483" s="12">
        <v>3</v>
      </c>
      <c r="D483" s="16">
        <v>15</v>
      </c>
      <c r="E483" s="5">
        <v>44319</v>
      </c>
      <c r="F483" s="14" t="s">
        <v>352</v>
      </c>
      <c r="G483" s="13" t="s">
        <v>372</v>
      </c>
      <c r="H483" s="12" t="s">
        <v>316</v>
      </c>
      <c r="I483" s="12" t="s">
        <v>288</v>
      </c>
      <c r="J483" s="21" t="str">
        <f>VLOOKUP(Table1[[#This Row],[LastName]]&amp;"."&amp;Table1[[#This Row],[FirstName]],Fencers!C:H,6,FALSE)</f>
        <v>Men</v>
      </c>
      <c r="K483" s="22" t="str">
        <f>VLOOKUP(Table1[[#This Row],[LastName]]&amp;"."&amp;Table1[[#This Row],[FirstName]],Fencers!C:G,4,FALSE)</f>
        <v>ASC</v>
      </c>
      <c r="L483" s="12">
        <v>1</v>
      </c>
      <c r="M483" s="23">
        <f>IF(Table1[[#This Row],[Rank]]="Cancelled",1,IF(Table1[[#This Row],[Rank]]&gt;64,0,IF(L483=0,VLOOKUP(C483,'Ranking Values'!A:C,2,FALSE),VLOOKUP(C483,'Ranking Values'!A:C,3,FALSE))))</f>
        <v>20</v>
      </c>
      <c r="N483" s="23">
        <f>IF(OR(Table1[[#This Row],[Rank]]="Cancelled",Table1[[#This Row],[Rank]]&gt;64),1,VLOOKUP(Table1[[#This Row],[GenderCount]],'Ranking Values'!E:F,2,FALSE))</f>
        <v>1</v>
      </c>
      <c r="O483" s="24">
        <f>Table1[[#This Row],[Ranking.Points]]*Table1[[#This Row],[Mulitplier]]</f>
        <v>20</v>
      </c>
    </row>
    <row r="484" spans="1:15" x14ac:dyDescent="0.3">
      <c r="A484" s="12" t="s">
        <v>108</v>
      </c>
      <c r="B484" s="12" t="s">
        <v>115</v>
      </c>
      <c r="C484" s="12">
        <v>10</v>
      </c>
      <c r="D484" s="16">
        <v>11</v>
      </c>
      <c r="E484" s="5">
        <v>44319</v>
      </c>
      <c r="F484" s="14" t="s">
        <v>352</v>
      </c>
      <c r="G484" s="13" t="s">
        <v>372</v>
      </c>
      <c r="H484" s="12" t="s">
        <v>316</v>
      </c>
      <c r="I484" s="12" t="s">
        <v>288</v>
      </c>
      <c r="J484" s="21" t="str">
        <f>VLOOKUP(Table1[[#This Row],[LastName]]&amp;"."&amp;Table1[[#This Row],[FirstName]],Fencers!C:H,6,FALSE)</f>
        <v>Women</v>
      </c>
      <c r="K484" s="22" t="str">
        <f>VLOOKUP(Table1[[#This Row],[LastName]]&amp;"."&amp;Table1[[#This Row],[FirstName]],Fencers!C:G,4,FALSE)</f>
        <v>ASC</v>
      </c>
      <c r="L484" s="12">
        <v>1</v>
      </c>
      <c r="M484" s="23">
        <f>IF(Table1[[#This Row],[Rank]]="Cancelled",1,IF(Table1[[#This Row],[Rank]]&gt;64,0,IF(L484=0,VLOOKUP(C484,'Ranking Values'!A:C,2,FALSE),VLOOKUP(C484,'Ranking Values'!A:C,3,FALSE))))</f>
        <v>8</v>
      </c>
      <c r="N484" s="23">
        <f>IF(OR(Table1[[#This Row],[Rank]]="Cancelled",Table1[[#This Row],[Rank]]&gt;64),1,VLOOKUP(Table1[[#This Row],[GenderCount]],'Ranking Values'!E:F,2,FALSE))</f>
        <v>1</v>
      </c>
      <c r="O484" s="24">
        <f>Table1[[#This Row],[Ranking.Points]]*Table1[[#This Row],[Mulitplier]]</f>
        <v>8</v>
      </c>
    </row>
    <row r="485" spans="1:15" x14ac:dyDescent="0.3">
      <c r="A485" s="12" t="s">
        <v>298</v>
      </c>
      <c r="B485" s="12" t="s">
        <v>112</v>
      </c>
      <c r="C485" s="12">
        <v>5</v>
      </c>
      <c r="D485" s="16">
        <v>8</v>
      </c>
      <c r="E485" s="5">
        <v>44319</v>
      </c>
      <c r="F485" s="14" t="s">
        <v>352</v>
      </c>
      <c r="G485" s="13" t="s">
        <v>372</v>
      </c>
      <c r="H485" s="12" t="s">
        <v>316</v>
      </c>
      <c r="I485" s="12" t="s">
        <v>315</v>
      </c>
      <c r="J485" s="21" t="str">
        <f>VLOOKUP(Table1[[#This Row],[LastName]]&amp;"."&amp;Table1[[#This Row],[FirstName]],Fencers!C:H,6,FALSE)</f>
        <v>Men</v>
      </c>
      <c r="K485" s="22" t="str">
        <f>VLOOKUP(Table1[[#This Row],[LastName]]&amp;"."&amp;Table1[[#This Row],[FirstName]],Fencers!C:G,4,FALSE)</f>
        <v>CSFC</v>
      </c>
      <c r="L485" s="12">
        <v>1</v>
      </c>
      <c r="M485" s="23">
        <f>IF(Table1[[#This Row],[Rank]]="Cancelled",1,IF(Table1[[#This Row],[Rank]]&gt;64,0,IF(L485=0,VLOOKUP(C485,'Ranking Values'!A:C,2,FALSE),VLOOKUP(C485,'Ranking Values'!A:C,3,FALSE))))</f>
        <v>14</v>
      </c>
      <c r="N485" s="23">
        <f>IF(OR(Table1[[#This Row],[Rank]]="Cancelled",Table1[[#This Row],[Rank]]&gt;64),1,VLOOKUP(Table1[[#This Row],[GenderCount]],'Ranking Values'!E:F,2,FALSE))</f>
        <v>1</v>
      </c>
      <c r="O485" s="24">
        <f>Table1[[#This Row],[Ranking.Points]]*Table1[[#This Row],[Mulitplier]]</f>
        <v>14</v>
      </c>
    </row>
    <row r="486" spans="1:15" x14ac:dyDescent="0.3">
      <c r="A486" s="12" t="s">
        <v>107</v>
      </c>
      <c r="B486" s="12" t="s">
        <v>144</v>
      </c>
      <c r="C486" s="12">
        <v>1</v>
      </c>
      <c r="D486" s="16">
        <f>COUNTIFS(E:E,Table1[[#This Row],[EventDate]],G:G,Table1[[#This Row],[EventName]],H:H,Table1[[#This Row],[Category]],I:I,Table1[[#This Row],[Weapon]],J:J,Table1[[#This Row],[Gender]])</f>
        <v>7</v>
      </c>
      <c r="E486" s="5">
        <v>44332</v>
      </c>
      <c r="F486" s="14" t="s">
        <v>351</v>
      </c>
      <c r="G486" s="13" t="s">
        <v>284</v>
      </c>
      <c r="H486" s="12" t="s">
        <v>291</v>
      </c>
      <c r="I486" s="12" t="s">
        <v>286</v>
      </c>
      <c r="J486" s="21" t="str">
        <f>VLOOKUP(Table1[[#This Row],[LastName]]&amp;"."&amp;Table1[[#This Row],[FirstName]],Fencers!C:H,6,FALSE)</f>
        <v>Men</v>
      </c>
      <c r="K486" s="22" t="str">
        <f>VLOOKUP(Table1[[#This Row],[LastName]]&amp;"."&amp;Table1[[#This Row],[FirstName]],Fencers!C:G,4,FALSE)</f>
        <v>ASC</v>
      </c>
      <c r="L486" s="12">
        <v>0</v>
      </c>
      <c r="M486" s="23">
        <f>IF(Table1[[#This Row],[Rank]]="Cancelled",1,IF(Table1[[#This Row],[Rank]]&gt;64,0,IF(L486=0,VLOOKUP(C486,'Ranking Values'!A:C,2,FALSE),VLOOKUP(C486,'Ranking Values'!A:C,3,FALSE))))</f>
        <v>28</v>
      </c>
      <c r="N486" s="23">
        <f>IF(OR(Table1[[#This Row],[Rank]]="Cancelled",Table1[[#This Row],[Rank]]&gt;64),1,VLOOKUP(Table1[[#This Row],[GenderCount]],'Ranking Values'!E:F,2,FALSE))</f>
        <v>1</v>
      </c>
      <c r="O486" s="24">
        <f>Table1[[#This Row],[Ranking.Points]]*Table1[[#This Row],[Mulitplier]]</f>
        <v>28</v>
      </c>
    </row>
    <row r="487" spans="1:15" x14ac:dyDescent="0.3">
      <c r="A487" s="12" t="s">
        <v>295</v>
      </c>
      <c r="B487" s="12" t="s">
        <v>53</v>
      </c>
      <c r="C487" s="12">
        <v>2</v>
      </c>
      <c r="D487" s="16">
        <f>COUNTIFS(E:E,Table1[[#This Row],[EventDate]],G:G,Table1[[#This Row],[EventName]],H:H,Table1[[#This Row],[Category]],I:I,Table1[[#This Row],[Weapon]],J:J,Table1[[#This Row],[Gender]])</f>
        <v>7</v>
      </c>
      <c r="E487" s="5">
        <v>44332</v>
      </c>
      <c r="F487" s="14" t="s">
        <v>351</v>
      </c>
      <c r="G487" s="13" t="s">
        <v>284</v>
      </c>
      <c r="H487" s="12" t="s">
        <v>291</v>
      </c>
      <c r="I487" s="12" t="s">
        <v>286</v>
      </c>
      <c r="J487" s="21" t="str">
        <f>VLOOKUP(Table1[[#This Row],[LastName]]&amp;"."&amp;Table1[[#This Row],[FirstName]],Fencers!C:H,6,FALSE)</f>
        <v>Men</v>
      </c>
      <c r="K487" s="22" t="str">
        <f>VLOOKUP(Table1[[#This Row],[LastName]]&amp;"."&amp;Table1[[#This Row],[FirstName]],Fencers!C:G,4,FALSE)</f>
        <v>ASC</v>
      </c>
      <c r="L487" s="12">
        <v>0</v>
      </c>
      <c r="M487" s="23">
        <f>IF(Table1[[#This Row],[Rank]]="Cancelled",1,IF(Table1[[#This Row],[Rank]]&gt;64,0,IF(L487=0,VLOOKUP(C487,'Ranking Values'!A:C,2,FALSE),VLOOKUP(C487,'Ranking Values'!A:C,3,FALSE))))</f>
        <v>23</v>
      </c>
      <c r="N487" s="23">
        <f>IF(OR(Table1[[#This Row],[Rank]]="Cancelled",Table1[[#This Row],[Rank]]&gt;64),1,VLOOKUP(Table1[[#This Row],[GenderCount]],'Ranking Values'!E:F,2,FALSE))</f>
        <v>1</v>
      </c>
      <c r="O487" s="24">
        <f>Table1[[#This Row],[Ranking.Points]]*Table1[[#This Row],[Mulitplier]]</f>
        <v>23</v>
      </c>
    </row>
    <row r="488" spans="1:15" x14ac:dyDescent="0.3">
      <c r="A488" s="12" t="s">
        <v>376</v>
      </c>
      <c r="B488" s="12" t="s">
        <v>377</v>
      </c>
      <c r="C488" s="12">
        <v>3</v>
      </c>
      <c r="D488" s="16">
        <f>COUNTIFS(E:E,Table1[[#This Row],[EventDate]],G:G,Table1[[#This Row],[EventName]],H:H,Table1[[#This Row],[Category]],I:I,Table1[[#This Row],[Weapon]],J:J,Table1[[#This Row],[Gender]])</f>
        <v>7</v>
      </c>
      <c r="E488" s="5">
        <v>44332</v>
      </c>
      <c r="F488" s="14" t="s">
        <v>351</v>
      </c>
      <c r="G488" s="13" t="s">
        <v>284</v>
      </c>
      <c r="H488" s="12" t="s">
        <v>291</v>
      </c>
      <c r="I488" s="12" t="s">
        <v>286</v>
      </c>
      <c r="J488" s="21" t="str">
        <f>VLOOKUP(Table1[[#This Row],[LastName]]&amp;"."&amp;Table1[[#This Row],[FirstName]],Fencers!C:H,6,FALSE)</f>
        <v>Men</v>
      </c>
      <c r="K488" s="22" t="str">
        <f>VLOOKUP(Table1[[#This Row],[LastName]]&amp;"."&amp;Table1[[#This Row],[FirstName]],Fencers!C:G,4,FALSE)</f>
        <v>ASC</v>
      </c>
      <c r="L488" s="12">
        <v>0</v>
      </c>
      <c r="M488" s="23">
        <f>IF(Table1[[#This Row],[Rank]]="Cancelled",1,IF(Table1[[#This Row],[Rank]]&gt;64,0,IF(L488=0,VLOOKUP(C488,'Ranking Values'!A:C,2,FALSE),VLOOKUP(C488,'Ranking Values'!A:C,3,FALSE))))</f>
        <v>18</v>
      </c>
      <c r="N488" s="23">
        <f>IF(OR(Table1[[#This Row],[Rank]]="Cancelled",Table1[[#This Row],[Rank]]&gt;64),1,VLOOKUP(Table1[[#This Row],[GenderCount]],'Ranking Values'!E:F,2,FALSE))</f>
        <v>1</v>
      </c>
      <c r="O488" s="24">
        <f>Table1[[#This Row],[Ranking.Points]]*Table1[[#This Row],[Mulitplier]]</f>
        <v>18</v>
      </c>
    </row>
    <row r="489" spans="1:15" x14ac:dyDescent="0.3">
      <c r="A489" s="12" t="s">
        <v>378</v>
      </c>
      <c r="B489" s="12" t="s">
        <v>379</v>
      </c>
      <c r="C489" s="12">
        <v>3</v>
      </c>
      <c r="D489" s="16">
        <f>COUNTIFS(E:E,Table1[[#This Row],[EventDate]],G:G,Table1[[#This Row],[EventName]],H:H,Table1[[#This Row],[Category]],I:I,Table1[[#This Row],[Weapon]],J:J,Table1[[#This Row],[Gender]])</f>
        <v>7</v>
      </c>
      <c r="E489" s="5">
        <v>44332</v>
      </c>
      <c r="F489" s="14" t="s">
        <v>351</v>
      </c>
      <c r="G489" s="13" t="s">
        <v>284</v>
      </c>
      <c r="H489" s="12" t="s">
        <v>291</v>
      </c>
      <c r="I489" s="12" t="s">
        <v>286</v>
      </c>
      <c r="J489" s="21" t="str">
        <f>VLOOKUP(Table1[[#This Row],[LastName]]&amp;"."&amp;Table1[[#This Row],[FirstName]],Fencers!C:H,6,FALSE)</f>
        <v>Men</v>
      </c>
      <c r="K489" s="22" t="str">
        <f>VLOOKUP(Table1[[#This Row],[LastName]]&amp;"."&amp;Table1[[#This Row],[FirstName]],Fencers!C:G,4,FALSE)</f>
        <v>CSFC</v>
      </c>
      <c r="L489" s="12">
        <v>0</v>
      </c>
      <c r="M489" s="23">
        <f>IF(Table1[[#This Row],[Rank]]="Cancelled",1,IF(Table1[[#This Row],[Rank]]&gt;64,0,IF(L489=0,VLOOKUP(C489,'Ranking Values'!A:C,2,FALSE),VLOOKUP(C489,'Ranking Values'!A:C,3,FALSE))))</f>
        <v>18</v>
      </c>
      <c r="N489" s="23">
        <f>IF(OR(Table1[[#This Row],[Rank]]="Cancelled",Table1[[#This Row],[Rank]]&gt;64),1,VLOOKUP(Table1[[#This Row],[GenderCount]],'Ranking Values'!E:F,2,FALSE))</f>
        <v>1</v>
      </c>
      <c r="O489" s="24">
        <f>Table1[[#This Row],[Ranking.Points]]*Table1[[#This Row],[Mulitplier]]</f>
        <v>18</v>
      </c>
    </row>
    <row r="490" spans="1:15" x14ac:dyDescent="0.3">
      <c r="A490" s="12" t="s">
        <v>361</v>
      </c>
      <c r="B490" s="12" t="s">
        <v>326</v>
      </c>
      <c r="C490" s="12">
        <v>5</v>
      </c>
      <c r="D490" s="16">
        <f>COUNTIFS(E:E,Table1[[#This Row],[EventDate]],G:G,Table1[[#This Row],[EventName]],H:H,Table1[[#This Row],[Category]],I:I,Table1[[#This Row],[Weapon]],J:J,Table1[[#This Row],[Gender]])</f>
        <v>7</v>
      </c>
      <c r="E490" s="5">
        <v>44332</v>
      </c>
      <c r="F490" s="14" t="s">
        <v>351</v>
      </c>
      <c r="G490" s="13" t="s">
        <v>284</v>
      </c>
      <c r="H490" s="12" t="s">
        <v>291</v>
      </c>
      <c r="I490" s="12" t="s">
        <v>286</v>
      </c>
      <c r="J490" s="21" t="str">
        <f>VLOOKUP(Table1[[#This Row],[LastName]]&amp;"."&amp;Table1[[#This Row],[FirstName]],Fencers!C:H,6,FALSE)</f>
        <v>Men</v>
      </c>
      <c r="K490" s="22" t="str">
        <f>VLOOKUP(Table1[[#This Row],[LastName]]&amp;"."&amp;Table1[[#This Row],[FirstName]],Fencers!C:G,4,FALSE)</f>
        <v>ASC</v>
      </c>
      <c r="L490" s="12">
        <v>0</v>
      </c>
      <c r="M490" s="23">
        <f>IF(Table1[[#This Row],[Rank]]="Cancelled",1,IF(Table1[[#This Row],[Rank]]&gt;64,0,IF(L490=0,VLOOKUP(C490,'Ranking Values'!A:C,2,FALSE),VLOOKUP(C490,'Ranking Values'!A:C,3,FALSE))))</f>
        <v>12</v>
      </c>
      <c r="N490" s="23">
        <f>IF(OR(Table1[[#This Row],[Rank]]="Cancelled",Table1[[#This Row],[Rank]]&gt;64),1,VLOOKUP(Table1[[#This Row],[GenderCount]],'Ranking Values'!E:F,2,FALSE))</f>
        <v>1</v>
      </c>
      <c r="O490" s="24">
        <f>Table1[[#This Row],[Ranking.Points]]*Table1[[#This Row],[Mulitplier]]</f>
        <v>12</v>
      </c>
    </row>
    <row r="491" spans="1:15" x14ac:dyDescent="0.3">
      <c r="A491" s="12" t="s">
        <v>380</v>
      </c>
      <c r="B491" s="12" t="s">
        <v>381</v>
      </c>
      <c r="C491" s="12">
        <v>6</v>
      </c>
      <c r="D491" s="16">
        <f>COUNTIFS(E:E,Table1[[#This Row],[EventDate]],G:G,Table1[[#This Row],[EventName]],H:H,Table1[[#This Row],[Category]],I:I,Table1[[#This Row],[Weapon]],J:J,Table1[[#This Row],[Gender]])</f>
        <v>7</v>
      </c>
      <c r="E491" s="5">
        <v>44332</v>
      </c>
      <c r="F491" s="14" t="s">
        <v>351</v>
      </c>
      <c r="G491" s="13" t="s">
        <v>284</v>
      </c>
      <c r="H491" s="12" t="s">
        <v>291</v>
      </c>
      <c r="I491" s="12" t="s">
        <v>286</v>
      </c>
      <c r="J491" s="21" t="str">
        <f>VLOOKUP(Table1[[#This Row],[LastName]]&amp;"."&amp;Table1[[#This Row],[FirstName]],Fencers!C:H,6,FALSE)</f>
        <v>Men</v>
      </c>
      <c r="K491" s="22" t="str">
        <f>VLOOKUP(Table1[[#This Row],[LastName]]&amp;"."&amp;Table1[[#This Row],[FirstName]],Fencers!C:G,4,FALSE)</f>
        <v>ASC</v>
      </c>
      <c r="L491" s="12">
        <v>0</v>
      </c>
      <c r="M491" s="23">
        <f>IF(Table1[[#This Row],[Rank]]="Cancelled",1,IF(Table1[[#This Row],[Rank]]&gt;64,0,IF(L491=0,VLOOKUP(C491,'Ranking Values'!A:C,2,FALSE),VLOOKUP(C491,'Ranking Values'!A:C,3,FALSE))))</f>
        <v>12</v>
      </c>
      <c r="N491" s="23">
        <f>IF(OR(Table1[[#This Row],[Rank]]="Cancelled",Table1[[#This Row],[Rank]]&gt;64),1,VLOOKUP(Table1[[#This Row],[GenderCount]],'Ranking Values'!E:F,2,FALSE))</f>
        <v>1</v>
      </c>
      <c r="O491" s="24">
        <f>Table1[[#This Row],[Ranking.Points]]*Table1[[#This Row],[Mulitplier]]</f>
        <v>12</v>
      </c>
    </row>
    <row r="492" spans="1:15" x14ac:dyDescent="0.3">
      <c r="A492" s="12" t="s">
        <v>382</v>
      </c>
      <c r="B492" s="12" t="s">
        <v>210</v>
      </c>
      <c r="C492" s="12">
        <v>7</v>
      </c>
      <c r="D492" s="16">
        <f>COUNTIFS(E:E,Table1[[#This Row],[EventDate]],G:G,Table1[[#This Row],[EventName]],H:H,Table1[[#This Row],[Category]],I:I,Table1[[#This Row],[Weapon]],J:J,Table1[[#This Row],[Gender]])</f>
        <v>7</v>
      </c>
      <c r="E492" s="5">
        <v>44332</v>
      </c>
      <c r="F492" s="14" t="s">
        <v>351</v>
      </c>
      <c r="G492" s="13" t="s">
        <v>284</v>
      </c>
      <c r="H492" s="12" t="s">
        <v>291</v>
      </c>
      <c r="I492" s="12" t="s">
        <v>286</v>
      </c>
      <c r="J492" s="21" t="str">
        <f>VLOOKUP(Table1[[#This Row],[LastName]]&amp;"."&amp;Table1[[#This Row],[FirstName]],Fencers!C:H,6,FALSE)</f>
        <v>Men</v>
      </c>
      <c r="K492" s="22" t="str">
        <f>VLOOKUP(Table1[[#This Row],[LastName]]&amp;"."&amp;Table1[[#This Row],[FirstName]],Fencers!C:G,4,FALSE)</f>
        <v>ASC</v>
      </c>
      <c r="L492" s="12">
        <v>0</v>
      </c>
      <c r="M492" s="23">
        <f>IF(Table1[[#This Row],[Rank]]="Cancelled",1,IF(Table1[[#This Row],[Rank]]&gt;64,0,IF(L492=0,VLOOKUP(C492,'Ranking Values'!A:C,2,FALSE),VLOOKUP(C492,'Ranking Values'!A:C,3,FALSE))))</f>
        <v>12</v>
      </c>
      <c r="N492" s="23">
        <f>IF(OR(Table1[[#This Row],[Rank]]="Cancelled",Table1[[#This Row],[Rank]]&gt;64),1,VLOOKUP(Table1[[#This Row],[GenderCount]],'Ranking Values'!E:F,2,FALSE))</f>
        <v>1</v>
      </c>
      <c r="O492" s="24">
        <f>Table1[[#This Row],[Ranking.Points]]*Table1[[#This Row],[Mulitplier]]</f>
        <v>12</v>
      </c>
    </row>
    <row r="493" spans="1:15" x14ac:dyDescent="0.3">
      <c r="A493" s="12" t="s">
        <v>215</v>
      </c>
      <c r="B493" s="12" t="s">
        <v>216</v>
      </c>
      <c r="C493" s="12">
        <v>1</v>
      </c>
      <c r="D493" s="16">
        <f>COUNTIFS(E:E,Table1[[#This Row],[EventDate]],G:G,Table1[[#This Row],[EventName]],H:H,Table1[[#This Row],[Category]],I:I,Table1[[#This Row],[Weapon]],J:J,Table1[[#This Row],[Gender]])</f>
        <v>2</v>
      </c>
      <c r="E493" s="5">
        <v>44332</v>
      </c>
      <c r="F493" s="14" t="s">
        <v>351</v>
      </c>
      <c r="G493" s="13" t="s">
        <v>284</v>
      </c>
      <c r="H493" s="12" t="s">
        <v>291</v>
      </c>
      <c r="I493" s="12" t="s">
        <v>286</v>
      </c>
      <c r="J493" s="21" t="str">
        <f>VLOOKUP(Table1[[#This Row],[LastName]]&amp;"."&amp;Table1[[#This Row],[FirstName]],Fencers!C:H,6,FALSE)</f>
        <v>Women</v>
      </c>
      <c r="K493" s="22" t="str">
        <f>VLOOKUP(Table1[[#This Row],[LastName]]&amp;"."&amp;Table1[[#This Row],[FirstName]],Fencers!C:G,4,FALSE)</f>
        <v>AHFC</v>
      </c>
      <c r="L493" s="12">
        <v>0</v>
      </c>
      <c r="M493" s="23">
        <f>IF(Table1[[#This Row],[Rank]]="Cancelled",1,IF(Table1[[#This Row],[Rank]]&gt;64,0,IF(L493=0,VLOOKUP(C493,'Ranking Values'!A:C,2,FALSE),VLOOKUP(C493,'Ranking Values'!A:C,3,FALSE))))</f>
        <v>28</v>
      </c>
      <c r="N493" s="23">
        <f>IF(OR(Table1[[#This Row],[Rank]]="Cancelled",Table1[[#This Row],[Rank]]&gt;64),1,VLOOKUP(Table1[[#This Row],[GenderCount]],'Ranking Values'!E:F,2,FALSE))</f>
        <v>0.4</v>
      </c>
      <c r="O493" s="24">
        <f>Table1[[#This Row],[Ranking.Points]]*Table1[[#This Row],[Mulitplier]]</f>
        <v>11.200000000000001</v>
      </c>
    </row>
    <row r="494" spans="1:15" x14ac:dyDescent="0.3">
      <c r="A494" s="12" t="s">
        <v>374</v>
      </c>
      <c r="B494" s="12" t="s">
        <v>375</v>
      </c>
      <c r="C494" s="12">
        <v>2</v>
      </c>
      <c r="D494" s="16">
        <f>COUNTIFS(E:E,Table1[[#This Row],[EventDate]],G:G,Table1[[#This Row],[EventName]],H:H,Table1[[#This Row],[Category]],I:I,Table1[[#This Row],[Weapon]],J:J,Table1[[#This Row],[Gender]])</f>
        <v>2</v>
      </c>
      <c r="E494" s="5">
        <v>44332</v>
      </c>
      <c r="F494" s="14" t="s">
        <v>351</v>
      </c>
      <c r="G494" s="13" t="s">
        <v>284</v>
      </c>
      <c r="H494" s="12" t="s">
        <v>291</v>
      </c>
      <c r="I494" s="12" t="s">
        <v>286</v>
      </c>
      <c r="J494" s="21" t="str">
        <f>VLOOKUP(Table1[[#This Row],[LastName]]&amp;"."&amp;Table1[[#This Row],[FirstName]],Fencers!C:H,6,FALSE)</f>
        <v>Women</v>
      </c>
      <c r="K494" s="22" t="str">
        <f>VLOOKUP(Table1[[#This Row],[LastName]]&amp;"."&amp;Table1[[#This Row],[FirstName]],Fencers!C:G,4,FALSE)</f>
        <v>CSFC</v>
      </c>
      <c r="L494" s="12">
        <v>0</v>
      </c>
      <c r="M494" s="23">
        <f>IF(Table1[[#This Row],[Rank]]="Cancelled",1,IF(Table1[[#This Row],[Rank]]&gt;64,0,IF(L494=0,VLOOKUP(C494,'Ranking Values'!A:C,2,FALSE),VLOOKUP(C494,'Ranking Values'!A:C,3,FALSE))))</f>
        <v>23</v>
      </c>
      <c r="N494" s="23">
        <f>IF(OR(Table1[[#This Row],[Rank]]="Cancelled",Table1[[#This Row],[Rank]]&gt;64),1,VLOOKUP(Table1[[#This Row],[GenderCount]],'Ranking Values'!E:F,2,FALSE))</f>
        <v>0.4</v>
      </c>
      <c r="O494" s="24">
        <f>Table1[[#This Row],[Ranking.Points]]*Table1[[#This Row],[Mulitplier]]</f>
        <v>9.2000000000000011</v>
      </c>
    </row>
    <row r="495" spans="1:15" x14ac:dyDescent="0.3">
      <c r="A495" s="12" t="s">
        <v>107</v>
      </c>
      <c r="B495" s="12" t="s">
        <v>144</v>
      </c>
      <c r="C495" s="12">
        <v>1</v>
      </c>
      <c r="D495" s="16">
        <f>COUNTIFS(E:E,Table1[[#This Row],[EventDate]],G:G,Table1[[#This Row],[EventName]],H:H,Table1[[#This Row],[Category]],I:I,Table1[[#This Row],[Weapon]],J:J,Table1[[#This Row],[Gender]])</f>
        <v>6</v>
      </c>
      <c r="E495" s="5">
        <v>44332</v>
      </c>
      <c r="F495" s="14" t="s">
        <v>351</v>
      </c>
      <c r="G495" s="13" t="s">
        <v>284</v>
      </c>
      <c r="H495" s="12" t="s">
        <v>287</v>
      </c>
      <c r="I495" s="12" t="s">
        <v>286</v>
      </c>
      <c r="J495" s="21" t="str">
        <f>VLOOKUP(Table1[[#This Row],[LastName]]&amp;"."&amp;Table1[[#This Row],[FirstName]],Fencers!C:H,6,FALSE)</f>
        <v>Men</v>
      </c>
      <c r="K495" s="22" t="str">
        <f>VLOOKUP(Table1[[#This Row],[LastName]]&amp;"."&amp;Table1[[#This Row],[FirstName]],Fencers!C:G,4,FALSE)</f>
        <v>ASC</v>
      </c>
      <c r="L495" s="12">
        <v>0</v>
      </c>
      <c r="M495" s="23">
        <f>IF(Table1[[#This Row],[Rank]]="Cancelled",1,IF(Table1[[#This Row],[Rank]]&gt;64,0,IF(L495=0,VLOOKUP(C495,'Ranking Values'!A:C,2,FALSE),VLOOKUP(C495,'Ranking Values'!A:C,3,FALSE))))</f>
        <v>28</v>
      </c>
      <c r="N495" s="23">
        <f>IF(OR(Table1[[#This Row],[Rank]]="Cancelled",Table1[[#This Row],[Rank]]&gt;64),1,VLOOKUP(Table1[[#This Row],[GenderCount]],'Ranking Values'!E:F,2,FALSE))</f>
        <v>1</v>
      </c>
      <c r="O495" s="24">
        <f>Table1[[#This Row],[Ranking.Points]]*Table1[[#This Row],[Mulitplier]]</f>
        <v>28</v>
      </c>
    </row>
    <row r="496" spans="1:15" x14ac:dyDescent="0.3">
      <c r="A496" s="12" t="s">
        <v>211</v>
      </c>
      <c r="B496" s="12" t="s">
        <v>212</v>
      </c>
      <c r="C496" s="12">
        <v>2</v>
      </c>
      <c r="D496" s="16">
        <f>COUNTIFS(E:E,Table1[[#This Row],[EventDate]],G:G,Table1[[#This Row],[EventName]],H:H,Table1[[#This Row],[Category]],I:I,Table1[[#This Row],[Weapon]],J:J,Table1[[#This Row],[Gender]])</f>
        <v>6</v>
      </c>
      <c r="E496" s="5">
        <v>44332</v>
      </c>
      <c r="F496" s="14" t="s">
        <v>351</v>
      </c>
      <c r="G496" s="13" t="s">
        <v>284</v>
      </c>
      <c r="H496" s="12" t="s">
        <v>287</v>
      </c>
      <c r="I496" s="12" t="s">
        <v>286</v>
      </c>
      <c r="J496" s="21" t="str">
        <f>VLOOKUP(Table1[[#This Row],[LastName]]&amp;"."&amp;Table1[[#This Row],[FirstName]],Fencers!C:H,6,FALSE)</f>
        <v>Men</v>
      </c>
      <c r="K496" s="22" t="str">
        <f>VLOOKUP(Table1[[#This Row],[LastName]]&amp;"."&amp;Table1[[#This Row],[FirstName]],Fencers!C:G,4,FALSE)</f>
        <v>AHFC</v>
      </c>
      <c r="L496" s="12">
        <v>0</v>
      </c>
      <c r="M496" s="23">
        <f>IF(Table1[[#This Row],[Rank]]="Cancelled",1,IF(Table1[[#This Row],[Rank]]&gt;64,0,IF(L496=0,VLOOKUP(C496,'Ranking Values'!A:C,2,FALSE),VLOOKUP(C496,'Ranking Values'!A:C,3,FALSE))))</f>
        <v>23</v>
      </c>
      <c r="N496" s="23">
        <f>IF(OR(Table1[[#This Row],[Rank]]="Cancelled",Table1[[#This Row],[Rank]]&gt;64),1,VLOOKUP(Table1[[#This Row],[GenderCount]],'Ranking Values'!E:F,2,FALSE))</f>
        <v>1</v>
      </c>
      <c r="O496" s="24">
        <f>Table1[[#This Row],[Ranking.Points]]*Table1[[#This Row],[Mulitplier]]</f>
        <v>23</v>
      </c>
    </row>
    <row r="497" spans="1:15" x14ac:dyDescent="0.3">
      <c r="A497" s="12" t="s">
        <v>358</v>
      </c>
      <c r="B497" s="12" t="s">
        <v>359</v>
      </c>
      <c r="C497" s="12">
        <v>3</v>
      </c>
      <c r="D497" s="16">
        <f>COUNTIFS(E:E,Table1[[#This Row],[EventDate]],G:G,Table1[[#This Row],[EventName]],H:H,Table1[[#This Row],[Category]],I:I,Table1[[#This Row],[Weapon]],J:J,Table1[[#This Row],[Gender]])</f>
        <v>6</v>
      </c>
      <c r="E497" s="5">
        <v>44332</v>
      </c>
      <c r="F497" s="14" t="s">
        <v>351</v>
      </c>
      <c r="G497" s="13" t="s">
        <v>284</v>
      </c>
      <c r="H497" s="12" t="s">
        <v>287</v>
      </c>
      <c r="I497" s="12" t="s">
        <v>286</v>
      </c>
      <c r="J497" s="21" t="str">
        <f>VLOOKUP(Table1[[#This Row],[LastName]]&amp;"."&amp;Table1[[#This Row],[FirstName]],Fencers!C:H,6,FALSE)</f>
        <v>Men</v>
      </c>
      <c r="K497" s="22" t="str">
        <f>VLOOKUP(Table1[[#This Row],[LastName]]&amp;"."&amp;Table1[[#This Row],[FirstName]],Fencers!C:G,4,FALSE)</f>
        <v>CSFC</v>
      </c>
      <c r="L497" s="12">
        <v>0</v>
      </c>
      <c r="M497" s="23">
        <f>IF(Table1[[#This Row],[Rank]]="Cancelled",1,IF(Table1[[#This Row],[Rank]]&gt;64,0,IF(L497=0,VLOOKUP(C497,'Ranking Values'!A:C,2,FALSE),VLOOKUP(C497,'Ranking Values'!A:C,3,FALSE))))</f>
        <v>18</v>
      </c>
      <c r="N497" s="23">
        <f>IF(OR(Table1[[#This Row],[Rank]]="Cancelled",Table1[[#This Row],[Rank]]&gt;64),1,VLOOKUP(Table1[[#This Row],[GenderCount]],'Ranking Values'!E:F,2,FALSE))</f>
        <v>1</v>
      </c>
      <c r="O497" s="24">
        <f>Table1[[#This Row],[Ranking.Points]]*Table1[[#This Row],[Mulitplier]]</f>
        <v>18</v>
      </c>
    </row>
    <row r="498" spans="1:15" x14ac:dyDescent="0.3">
      <c r="A498" s="12" t="s">
        <v>295</v>
      </c>
      <c r="B498" s="12" t="s">
        <v>53</v>
      </c>
      <c r="C498" s="12">
        <v>3</v>
      </c>
      <c r="D498" s="16">
        <f>COUNTIFS(E:E,Table1[[#This Row],[EventDate]],G:G,Table1[[#This Row],[EventName]],H:H,Table1[[#This Row],[Category]],I:I,Table1[[#This Row],[Weapon]],J:J,Table1[[#This Row],[Gender]])</f>
        <v>6</v>
      </c>
      <c r="E498" s="5">
        <v>44332</v>
      </c>
      <c r="F498" s="14" t="s">
        <v>351</v>
      </c>
      <c r="G498" s="13" t="s">
        <v>284</v>
      </c>
      <c r="H498" s="12" t="s">
        <v>287</v>
      </c>
      <c r="I498" s="12" t="s">
        <v>286</v>
      </c>
      <c r="J498" s="21" t="str">
        <f>VLOOKUP(Table1[[#This Row],[LastName]]&amp;"."&amp;Table1[[#This Row],[FirstName]],Fencers!C:H,6,FALSE)</f>
        <v>Men</v>
      </c>
      <c r="K498" s="22" t="str">
        <f>VLOOKUP(Table1[[#This Row],[LastName]]&amp;"."&amp;Table1[[#This Row],[FirstName]],Fencers!C:G,4,FALSE)</f>
        <v>ASC</v>
      </c>
      <c r="L498" s="12">
        <v>0</v>
      </c>
      <c r="M498" s="23">
        <f>IF(Table1[[#This Row],[Rank]]="Cancelled",1,IF(Table1[[#This Row],[Rank]]&gt;64,0,IF(L498=0,VLOOKUP(C498,'Ranking Values'!A:C,2,FALSE),VLOOKUP(C498,'Ranking Values'!A:C,3,FALSE))))</f>
        <v>18</v>
      </c>
      <c r="N498" s="23">
        <f>IF(OR(Table1[[#This Row],[Rank]]="Cancelled",Table1[[#This Row],[Rank]]&gt;64),1,VLOOKUP(Table1[[#This Row],[GenderCount]],'Ranking Values'!E:F,2,FALSE))</f>
        <v>1</v>
      </c>
      <c r="O498" s="24">
        <f>Table1[[#This Row],[Ranking.Points]]*Table1[[#This Row],[Mulitplier]]</f>
        <v>18</v>
      </c>
    </row>
    <row r="499" spans="1:15" x14ac:dyDescent="0.3">
      <c r="A499" s="12" t="s">
        <v>383</v>
      </c>
      <c r="B499" s="12" t="s">
        <v>139</v>
      </c>
      <c r="C499" s="12">
        <v>5</v>
      </c>
      <c r="D499" s="16">
        <f>COUNTIFS(E:E,Table1[[#This Row],[EventDate]],G:G,Table1[[#This Row],[EventName]],H:H,Table1[[#This Row],[Category]],I:I,Table1[[#This Row],[Weapon]],J:J,Table1[[#This Row],[Gender]])</f>
        <v>6</v>
      </c>
      <c r="E499" s="5">
        <v>44332</v>
      </c>
      <c r="F499" s="14" t="s">
        <v>351</v>
      </c>
      <c r="G499" s="13" t="s">
        <v>284</v>
      </c>
      <c r="H499" s="12" t="s">
        <v>287</v>
      </c>
      <c r="I499" s="12" t="s">
        <v>286</v>
      </c>
      <c r="J499" s="21" t="str">
        <f>VLOOKUP(Table1[[#This Row],[LastName]]&amp;"."&amp;Table1[[#This Row],[FirstName]],Fencers!C:H,6,FALSE)</f>
        <v>Men</v>
      </c>
      <c r="K499" s="22" t="str">
        <f>VLOOKUP(Table1[[#This Row],[LastName]]&amp;"."&amp;Table1[[#This Row],[FirstName]],Fencers!C:G,4,FALSE)</f>
        <v>CSFC</v>
      </c>
      <c r="L499" s="12">
        <v>0</v>
      </c>
      <c r="M499" s="23">
        <f>IF(Table1[[#This Row],[Rank]]="Cancelled",1,IF(Table1[[#This Row],[Rank]]&gt;64,0,IF(L499=0,VLOOKUP(C499,'Ranking Values'!A:C,2,FALSE),VLOOKUP(C499,'Ranking Values'!A:C,3,FALSE))))</f>
        <v>12</v>
      </c>
      <c r="N499" s="23">
        <f>IF(OR(Table1[[#This Row],[Rank]]="Cancelled",Table1[[#This Row],[Rank]]&gt;64),1,VLOOKUP(Table1[[#This Row],[GenderCount]],'Ranking Values'!E:F,2,FALSE))</f>
        <v>1</v>
      </c>
      <c r="O499" s="24">
        <f>Table1[[#This Row],[Ranking.Points]]*Table1[[#This Row],[Mulitplier]]</f>
        <v>12</v>
      </c>
    </row>
    <row r="500" spans="1:15" x14ac:dyDescent="0.3">
      <c r="A500" s="12" t="s">
        <v>252</v>
      </c>
      <c r="B500" s="12" t="s">
        <v>253</v>
      </c>
      <c r="C500" s="12">
        <v>6</v>
      </c>
      <c r="D500" s="16">
        <f>COUNTIFS(E:E,Table1[[#This Row],[EventDate]],G:G,Table1[[#This Row],[EventName]],H:H,Table1[[#This Row],[Category]],I:I,Table1[[#This Row],[Weapon]],J:J,Table1[[#This Row],[Gender]])</f>
        <v>6</v>
      </c>
      <c r="E500" s="5">
        <v>44332</v>
      </c>
      <c r="F500" s="14" t="s">
        <v>351</v>
      </c>
      <c r="G500" s="13" t="s">
        <v>284</v>
      </c>
      <c r="H500" s="12" t="s">
        <v>287</v>
      </c>
      <c r="I500" s="12" t="s">
        <v>286</v>
      </c>
      <c r="J500" s="21" t="str">
        <f>VLOOKUP(Table1[[#This Row],[LastName]]&amp;"."&amp;Table1[[#This Row],[FirstName]],Fencers!C:H,6,FALSE)</f>
        <v>Men</v>
      </c>
      <c r="K500" s="22" t="str">
        <f>VLOOKUP(Table1[[#This Row],[LastName]]&amp;"."&amp;Table1[[#This Row],[FirstName]],Fencers!C:G,4,FALSE)</f>
        <v>CSFC</v>
      </c>
      <c r="L500" s="12">
        <v>0</v>
      </c>
      <c r="M500" s="23">
        <f>IF(Table1[[#This Row],[Rank]]="Cancelled",1,IF(Table1[[#This Row],[Rank]]&gt;64,0,IF(L500=0,VLOOKUP(C500,'Ranking Values'!A:C,2,FALSE),VLOOKUP(C500,'Ranking Values'!A:C,3,FALSE))))</f>
        <v>12</v>
      </c>
      <c r="N500" s="23">
        <f>IF(OR(Table1[[#This Row],[Rank]]="Cancelled",Table1[[#This Row],[Rank]]&gt;64),1,VLOOKUP(Table1[[#This Row],[GenderCount]],'Ranking Values'!E:F,2,FALSE))</f>
        <v>1</v>
      </c>
      <c r="O500" s="24">
        <f>Table1[[#This Row],[Ranking.Points]]*Table1[[#This Row],[Mulitplier]]</f>
        <v>12</v>
      </c>
    </row>
    <row r="501" spans="1:15" x14ac:dyDescent="0.3">
      <c r="A501" s="12" t="s">
        <v>125</v>
      </c>
      <c r="B501" s="12" t="s">
        <v>138</v>
      </c>
      <c r="C501" s="12">
        <v>1</v>
      </c>
      <c r="D501" s="16">
        <f>COUNTIFS(E:E,Table1[[#This Row],[EventDate]],G:G,Table1[[#This Row],[EventName]],H:H,Table1[[#This Row],[Category]],I:I,Table1[[#This Row],[Weapon]],J:J,Table1[[#This Row],[Gender]])</f>
        <v>2</v>
      </c>
      <c r="E501" s="5">
        <v>44332</v>
      </c>
      <c r="F501" s="14" t="s">
        <v>351</v>
      </c>
      <c r="G501" s="13" t="s">
        <v>284</v>
      </c>
      <c r="H501" s="12" t="s">
        <v>287</v>
      </c>
      <c r="I501" s="12" t="s">
        <v>286</v>
      </c>
      <c r="J501" s="21" t="str">
        <f>VLOOKUP(Table1[[#This Row],[LastName]]&amp;"."&amp;Table1[[#This Row],[FirstName]],Fencers!C:H,6,FALSE)</f>
        <v>Women</v>
      </c>
      <c r="K501" s="22" t="str">
        <f>VLOOKUP(Table1[[#This Row],[LastName]]&amp;"."&amp;Table1[[#This Row],[FirstName]],Fencers!C:G,4,FALSE)</f>
        <v>ASC</v>
      </c>
      <c r="L501" s="12">
        <v>0</v>
      </c>
      <c r="M501" s="23">
        <f>IF(Table1[[#This Row],[Rank]]="Cancelled",1,IF(Table1[[#This Row],[Rank]]&gt;64,0,IF(L501=0,VLOOKUP(C501,'Ranking Values'!A:C,2,FALSE),VLOOKUP(C501,'Ranking Values'!A:C,3,FALSE))))</f>
        <v>28</v>
      </c>
      <c r="N501" s="23">
        <f>IF(OR(Table1[[#This Row],[Rank]]="Cancelled",Table1[[#This Row],[Rank]]&gt;64),1,VLOOKUP(Table1[[#This Row],[GenderCount]],'Ranking Values'!E:F,2,FALSE))</f>
        <v>0.4</v>
      </c>
      <c r="O501" s="24">
        <f>Table1[[#This Row],[Ranking.Points]]*Table1[[#This Row],[Mulitplier]]</f>
        <v>11.200000000000001</v>
      </c>
    </row>
    <row r="502" spans="1:15" x14ac:dyDescent="0.3">
      <c r="A502" s="12" t="s">
        <v>148</v>
      </c>
      <c r="B502" s="12" t="s">
        <v>154</v>
      </c>
      <c r="C502" s="12">
        <v>2</v>
      </c>
      <c r="D502" s="16">
        <f>COUNTIFS(E:E,Table1[[#This Row],[EventDate]],G:G,Table1[[#This Row],[EventName]],H:H,Table1[[#This Row],[Category]],I:I,Table1[[#This Row],[Weapon]],J:J,Table1[[#This Row],[Gender]])</f>
        <v>2</v>
      </c>
      <c r="E502" s="5">
        <v>44332</v>
      </c>
      <c r="F502" s="14" t="s">
        <v>351</v>
      </c>
      <c r="G502" s="13" t="s">
        <v>284</v>
      </c>
      <c r="H502" s="12" t="s">
        <v>287</v>
      </c>
      <c r="I502" s="12" t="s">
        <v>286</v>
      </c>
      <c r="J502" s="21" t="str">
        <f>VLOOKUP(Table1[[#This Row],[LastName]]&amp;"."&amp;Table1[[#This Row],[FirstName]],Fencers!C:H,6,FALSE)</f>
        <v>Women</v>
      </c>
      <c r="K502" s="22" t="str">
        <f>VLOOKUP(Table1[[#This Row],[LastName]]&amp;"."&amp;Table1[[#This Row],[FirstName]],Fencers!C:G,4,FALSE)</f>
        <v>ASC</v>
      </c>
      <c r="L502" s="12">
        <v>0</v>
      </c>
      <c r="M502" s="23">
        <f>IF(Table1[[#This Row],[Rank]]="Cancelled",1,IF(Table1[[#This Row],[Rank]]&gt;64,0,IF(L502=0,VLOOKUP(C502,'Ranking Values'!A:C,2,FALSE),VLOOKUP(C502,'Ranking Values'!A:C,3,FALSE))))</f>
        <v>23</v>
      </c>
      <c r="N502" s="23">
        <f>IF(OR(Table1[[#This Row],[Rank]]="Cancelled",Table1[[#This Row],[Rank]]&gt;64),1,VLOOKUP(Table1[[#This Row],[GenderCount]],'Ranking Values'!E:F,2,FALSE))</f>
        <v>0.4</v>
      </c>
      <c r="O502" s="24">
        <f>Table1[[#This Row],[Ranking.Points]]*Table1[[#This Row],[Mulitplier]]</f>
        <v>9.2000000000000011</v>
      </c>
    </row>
    <row r="503" spans="1:15" x14ac:dyDescent="0.3">
      <c r="A503" s="12" t="s">
        <v>282</v>
      </c>
      <c r="B503" s="12" t="s">
        <v>323</v>
      </c>
      <c r="C503" s="12">
        <v>1</v>
      </c>
      <c r="D503" s="16">
        <f>COUNTIFS(E:E,Table1[[#This Row],[EventDate]],G:G,Table1[[#This Row],[EventName]],H:H,Table1[[#This Row],[Category]],I:I,Table1[[#This Row],[Weapon]],J:J,Table1[[#This Row],[Gender]])</f>
        <v>10</v>
      </c>
      <c r="E503" s="5">
        <v>44332</v>
      </c>
      <c r="F503" s="14" t="s">
        <v>351</v>
      </c>
      <c r="G503" s="13" t="s">
        <v>284</v>
      </c>
      <c r="H503" s="12" t="s">
        <v>285</v>
      </c>
      <c r="I503" s="12" t="s">
        <v>286</v>
      </c>
      <c r="J503" s="21" t="str">
        <f>VLOOKUP(Table1[[#This Row],[LastName]]&amp;"."&amp;Table1[[#This Row],[FirstName]],Fencers!C:H,6,FALSE)</f>
        <v>Men</v>
      </c>
      <c r="K503" s="22" t="str">
        <f>VLOOKUP(Table1[[#This Row],[LastName]]&amp;"."&amp;Table1[[#This Row],[FirstName]],Fencers!C:G,4,FALSE)</f>
        <v>CSFC</v>
      </c>
      <c r="L503" s="12">
        <v>0</v>
      </c>
      <c r="M503" s="23">
        <f>IF(Table1[[#This Row],[Rank]]="Cancelled",1,IF(Table1[[#This Row],[Rank]]&gt;64,0,IF(L503=0,VLOOKUP(C503,'Ranking Values'!A:C,2,FALSE),VLOOKUP(C503,'Ranking Values'!A:C,3,FALSE))))</f>
        <v>28</v>
      </c>
      <c r="N503" s="23">
        <f>IF(OR(Table1[[#This Row],[Rank]]="Cancelled",Table1[[#This Row],[Rank]]&gt;64),1,VLOOKUP(Table1[[#This Row],[GenderCount]],'Ranking Values'!E:F,2,FALSE))</f>
        <v>1</v>
      </c>
      <c r="O503" s="24">
        <f>Table1[[#This Row],[Ranking.Points]]*Table1[[#This Row],[Mulitplier]]</f>
        <v>28</v>
      </c>
    </row>
    <row r="504" spans="1:15" x14ac:dyDescent="0.3">
      <c r="A504" s="12" t="s">
        <v>107</v>
      </c>
      <c r="B504" s="12" t="s">
        <v>143</v>
      </c>
      <c r="C504" s="12">
        <v>2</v>
      </c>
      <c r="D504" s="16">
        <f>COUNTIFS(E:E,Table1[[#This Row],[EventDate]],G:G,Table1[[#This Row],[EventName]],H:H,Table1[[#This Row],[Category]],I:I,Table1[[#This Row],[Weapon]],J:J,Table1[[#This Row],[Gender]])</f>
        <v>10</v>
      </c>
      <c r="E504" s="5">
        <v>44332</v>
      </c>
      <c r="F504" s="14" t="s">
        <v>351</v>
      </c>
      <c r="G504" s="13" t="s">
        <v>284</v>
      </c>
      <c r="H504" s="12" t="s">
        <v>285</v>
      </c>
      <c r="I504" s="12" t="s">
        <v>286</v>
      </c>
      <c r="J504" s="21" t="str">
        <f>VLOOKUP(Table1[[#This Row],[LastName]]&amp;"."&amp;Table1[[#This Row],[FirstName]],Fencers!C:H,6,FALSE)</f>
        <v>Men</v>
      </c>
      <c r="K504" s="22" t="str">
        <f>VLOOKUP(Table1[[#This Row],[LastName]]&amp;"."&amp;Table1[[#This Row],[FirstName]],Fencers!C:G,4,FALSE)</f>
        <v>ASC</v>
      </c>
      <c r="L504" s="12">
        <v>0</v>
      </c>
      <c r="M504" s="23">
        <f>IF(Table1[[#This Row],[Rank]]="Cancelled",1,IF(Table1[[#This Row],[Rank]]&gt;64,0,IF(L504=0,VLOOKUP(C504,'Ranking Values'!A:C,2,FALSE),VLOOKUP(C504,'Ranking Values'!A:C,3,FALSE))))</f>
        <v>23</v>
      </c>
      <c r="N504" s="23">
        <f>IF(OR(Table1[[#This Row],[Rank]]="Cancelled",Table1[[#This Row],[Rank]]&gt;64),1,VLOOKUP(Table1[[#This Row],[GenderCount]],'Ranking Values'!E:F,2,FALSE))</f>
        <v>1</v>
      </c>
      <c r="O504" s="24">
        <f>Table1[[#This Row],[Ranking.Points]]*Table1[[#This Row],[Mulitplier]]</f>
        <v>23</v>
      </c>
    </row>
    <row r="505" spans="1:15" x14ac:dyDescent="0.3">
      <c r="A505" s="12" t="s">
        <v>358</v>
      </c>
      <c r="B505" s="12" t="s">
        <v>359</v>
      </c>
      <c r="C505" s="12">
        <v>3</v>
      </c>
      <c r="D505" s="16">
        <f>COUNTIFS(E:E,Table1[[#This Row],[EventDate]],G:G,Table1[[#This Row],[EventName]],H:H,Table1[[#This Row],[Category]],I:I,Table1[[#This Row],[Weapon]],J:J,Table1[[#This Row],[Gender]])</f>
        <v>10</v>
      </c>
      <c r="E505" s="5">
        <v>44332</v>
      </c>
      <c r="F505" s="14" t="s">
        <v>351</v>
      </c>
      <c r="G505" s="13" t="s">
        <v>284</v>
      </c>
      <c r="H505" s="12" t="s">
        <v>285</v>
      </c>
      <c r="I505" s="12" t="s">
        <v>286</v>
      </c>
      <c r="J505" s="21" t="str">
        <f>VLOOKUP(Table1[[#This Row],[LastName]]&amp;"."&amp;Table1[[#This Row],[FirstName]],Fencers!C:H,6,FALSE)</f>
        <v>Men</v>
      </c>
      <c r="K505" s="22" t="str">
        <f>VLOOKUP(Table1[[#This Row],[LastName]]&amp;"."&amp;Table1[[#This Row],[FirstName]],Fencers!C:G,4,FALSE)</f>
        <v>CSFC</v>
      </c>
      <c r="L505" s="12">
        <v>0</v>
      </c>
      <c r="M505" s="23">
        <f>IF(Table1[[#This Row],[Rank]]="Cancelled",1,IF(Table1[[#This Row],[Rank]]&gt;64,0,IF(L505=0,VLOOKUP(C505,'Ranking Values'!A:C,2,FALSE),VLOOKUP(C505,'Ranking Values'!A:C,3,FALSE))))</f>
        <v>18</v>
      </c>
      <c r="N505" s="23">
        <f>IF(OR(Table1[[#This Row],[Rank]]="Cancelled",Table1[[#This Row],[Rank]]&gt;64),1,VLOOKUP(Table1[[#This Row],[GenderCount]],'Ranking Values'!E:F,2,FALSE))</f>
        <v>1</v>
      </c>
      <c r="O505" s="24">
        <f>Table1[[#This Row],[Ranking.Points]]*Table1[[#This Row],[Mulitplier]]</f>
        <v>18</v>
      </c>
    </row>
    <row r="506" spans="1:15" x14ac:dyDescent="0.3">
      <c r="A506" s="12" t="s">
        <v>226</v>
      </c>
      <c r="B506" s="12" t="s">
        <v>139</v>
      </c>
      <c r="C506" s="12">
        <v>3</v>
      </c>
      <c r="D506" s="16">
        <f>COUNTIFS(E:E,Table1[[#This Row],[EventDate]],G:G,Table1[[#This Row],[EventName]],H:H,Table1[[#This Row],[Category]],I:I,Table1[[#This Row],[Weapon]],J:J,Table1[[#This Row],[Gender]])</f>
        <v>10</v>
      </c>
      <c r="E506" s="5">
        <v>44332</v>
      </c>
      <c r="F506" s="14" t="s">
        <v>351</v>
      </c>
      <c r="G506" s="13" t="s">
        <v>284</v>
      </c>
      <c r="H506" s="12" t="s">
        <v>285</v>
      </c>
      <c r="I506" s="12" t="s">
        <v>286</v>
      </c>
      <c r="J506" s="21" t="str">
        <f>VLOOKUP(Table1[[#This Row],[LastName]]&amp;"."&amp;Table1[[#This Row],[FirstName]],Fencers!C:H,6,FALSE)</f>
        <v>Men</v>
      </c>
      <c r="K506" s="22" t="str">
        <f>VLOOKUP(Table1[[#This Row],[LastName]]&amp;"."&amp;Table1[[#This Row],[FirstName]],Fencers!C:G,4,FALSE)</f>
        <v>ASC</v>
      </c>
      <c r="L506" s="12">
        <v>0</v>
      </c>
      <c r="M506" s="23">
        <f>IF(Table1[[#This Row],[Rank]]="Cancelled",1,IF(Table1[[#This Row],[Rank]]&gt;64,0,IF(L506=0,VLOOKUP(C506,'Ranking Values'!A:C,2,FALSE),VLOOKUP(C506,'Ranking Values'!A:C,3,FALSE))))</f>
        <v>18</v>
      </c>
      <c r="N506" s="23">
        <f>IF(OR(Table1[[#This Row],[Rank]]="Cancelled",Table1[[#This Row],[Rank]]&gt;64),1,VLOOKUP(Table1[[#This Row],[GenderCount]],'Ranking Values'!E:F,2,FALSE))</f>
        <v>1</v>
      </c>
      <c r="O506" s="24">
        <f>Table1[[#This Row],[Ranking.Points]]*Table1[[#This Row],[Mulitplier]]</f>
        <v>18</v>
      </c>
    </row>
    <row r="507" spans="1:15" x14ac:dyDescent="0.3">
      <c r="A507" s="12" t="s">
        <v>61</v>
      </c>
      <c r="B507" s="12" t="s">
        <v>65</v>
      </c>
      <c r="C507" s="12">
        <v>5</v>
      </c>
      <c r="D507" s="16">
        <f>COUNTIFS(E:E,Table1[[#This Row],[EventDate]],G:G,Table1[[#This Row],[EventName]],H:H,Table1[[#This Row],[Category]],I:I,Table1[[#This Row],[Weapon]],J:J,Table1[[#This Row],[Gender]])</f>
        <v>10</v>
      </c>
      <c r="E507" s="5">
        <v>44332</v>
      </c>
      <c r="F507" s="14" t="s">
        <v>351</v>
      </c>
      <c r="G507" s="13" t="s">
        <v>284</v>
      </c>
      <c r="H507" s="12" t="s">
        <v>285</v>
      </c>
      <c r="I507" s="12" t="s">
        <v>286</v>
      </c>
      <c r="J507" s="21" t="str">
        <f>VLOOKUP(Table1[[#This Row],[LastName]]&amp;"."&amp;Table1[[#This Row],[FirstName]],Fencers!C:H,6,FALSE)</f>
        <v>Men</v>
      </c>
      <c r="K507" s="22" t="str">
        <f>VLOOKUP(Table1[[#This Row],[LastName]]&amp;"."&amp;Table1[[#This Row],[FirstName]],Fencers!C:G,4,FALSE)</f>
        <v>CSFC</v>
      </c>
      <c r="L507" s="12">
        <v>0</v>
      </c>
      <c r="M507" s="23">
        <f>IF(Table1[[#This Row],[Rank]]="Cancelled",1,IF(Table1[[#This Row],[Rank]]&gt;64,0,IF(L507=0,VLOOKUP(C507,'Ranking Values'!A:C,2,FALSE),VLOOKUP(C507,'Ranking Values'!A:C,3,FALSE))))</f>
        <v>12</v>
      </c>
      <c r="N507" s="23">
        <f>IF(OR(Table1[[#This Row],[Rank]]="Cancelled",Table1[[#This Row],[Rank]]&gt;64),1,VLOOKUP(Table1[[#This Row],[GenderCount]],'Ranking Values'!E:F,2,FALSE))</f>
        <v>1</v>
      </c>
      <c r="O507" s="24">
        <f>Table1[[#This Row],[Ranking.Points]]*Table1[[#This Row],[Mulitplier]]</f>
        <v>12</v>
      </c>
    </row>
    <row r="508" spans="1:15" x14ac:dyDescent="0.3">
      <c r="A508" s="12" t="s">
        <v>105</v>
      </c>
      <c r="B508" s="12" t="s">
        <v>111</v>
      </c>
      <c r="C508" s="12">
        <v>6</v>
      </c>
      <c r="D508" s="16">
        <f>COUNTIFS(E:E,Table1[[#This Row],[EventDate]],G:G,Table1[[#This Row],[EventName]],H:H,Table1[[#This Row],[Category]],I:I,Table1[[#This Row],[Weapon]],J:J,Table1[[#This Row],[Gender]])</f>
        <v>10</v>
      </c>
      <c r="E508" s="5">
        <v>44332</v>
      </c>
      <c r="F508" s="14" t="s">
        <v>351</v>
      </c>
      <c r="G508" s="13" t="s">
        <v>284</v>
      </c>
      <c r="H508" s="12" t="s">
        <v>285</v>
      </c>
      <c r="I508" s="12" t="s">
        <v>286</v>
      </c>
      <c r="J508" s="21" t="str">
        <f>VLOOKUP(Table1[[#This Row],[LastName]]&amp;"."&amp;Table1[[#This Row],[FirstName]],Fencers!C:H,6,FALSE)</f>
        <v>Men</v>
      </c>
      <c r="K508" s="22" t="str">
        <f>VLOOKUP(Table1[[#This Row],[LastName]]&amp;"."&amp;Table1[[#This Row],[FirstName]],Fencers!C:G,4,FALSE)</f>
        <v>ASC</v>
      </c>
      <c r="L508" s="12">
        <v>0</v>
      </c>
      <c r="M508" s="23">
        <f>IF(Table1[[#This Row],[Rank]]="Cancelled",1,IF(Table1[[#This Row],[Rank]]&gt;64,0,IF(L508=0,VLOOKUP(C508,'Ranking Values'!A:C,2,FALSE),VLOOKUP(C508,'Ranking Values'!A:C,3,FALSE))))</f>
        <v>12</v>
      </c>
      <c r="N508" s="23">
        <f>IF(OR(Table1[[#This Row],[Rank]]="Cancelled",Table1[[#This Row],[Rank]]&gt;64),1,VLOOKUP(Table1[[#This Row],[GenderCount]],'Ranking Values'!E:F,2,FALSE))</f>
        <v>1</v>
      </c>
      <c r="O508" s="24">
        <f>Table1[[#This Row],[Ranking.Points]]*Table1[[#This Row],[Mulitplier]]</f>
        <v>12</v>
      </c>
    </row>
    <row r="509" spans="1:15" x14ac:dyDescent="0.3">
      <c r="A509" s="12" t="s">
        <v>358</v>
      </c>
      <c r="B509" s="12" t="s">
        <v>360</v>
      </c>
      <c r="C509" s="12">
        <v>7</v>
      </c>
      <c r="D509" s="16">
        <f>COUNTIFS(E:E,Table1[[#This Row],[EventDate]],G:G,Table1[[#This Row],[EventName]],H:H,Table1[[#This Row],[Category]],I:I,Table1[[#This Row],[Weapon]],J:J,Table1[[#This Row],[Gender]])</f>
        <v>10</v>
      </c>
      <c r="E509" s="5">
        <v>44332</v>
      </c>
      <c r="F509" s="14" t="s">
        <v>351</v>
      </c>
      <c r="G509" s="13" t="s">
        <v>284</v>
      </c>
      <c r="H509" s="12" t="s">
        <v>285</v>
      </c>
      <c r="I509" s="12" t="s">
        <v>286</v>
      </c>
      <c r="J509" s="21" t="str">
        <f>VLOOKUP(Table1[[#This Row],[LastName]]&amp;"."&amp;Table1[[#This Row],[FirstName]],Fencers!C:H,6,FALSE)</f>
        <v>Men</v>
      </c>
      <c r="K509" s="22" t="str">
        <f>VLOOKUP(Table1[[#This Row],[LastName]]&amp;"."&amp;Table1[[#This Row],[FirstName]],Fencers!C:G,4,FALSE)</f>
        <v>CSFC</v>
      </c>
      <c r="L509" s="12">
        <v>0</v>
      </c>
      <c r="M509" s="23">
        <f>IF(Table1[[#This Row],[Rank]]="Cancelled",1,IF(Table1[[#This Row],[Rank]]&gt;64,0,IF(L509=0,VLOOKUP(C509,'Ranking Values'!A:C,2,FALSE),VLOOKUP(C509,'Ranking Values'!A:C,3,FALSE))))</f>
        <v>12</v>
      </c>
      <c r="N509" s="23">
        <f>IF(OR(Table1[[#This Row],[Rank]]="Cancelled",Table1[[#This Row],[Rank]]&gt;64),1,VLOOKUP(Table1[[#This Row],[GenderCount]],'Ranking Values'!E:F,2,FALSE))</f>
        <v>1</v>
      </c>
      <c r="O509" s="24">
        <f>Table1[[#This Row],[Ranking.Points]]*Table1[[#This Row],[Mulitplier]]</f>
        <v>12</v>
      </c>
    </row>
    <row r="510" spans="1:15" x14ac:dyDescent="0.3">
      <c r="A510" s="12" t="s">
        <v>209</v>
      </c>
      <c r="B510" s="12" t="s">
        <v>210</v>
      </c>
      <c r="C510" s="12">
        <v>8</v>
      </c>
      <c r="D510" s="16">
        <f>COUNTIFS(E:E,Table1[[#This Row],[EventDate]],G:G,Table1[[#This Row],[EventName]],H:H,Table1[[#This Row],[Category]],I:I,Table1[[#This Row],[Weapon]],J:J,Table1[[#This Row],[Gender]])</f>
        <v>10</v>
      </c>
      <c r="E510" s="5">
        <v>44332</v>
      </c>
      <c r="F510" s="14" t="s">
        <v>351</v>
      </c>
      <c r="G510" s="13" t="s">
        <v>284</v>
      </c>
      <c r="H510" s="12" t="s">
        <v>285</v>
      </c>
      <c r="I510" s="12" t="s">
        <v>286</v>
      </c>
      <c r="J510" s="21" t="str">
        <f>VLOOKUP(Table1[[#This Row],[LastName]]&amp;"."&amp;Table1[[#This Row],[FirstName]],Fencers!C:H,6,FALSE)</f>
        <v>Men</v>
      </c>
      <c r="K510" s="22" t="str">
        <f>VLOOKUP(Table1[[#This Row],[LastName]]&amp;"."&amp;Table1[[#This Row],[FirstName]],Fencers!C:G,4,FALSE)</f>
        <v>ASC</v>
      </c>
      <c r="L510" s="12">
        <v>0</v>
      </c>
      <c r="M510" s="23">
        <f>IF(Table1[[#This Row],[Rank]]="Cancelled",1,IF(Table1[[#This Row],[Rank]]&gt;64,0,IF(L510=0,VLOOKUP(C510,'Ranking Values'!A:C,2,FALSE),VLOOKUP(C510,'Ranking Values'!A:C,3,FALSE))))</f>
        <v>12</v>
      </c>
      <c r="N510" s="23">
        <f>IF(OR(Table1[[#This Row],[Rank]]="Cancelled",Table1[[#This Row],[Rank]]&gt;64),1,VLOOKUP(Table1[[#This Row],[GenderCount]],'Ranking Values'!E:F,2,FALSE))</f>
        <v>1</v>
      </c>
      <c r="O510" s="24">
        <f>Table1[[#This Row],[Ranking.Points]]*Table1[[#This Row],[Mulitplier]]</f>
        <v>12</v>
      </c>
    </row>
    <row r="511" spans="1:15" x14ac:dyDescent="0.3">
      <c r="A511" s="12" t="s">
        <v>383</v>
      </c>
      <c r="B511" s="12" t="s">
        <v>139</v>
      </c>
      <c r="C511" s="12">
        <v>9</v>
      </c>
      <c r="D511" s="16">
        <f>COUNTIFS(E:E,Table1[[#This Row],[EventDate]],G:G,Table1[[#This Row],[EventName]],H:H,Table1[[#This Row],[Category]],I:I,Table1[[#This Row],[Weapon]],J:J,Table1[[#This Row],[Gender]])</f>
        <v>10</v>
      </c>
      <c r="E511" s="5">
        <v>44332</v>
      </c>
      <c r="F511" s="14" t="s">
        <v>351</v>
      </c>
      <c r="G511" s="13" t="s">
        <v>284</v>
      </c>
      <c r="H511" s="12" t="s">
        <v>285</v>
      </c>
      <c r="I511" s="12" t="s">
        <v>286</v>
      </c>
      <c r="J511" s="21" t="str">
        <f>VLOOKUP(Table1[[#This Row],[LastName]]&amp;"."&amp;Table1[[#This Row],[FirstName]],Fencers!C:H,6,FALSE)</f>
        <v>Men</v>
      </c>
      <c r="K511" s="22" t="str">
        <f>VLOOKUP(Table1[[#This Row],[LastName]]&amp;"."&amp;Table1[[#This Row],[FirstName]],Fencers!C:G,4,FALSE)</f>
        <v>CSFC</v>
      </c>
      <c r="L511" s="12">
        <v>0</v>
      </c>
      <c r="M511" s="23">
        <f>IF(Table1[[#This Row],[Rank]]="Cancelled",1,IF(Table1[[#This Row],[Rank]]&gt;64,0,IF(L511=0,VLOOKUP(C511,'Ranking Values'!A:C,2,FALSE),VLOOKUP(C511,'Ranking Values'!A:C,3,FALSE))))</f>
        <v>7</v>
      </c>
      <c r="N511" s="23">
        <f>IF(OR(Table1[[#This Row],[Rank]]="Cancelled",Table1[[#This Row],[Rank]]&gt;64),1,VLOOKUP(Table1[[#This Row],[GenderCount]],'Ranking Values'!E:F,2,FALSE))</f>
        <v>1</v>
      </c>
      <c r="O511" s="24">
        <f>Table1[[#This Row],[Ranking.Points]]*Table1[[#This Row],[Mulitplier]]</f>
        <v>7</v>
      </c>
    </row>
    <row r="512" spans="1:15" x14ac:dyDescent="0.3">
      <c r="A512" s="12" t="s">
        <v>84</v>
      </c>
      <c r="B512" s="12" t="s">
        <v>86</v>
      </c>
      <c r="C512" s="12">
        <v>10</v>
      </c>
      <c r="D512" s="16">
        <f>COUNTIFS(E:E,Table1[[#This Row],[EventDate]],G:G,Table1[[#This Row],[EventName]],H:H,Table1[[#This Row],[Category]],I:I,Table1[[#This Row],[Weapon]],J:J,Table1[[#This Row],[Gender]])</f>
        <v>10</v>
      </c>
      <c r="E512" s="5">
        <v>44332</v>
      </c>
      <c r="F512" s="14" t="s">
        <v>351</v>
      </c>
      <c r="G512" s="13" t="s">
        <v>284</v>
      </c>
      <c r="H512" s="12" t="s">
        <v>285</v>
      </c>
      <c r="I512" s="12" t="s">
        <v>286</v>
      </c>
      <c r="J512" s="21" t="str">
        <f>VLOOKUP(Table1[[#This Row],[LastName]]&amp;"."&amp;Table1[[#This Row],[FirstName]],Fencers!C:H,6,FALSE)</f>
        <v>Men</v>
      </c>
      <c r="K512" s="22" t="str">
        <f>VLOOKUP(Table1[[#This Row],[LastName]]&amp;"."&amp;Table1[[#This Row],[FirstName]],Fencers!C:G,4,FALSE)</f>
        <v>AHFC</v>
      </c>
      <c r="L512" s="12">
        <v>0</v>
      </c>
      <c r="M512" s="23">
        <f>IF(Table1[[#This Row],[Rank]]="Cancelled",1,IF(Table1[[#This Row],[Rank]]&gt;64,0,IF(L512=0,VLOOKUP(C512,'Ranking Values'!A:C,2,FALSE),VLOOKUP(C512,'Ranking Values'!A:C,3,FALSE))))</f>
        <v>7</v>
      </c>
      <c r="N512" s="23">
        <f>IF(OR(Table1[[#This Row],[Rank]]="Cancelled",Table1[[#This Row],[Rank]]&gt;64),1,VLOOKUP(Table1[[#This Row],[GenderCount]],'Ranking Values'!E:F,2,FALSE))</f>
        <v>1</v>
      </c>
      <c r="O512" s="24">
        <f>Table1[[#This Row],[Ranking.Points]]*Table1[[#This Row],[Mulitplier]]</f>
        <v>7</v>
      </c>
    </row>
    <row r="513" spans="1:15" x14ac:dyDescent="0.3">
      <c r="A513" s="12" t="s">
        <v>97</v>
      </c>
      <c r="B513" s="12" t="s">
        <v>101</v>
      </c>
      <c r="C513" s="12">
        <v>1</v>
      </c>
      <c r="D513" s="16">
        <f>COUNTIFS(E:E,Table1[[#This Row],[EventDate]],G:G,Table1[[#This Row],[EventName]],H:H,Table1[[#This Row],[Category]],I:I,Table1[[#This Row],[Weapon]],J:J,Table1[[#This Row],[Gender]])</f>
        <v>4</v>
      </c>
      <c r="E513" s="5">
        <v>44332</v>
      </c>
      <c r="F513" s="14" t="s">
        <v>351</v>
      </c>
      <c r="G513" s="13" t="s">
        <v>284</v>
      </c>
      <c r="H513" s="12" t="s">
        <v>285</v>
      </c>
      <c r="I513" s="12" t="s">
        <v>286</v>
      </c>
      <c r="J513" s="21" t="str">
        <f>VLOOKUP(Table1[[#This Row],[LastName]]&amp;"."&amp;Table1[[#This Row],[FirstName]],Fencers!C:H,6,FALSE)</f>
        <v>Women</v>
      </c>
      <c r="K513" s="22" t="str">
        <f>VLOOKUP(Table1[[#This Row],[LastName]]&amp;"."&amp;Table1[[#This Row],[FirstName]],Fencers!C:G,4,FALSE)</f>
        <v>AHFC</v>
      </c>
      <c r="L513" s="12">
        <v>0</v>
      </c>
      <c r="M513" s="23">
        <f>IF(Table1[[#This Row],[Rank]]="Cancelled",1,IF(Table1[[#This Row],[Rank]]&gt;64,0,IF(L513=0,VLOOKUP(C513,'Ranking Values'!A:C,2,FALSE),VLOOKUP(C513,'Ranking Values'!A:C,3,FALSE))))</f>
        <v>28</v>
      </c>
      <c r="N513" s="23">
        <f>IF(OR(Table1[[#This Row],[Rank]]="Cancelled",Table1[[#This Row],[Rank]]&gt;64),1,VLOOKUP(Table1[[#This Row],[GenderCount]],'Ranking Values'!E:F,2,FALSE))</f>
        <v>0.8</v>
      </c>
      <c r="O513" s="24">
        <f>Table1[[#This Row],[Ranking.Points]]*Table1[[#This Row],[Mulitplier]]</f>
        <v>22.400000000000002</v>
      </c>
    </row>
    <row r="514" spans="1:15" x14ac:dyDescent="0.3">
      <c r="A514" s="12" t="s">
        <v>123</v>
      </c>
      <c r="B514" s="12" t="s">
        <v>136</v>
      </c>
      <c r="C514" s="12">
        <v>2</v>
      </c>
      <c r="D514" s="16">
        <f>COUNTIFS(E:E,Table1[[#This Row],[EventDate]],G:G,Table1[[#This Row],[EventName]],H:H,Table1[[#This Row],[Category]],I:I,Table1[[#This Row],[Weapon]],J:J,Table1[[#This Row],[Gender]])</f>
        <v>4</v>
      </c>
      <c r="E514" s="5">
        <v>44332</v>
      </c>
      <c r="F514" s="14" t="s">
        <v>351</v>
      </c>
      <c r="G514" s="13" t="s">
        <v>284</v>
      </c>
      <c r="H514" s="12" t="s">
        <v>285</v>
      </c>
      <c r="I514" s="12" t="s">
        <v>286</v>
      </c>
      <c r="J514" s="21" t="str">
        <f>VLOOKUP(Table1[[#This Row],[LastName]]&amp;"."&amp;Table1[[#This Row],[FirstName]],Fencers!C:H,6,FALSE)</f>
        <v>Women</v>
      </c>
      <c r="K514" s="22" t="str">
        <f>VLOOKUP(Table1[[#This Row],[LastName]]&amp;"."&amp;Table1[[#This Row],[FirstName]],Fencers!C:G,4,FALSE)</f>
        <v>CSFC</v>
      </c>
      <c r="L514" s="12">
        <v>0</v>
      </c>
      <c r="M514" s="23">
        <f>IF(Table1[[#This Row],[Rank]]="Cancelled",1,IF(Table1[[#This Row],[Rank]]&gt;64,0,IF(L514=0,VLOOKUP(C514,'Ranking Values'!A:C,2,FALSE),VLOOKUP(C514,'Ranking Values'!A:C,3,FALSE))))</f>
        <v>23</v>
      </c>
      <c r="N514" s="23">
        <f>IF(OR(Table1[[#This Row],[Rank]]="Cancelled",Table1[[#This Row],[Rank]]&gt;64),1,VLOOKUP(Table1[[#This Row],[GenderCount]],'Ranking Values'!E:F,2,FALSE))</f>
        <v>0.8</v>
      </c>
      <c r="O514" s="24">
        <f>Table1[[#This Row],[Ranking.Points]]*Table1[[#This Row],[Mulitplier]]</f>
        <v>18.400000000000002</v>
      </c>
    </row>
    <row r="515" spans="1:15" x14ac:dyDescent="0.3">
      <c r="A515" s="12" t="s">
        <v>125</v>
      </c>
      <c r="B515" s="12" t="s">
        <v>138</v>
      </c>
      <c r="C515" s="12">
        <v>3</v>
      </c>
      <c r="D515" s="16">
        <f>COUNTIFS(E:E,Table1[[#This Row],[EventDate]],G:G,Table1[[#This Row],[EventName]],H:H,Table1[[#This Row],[Category]],I:I,Table1[[#This Row],[Weapon]],J:J,Table1[[#This Row],[Gender]])</f>
        <v>4</v>
      </c>
      <c r="E515" s="5">
        <v>44332</v>
      </c>
      <c r="F515" s="14" t="s">
        <v>351</v>
      </c>
      <c r="G515" s="13" t="s">
        <v>284</v>
      </c>
      <c r="H515" s="12" t="s">
        <v>285</v>
      </c>
      <c r="I515" s="12" t="s">
        <v>286</v>
      </c>
      <c r="J515" s="21" t="str">
        <f>VLOOKUP(Table1[[#This Row],[LastName]]&amp;"."&amp;Table1[[#This Row],[FirstName]],Fencers!C:H,6,FALSE)</f>
        <v>Women</v>
      </c>
      <c r="K515" s="22" t="str">
        <f>VLOOKUP(Table1[[#This Row],[LastName]]&amp;"."&amp;Table1[[#This Row],[FirstName]],Fencers!C:G,4,FALSE)</f>
        <v>ASC</v>
      </c>
      <c r="L515" s="12">
        <v>0</v>
      </c>
      <c r="M515" s="23">
        <f>IF(Table1[[#This Row],[Rank]]="Cancelled",1,IF(Table1[[#This Row],[Rank]]&gt;64,0,IF(L515=0,VLOOKUP(C515,'Ranking Values'!A:C,2,FALSE),VLOOKUP(C515,'Ranking Values'!A:C,3,FALSE))))</f>
        <v>18</v>
      </c>
      <c r="N515" s="23">
        <f>IF(OR(Table1[[#This Row],[Rank]]="Cancelled",Table1[[#This Row],[Rank]]&gt;64),1,VLOOKUP(Table1[[#This Row],[GenderCount]],'Ranking Values'!E:F,2,FALSE))</f>
        <v>0.8</v>
      </c>
      <c r="O515" s="24">
        <f>Table1[[#This Row],[Ranking.Points]]*Table1[[#This Row],[Mulitplier]]</f>
        <v>14.4</v>
      </c>
    </row>
    <row r="516" spans="1:15" x14ac:dyDescent="0.3">
      <c r="A516" s="12" t="s">
        <v>384</v>
      </c>
      <c r="B516" s="12" t="s">
        <v>385</v>
      </c>
      <c r="C516" s="12">
        <v>3</v>
      </c>
      <c r="D516" s="16">
        <f>COUNTIFS(E:E,Table1[[#This Row],[EventDate]],G:G,Table1[[#This Row],[EventName]],H:H,Table1[[#This Row],[Category]],I:I,Table1[[#This Row],[Weapon]],J:J,Table1[[#This Row],[Gender]])</f>
        <v>4</v>
      </c>
      <c r="E516" s="5">
        <v>44332</v>
      </c>
      <c r="F516" s="14" t="s">
        <v>351</v>
      </c>
      <c r="G516" s="13" t="s">
        <v>284</v>
      </c>
      <c r="H516" s="12" t="s">
        <v>285</v>
      </c>
      <c r="I516" s="12" t="s">
        <v>286</v>
      </c>
      <c r="J516" s="21" t="str">
        <f>VLOOKUP(Table1[[#This Row],[LastName]]&amp;"."&amp;Table1[[#This Row],[FirstName]],Fencers!C:H,6,FALSE)</f>
        <v>Women</v>
      </c>
      <c r="K516" s="22" t="str">
        <f>VLOOKUP(Table1[[#This Row],[LastName]]&amp;"."&amp;Table1[[#This Row],[FirstName]],Fencers!C:G,4,FALSE)</f>
        <v>CSFC</v>
      </c>
      <c r="L516" s="12">
        <v>0</v>
      </c>
      <c r="M516" s="23">
        <f>IF(Table1[[#This Row],[Rank]]="Cancelled",1,IF(Table1[[#This Row],[Rank]]&gt;64,0,IF(L516=0,VLOOKUP(C516,'Ranking Values'!A:C,2,FALSE),VLOOKUP(C516,'Ranking Values'!A:C,3,FALSE))))</f>
        <v>18</v>
      </c>
      <c r="N516" s="23">
        <f>IF(OR(Table1[[#This Row],[Rank]]="Cancelled",Table1[[#This Row],[Rank]]&gt;64),1,VLOOKUP(Table1[[#This Row],[GenderCount]],'Ranking Values'!E:F,2,FALSE))</f>
        <v>0.8</v>
      </c>
      <c r="O516" s="24">
        <f>Table1[[#This Row],[Ranking.Points]]*Table1[[#This Row],[Mulitplier]]</f>
        <v>14.4</v>
      </c>
    </row>
    <row r="517" spans="1:15" x14ac:dyDescent="0.3">
      <c r="A517" s="12" t="s">
        <v>122</v>
      </c>
      <c r="B517" s="12" t="s">
        <v>135</v>
      </c>
      <c r="C517" s="12" t="s">
        <v>17</v>
      </c>
      <c r="D517" s="16">
        <f>COUNTIFS(E:E,Table1[[#This Row],[EventDate]],G:G,Table1[[#This Row],[EventName]],H:H,Table1[[#This Row],[Category]],I:I,Table1[[#This Row],[Weapon]],J:J,Table1[[#This Row],[Gender]])</f>
        <v>1</v>
      </c>
      <c r="E517" s="5">
        <v>44332</v>
      </c>
      <c r="F517" s="14" t="s">
        <v>351</v>
      </c>
      <c r="G517" s="13" t="s">
        <v>284</v>
      </c>
      <c r="H517" s="12" t="s">
        <v>285</v>
      </c>
      <c r="I517" s="12" t="s">
        <v>288</v>
      </c>
      <c r="J517" s="21" t="str">
        <f>VLOOKUP(Table1[[#This Row],[LastName]]&amp;"."&amp;Table1[[#This Row],[FirstName]],Fencers!C:H,6,FALSE)</f>
        <v>Women</v>
      </c>
      <c r="K517" s="22" t="str">
        <f>VLOOKUP(Table1[[#This Row],[LastName]]&amp;"."&amp;Table1[[#This Row],[FirstName]],Fencers!C:G,4,FALSE)</f>
        <v>ASC</v>
      </c>
      <c r="L517" s="12">
        <v>0</v>
      </c>
      <c r="M517" s="23">
        <f>IF(Table1[[#This Row],[Rank]]="Cancelled",1,IF(Table1[[#This Row],[Rank]]&gt;64,0,IF(L517=0,VLOOKUP(C517,'Ranking Values'!A:C,2,FALSE),VLOOKUP(C517,'Ranking Values'!A:C,3,FALSE))))</f>
        <v>1</v>
      </c>
      <c r="N517" s="23">
        <f>IF(OR(Table1[[#This Row],[Rank]]="Cancelled",Table1[[#This Row],[Rank]]&gt;64),1,VLOOKUP(Table1[[#This Row],[GenderCount]],'Ranking Values'!E:F,2,FALSE))</f>
        <v>1</v>
      </c>
      <c r="O517" s="24">
        <f>Table1[[#This Row],[Ranking.Points]]*Table1[[#This Row],[Mulitplier]]</f>
        <v>1</v>
      </c>
    </row>
    <row r="518" spans="1:15" x14ac:dyDescent="0.3">
      <c r="A518" s="12" t="s">
        <v>368</v>
      </c>
      <c r="B518" s="12" t="s">
        <v>369</v>
      </c>
      <c r="C518" s="12" t="s">
        <v>17</v>
      </c>
      <c r="D518" s="16">
        <f>COUNTIFS(E:E,Table1[[#This Row],[EventDate]],G:G,Table1[[#This Row],[EventName]],H:H,Table1[[#This Row],[Category]],I:I,Table1[[#This Row],[Weapon]],J:J,Table1[[#This Row],[Gender]])</f>
        <v>2</v>
      </c>
      <c r="E518" s="5">
        <v>44332</v>
      </c>
      <c r="F518" s="14" t="s">
        <v>351</v>
      </c>
      <c r="G518" s="13" t="s">
        <v>284</v>
      </c>
      <c r="H518" s="12" t="s">
        <v>285</v>
      </c>
      <c r="I518" s="12" t="s">
        <v>288</v>
      </c>
      <c r="J518" s="21" t="str">
        <f>VLOOKUP(Table1[[#This Row],[LastName]]&amp;"."&amp;Table1[[#This Row],[FirstName]],Fencers!C:H,6,FALSE)</f>
        <v>Men</v>
      </c>
      <c r="K518" s="22" t="str">
        <f>VLOOKUP(Table1[[#This Row],[LastName]]&amp;"."&amp;Table1[[#This Row],[FirstName]],Fencers!C:G,4,FALSE)</f>
        <v>AHFC</v>
      </c>
      <c r="L518" s="12">
        <v>0</v>
      </c>
      <c r="M518" s="23">
        <f>IF(Table1[[#This Row],[Rank]]="Cancelled",1,IF(Table1[[#This Row],[Rank]]&gt;64,0,IF(L518=0,VLOOKUP(C518,'Ranking Values'!A:C,2,FALSE),VLOOKUP(C518,'Ranking Values'!A:C,3,FALSE))))</f>
        <v>1</v>
      </c>
      <c r="N518" s="23">
        <f>IF(OR(Table1[[#This Row],[Rank]]="Cancelled",Table1[[#This Row],[Rank]]&gt;64),1,VLOOKUP(Table1[[#This Row],[GenderCount]],'Ranking Values'!E:F,2,FALSE))</f>
        <v>1</v>
      </c>
      <c r="O518" s="24">
        <f>Table1[[#This Row],[Ranking.Points]]*Table1[[#This Row],[Mulitplier]]</f>
        <v>1</v>
      </c>
    </row>
    <row r="519" spans="1:15" x14ac:dyDescent="0.3">
      <c r="A519" s="12" t="s">
        <v>30</v>
      </c>
      <c r="B519" s="12" t="s">
        <v>89</v>
      </c>
      <c r="C519" s="12" t="s">
        <v>17</v>
      </c>
      <c r="D519" s="16">
        <f>COUNTIFS(E:E,Table1[[#This Row],[EventDate]],G:G,Table1[[#This Row],[EventName]],H:H,Table1[[#This Row],[Category]],I:I,Table1[[#This Row],[Weapon]],J:J,Table1[[#This Row],[Gender]])</f>
        <v>2</v>
      </c>
      <c r="E519" s="5">
        <v>44332</v>
      </c>
      <c r="F519" s="14" t="s">
        <v>351</v>
      </c>
      <c r="G519" s="13" t="s">
        <v>284</v>
      </c>
      <c r="H519" s="12" t="s">
        <v>285</v>
      </c>
      <c r="I519" s="12" t="s">
        <v>288</v>
      </c>
      <c r="J519" s="21" t="str">
        <f>VLOOKUP(Table1[[#This Row],[LastName]]&amp;"."&amp;Table1[[#This Row],[FirstName]],Fencers!C:H,6,FALSE)</f>
        <v>Men</v>
      </c>
      <c r="K519" s="22" t="str">
        <f>VLOOKUP(Table1[[#This Row],[LastName]]&amp;"."&amp;Table1[[#This Row],[FirstName]],Fencers!C:G,4,FALSE)</f>
        <v>AHFC</v>
      </c>
      <c r="L519" s="12">
        <v>0</v>
      </c>
      <c r="M519" s="23">
        <f>IF(Table1[[#This Row],[Rank]]="Cancelled",1,IF(Table1[[#This Row],[Rank]]&gt;64,0,IF(L519=0,VLOOKUP(C519,'Ranking Values'!A:C,2,FALSE),VLOOKUP(C519,'Ranking Values'!A:C,3,FALSE))))</f>
        <v>1</v>
      </c>
      <c r="N519" s="23">
        <f>IF(OR(Table1[[#This Row],[Rank]]="Cancelled",Table1[[#This Row],[Rank]]&gt;64),1,VLOOKUP(Table1[[#This Row],[GenderCount]],'Ranking Values'!E:F,2,FALSE))</f>
        <v>1</v>
      </c>
      <c r="O519" s="24">
        <f>Table1[[#This Row],[Ranking.Points]]*Table1[[#This Row],[Mulitplier]]</f>
        <v>1</v>
      </c>
    </row>
    <row r="520" spans="1:15" x14ac:dyDescent="0.3">
      <c r="A520" s="12" t="s">
        <v>68</v>
      </c>
      <c r="B520" s="12" t="s">
        <v>69</v>
      </c>
      <c r="C520" s="12">
        <v>1</v>
      </c>
      <c r="D520" s="16">
        <f>COUNTIFS(E:E,Table1[[#This Row],[EventDate]],G:G,Table1[[#This Row],[EventName]],H:H,Table1[[#This Row],[Category]],I:I,Table1[[#This Row],[Weapon]],J:J,Table1[[#This Row],[Gender]])</f>
        <v>3</v>
      </c>
      <c r="E520" s="5">
        <v>44339</v>
      </c>
      <c r="F520" s="14" t="s">
        <v>351</v>
      </c>
      <c r="G520" s="13" t="s">
        <v>284</v>
      </c>
      <c r="H520" s="12" t="s">
        <v>322</v>
      </c>
      <c r="I520" s="12" t="s">
        <v>286</v>
      </c>
      <c r="J520" s="21" t="str">
        <f>VLOOKUP(Table1[[#This Row],[LastName]]&amp;"."&amp;Table1[[#This Row],[FirstName]],Fencers!C:H,6,FALSE)</f>
        <v>Women</v>
      </c>
      <c r="K520" s="22" t="str">
        <f>VLOOKUP(Table1[[#This Row],[LastName]]&amp;"."&amp;Table1[[#This Row],[FirstName]],Fencers!C:G,4,FALSE)</f>
        <v>ASC</v>
      </c>
      <c r="L520" s="12">
        <v>0</v>
      </c>
      <c r="M520" s="23">
        <f>IF(Table1[[#This Row],[Rank]]="Cancelled",1,IF(Table1[[#This Row],[Rank]]&gt;64,0,IF(L520=0,VLOOKUP(C520,'Ranking Values'!A:C,2,FALSE),VLOOKUP(C520,'Ranking Values'!A:C,3,FALSE))))</f>
        <v>28</v>
      </c>
      <c r="N520" s="23">
        <f>IF(OR(Table1[[#This Row],[Rank]]="Cancelled",Table1[[#This Row],[Rank]]&gt;64),1,VLOOKUP(Table1[[#This Row],[GenderCount]],'Ranking Values'!E:F,2,FALSE))</f>
        <v>0.6</v>
      </c>
      <c r="O520" s="24">
        <f>Table1[[#This Row],[Ranking.Points]]*Table1[[#This Row],[Mulitplier]]</f>
        <v>16.8</v>
      </c>
    </row>
    <row r="521" spans="1:15" x14ac:dyDescent="0.3">
      <c r="A521" s="12" t="s">
        <v>181</v>
      </c>
      <c r="B521" s="12" t="s">
        <v>182</v>
      </c>
      <c r="C521" s="12">
        <v>2</v>
      </c>
      <c r="D521" s="16">
        <f>COUNTIFS(E:E,Table1[[#This Row],[EventDate]],G:G,Table1[[#This Row],[EventName]],H:H,Table1[[#This Row],[Category]],I:I,Table1[[#This Row],[Weapon]],J:J,Table1[[#This Row],[Gender]])</f>
        <v>3</v>
      </c>
      <c r="E521" s="5">
        <v>44339</v>
      </c>
      <c r="F521" s="14" t="s">
        <v>351</v>
      </c>
      <c r="G521" s="13" t="s">
        <v>284</v>
      </c>
      <c r="H521" s="12" t="s">
        <v>322</v>
      </c>
      <c r="I521" s="12" t="s">
        <v>286</v>
      </c>
      <c r="J521" s="21" t="str">
        <f>VLOOKUP(Table1[[#This Row],[LastName]]&amp;"."&amp;Table1[[#This Row],[FirstName]],Fencers!C:H,6,FALSE)</f>
        <v>Women</v>
      </c>
      <c r="K521" s="22" t="str">
        <f>VLOOKUP(Table1[[#This Row],[LastName]]&amp;"."&amp;Table1[[#This Row],[FirstName]],Fencers!C:G,4,FALSE)</f>
        <v>CSFC</v>
      </c>
      <c r="L521" s="12">
        <v>0</v>
      </c>
      <c r="M521" s="23">
        <f>IF(Table1[[#This Row],[Rank]]="Cancelled",1,IF(Table1[[#This Row],[Rank]]&gt;64,0,IF(L521=0,VLOOKUP(C521,'Ranking Values'!A:C,2,FALSE),VLOOKUP(C521,'Ranking Values'!A:C,3,FALSE))))</f>
        <v>23</v>
      </c>
      <c r="N521" s="23">
        <f>IF(OR(Table1[[#This Row],[Rank]]="Cancelled",Table1[[#This Row],[Rank]]&gt;64),1,VLOOKUP(Table1[[#This Row],[GenderCount]],'Ranking Values'!E:F,2,FALSE))</f>
        <v>0.6</v>
      </c>
      <c r="O521" s="24">
        <f>Table1[[#This Row],[Ranking.Points]]*Table1[[#This Row],[Mulitplier]]</f>
        <v>13.799999999999999</v>
      </c>
    </row>
    <row r="522" spans="1:15" x14ac:dyDescent="0.3">
      <c r="A522" s="12" t="s">
        <v>123</v>
      </c>
      <c r="B522" s="12" t="s">
        <v>136</v>
      </c>
      <c r="C522" s="12">
        <v>3</v>
      </c>
      <c r="D522" s="16">
        <f>COUNTIFS(E:E,Table1[[#This Row],[EventDate]],G:G,Table1[[#This Row],[EventName]],H:H,Table1[[#This Row],[Category]],I:I,Table1[[#This Row],[Weapon]],J:J,Table1[[#This Row],[Gender]])</f>
        <v>3</v>
      </c>
      <c r="E522" s="5">
        <v>44339</v>
      </c>
      <c r="F522" s="14" t="s">
        <v>351</v>
      </c>
      <c r="G522" s="13" t="s">
        <v>284</v>
      </c>
      <c r="H522" s="12" t="s">
        <v>322</v>
      </c>
      <c r="I522" s="12" t="s">
        <v>286</v>
      </c>
      <c r="J522" s="21" t="str">
        <f>VLOOKUP(Table1[[#This Row],[LastName]]&amp;"."&amp;Table1[[#This Row],[FirstName]],Fencers!C:H,6,FALSE)</f>
        <v>Women</v>
      </c>
      <c r="K522" s="22" t="str">
        <f>VLOOKUP(Table1[[#This Row],[LastName]]&amp;"."&amp;Table1[[#This Row],[FirstName]],Fencers!C:G,4,FALSE)</f>
        <v>CSFC</v>
      </c>
      <c r="L522" s="12">
        <v>0</v>
      </c>
      <c r="M522" s="23">
        <f>IF(Table1[[#This Row],[Rank]]="Cancelled",1,IF(Table1[[#This Row],[Rank]]&gt;64,0,IF(L522=0,VLOOKUP(C522,'Ranking Values'!A:C,2,FALSE),VLOOKUP(C522,'Ranking Values'!A:C,3,FALSE))))</f>
        <v>18</v>
      </c>
      <c r="N522" s="23">
        <f>IF(OR(Table1[[#This Row],[Rank]]="Cancelled",Table1[[#This Row],[Rank]]&gt;64),1,VLOOKUP(Table1[[#This Row],[GenderCount]],'Ranking Values'!E:F,2,FALSE))</f>
        <v>0.6</v>
      </c>
      <c r="O522" s="24">
        <f>Table1[[#This Row],[Ranking.Points]]*Table1[[#This Row],[Mulitplier]]</f>
        <v>10.799999999999999</v>
      </c>
    </row>
    <row r="523" spans="1:15" x14ac:dyDescent="0.3">
      <c r="A523" s="12" t="s">
        <v>181</v>
      </c>
      <c r="B523" s="12" t="s">
        <v>182</v>
      </c>
      <c r="C523" s="12">
        <v>1</v>
      </c>
      <c r="D523" s="16">
        <f>COUNTIFS(E:E,Table1[[#This Row],[EventDate]],G:G,Table1[[#This Row],[EventName]],H:H,Table1[[#This Row],[Category]],I:I,Table1[[#This Row],[Weapon]],J:J,Table1[[#This Row],[Gender]])</f>
        <v>2</v>
      </c>
      <c r="E523" s="5">
        <v>44339</v>
      </c>
      <c r="F523" s="14" t="s">
        <v>351</v>
      </c>
      <c r="G523" s="13" t="s">
        <v>284</v>
      </c>
      <c r="H523" s="12" t="s">
        <v>321</v>
      </c>
      <c r="I523" s="12" t="s">
        <v>286</v>
      </c>
      <c r="J523" s="21" t="str">
        <f>VLOOKUP(Table1[[#This Row],[LastName]]&amp;"."&amp;Table1[[#This Row],[FirstName]],Fencers!C:H,6,FALSE)</f>
        <v>Women</v>
      </c>
      <c r="K523" s="22" t="str">
        <f>VLOOKUP(Table1[[#This Row],[LastName]]&amp;"."&amp;Table1[[#This Row],[FirstName]],Fencers!C:G,4,FALSE)</f>
        <v>CSFC</v>
      </c>
      <c r="L523" s="12">
        <v>0</v>
      </c>
      <c r="M523" s="23">
        <f>IF(Table1[[#This Row],[Rank]]="Cancelled",1,IF(Table1[[#This Row],[Rank]]&gt;64,0,IF(L523=0,VLOOKUP(C523,'Ranking Values'!A:C,2,FALSE),VLOOKUP(C523,'Ranking Values'!A:C,3,FALSE))))</f>
        <v>28</v>
      </c>
      <c r="N523" s="23">
        <f>IF(OR(Table1[[#This Row],[Rank]]="Cancelled",Table1[[#This Row],[Rank]]&gt;64),1,VLOOKUP(Table1[[#This Row],[GenderCount]],'Ranking Values'!E:F,2,FALSE))</f>
        <v>0.4</v>
      </c>
      <c r="O523" s="24">
        <f>Table1[[#This Row],[Ranking.Points]]*Table1[[#This Row],[Mulitplier]]</f>
        <v>11.200000000000001</v>
      </c>
    </row>
    <row r="524" spans="1:15" x14ac:dyDescent="0.3">
      <c r="A524" s="12" t="s">
        <v>123</v>
      </c>
      <c r="B524" s="12" t="s">
        <v>136</v>
      </c>
      <c r="C524" s="12">
        <v>2</v>
      </c>
      <c r="D524" s="16">
        <f>COUNTIFS(E:E,Table1[[#This Row],[EventDate]],G:G,Table1[[#This Row],[EventName]],H:H,Table1[[#This Row],[Category]],I:I,Table1[[#This Row],[Weapon]],J:J,Table1[[#This Row],[Gender]])</f>
        <v>2</v>
      </c>
      <c r="E524" s="5">
        <v>44339</v>
      </c>
      <c r="F524" s="14" t="s">
        <v>351</v>
      </c>
      <c r="G524" s="13" t="s">
        <v>284</v>
      </c>
      <c r="H524" s="12" t="s">
        <v>321</v>
      </c>
      <c r="I524" s="12" t="s">
        <v>286</v>
      </c>
      <c r="J524" s="21" t="str">
        <f>VLOOKUP(Table1[[#This Row],[LastName]]&amp;"."&amp;Table1[[#This Row],[FirstName]],Fencers!C:H,6,FALSE)</f>
        <v>Women</v>
      </c>
      <c r="K524" s="22" t="str">
        <f>VLOOKUP(Table1[[#This Row],[LastName]]&amp;"."&amp;Table1[[#This Row],[FirstName]],Fencers!C:G,4,FALSE)</f>
        <v>CSFC</v>
      </c>
      <c r="L524" s="12">
        <v>0</v>
      </c>
      <c r="M524" s="23">
        <f>IF(Table1[[#This Row],[Rank]]="Cancelled",1,IF(Table1[[#This Row],[Rank]]&gt;64,0,IF(L524=0,VLOOKUP(C524,'Ranking Values'!A:C,2,FALSE),VLOOKUP(C524,'Ranking Values'!A:C,3,FALSE))))</f>
        <v>23</v>
      </c>
      <c r="N524" s="23">
        <f>IF(OR(Table1[[#This Row],[Rank]]="Cancelled",Table1[[#This Row],[Rank]]&gt;64),1,VLOOKUP(Table1[[#This Row],[GenderCount]],'Ranking Values'!E:F,2,FALSE))</f>
        <v>0.4</v>
      </c>
      <c r="O524" s="24">
        <f>Table1[[#This Row],[Ranking.Points]]*Table1[[#This Row],[Mulitplier]]</f>
        <v>9.2000000000000011</v>
      </c>
    </row>
    <row r="525" spans="1:15" x14ac:dyDescent="0.3">
      <c r="A525" s="12" t="s">
        <v>323</v>
      </c>
      <c r="B525" s="12" t="s">
        <v>282</v>
      </c>
      <c r="C525" s="12">
        <v>1</v>
      </c>
      <c r="D525" s="16">
        <f>COUNTIFS(E:E,Table1[[#This Row],[EventDate]],G:G,Table1[[#This Row],[EventName]],H:H,Table1[[#This Row],[Category]],I:I,Table1[[#This Row],[Weapon]],J:J,Table1[[#This Row],[Gender]])</f>
        <v>5</v>
      </c>
      <c r="E525" s="5">
        <v>44339</v>
      </c>
      <c r="F525" s="14" t="s">
        <v>351</v>
      </c>
      <c r="G525" s="13" t="s">
        <v>284</v>
      </c>
      <c r="H525" s="12" t="s">
        <v>321</v>
      </c>
      <c r="I525" s="12" t="s">
        <v>286</v>
      </c>
      <c r="J525" s="21" t="str">
        <f>VLOOKUP(Table1[[#This Row],[LastName]]&amp;"."&amp;Table1[[#This Row],[FirstName]],Fencers!C:H,6,FALSE)</f>
        <v>Men</v>
      </c>
      <c r="K525" s="22" t="str">
        <f>VLOOKUP(Table1[[#This Row],[LastName]]&amp;"."&amp;Table1[[#This Row],[FirstName]],Fencers!C:G,4,FALSE)</f>
        <v>ASC</v>
      </c>
      <c r="L525" s="12">
        <v>0</v>
      </c>
      <c r="M525" s="23">
        <f>IF(Table1[[#This Row],[Rank]]="Cancelled",1,IF(Table1[[#This Row],[Rank]]&gt;64,0,IF(L525=0,VLOOKUP(C525,'Ranking Values'!A:C,2,FALSE),VLOOKUP(C525,'Ranking Values'!A:C,3,FALSE))))</f>
        <v>28</v>
      </c>
      <c r="N525" s="23">
        <f>IF(OR(Table1[[#This Row],[Rank]]="Cancelled",Table1[[#This Row],[Rank]]&gt;64),1,VLOOKUP(Table1[[#This Row],[GenderCount]],'Ranking Values'!E:F,2,FALSE))</f>
        <v>1</v>
      </c>
      <c r="O525" s="24">
        <f>Table1[[#This Row],[Ranking.Points]]*Table1[[#This Row],[Mulitplier]]</f>
        <v>28</v>
      </c>
    </row>
    <row r="526" spans="1:15" x14ac:dyDescent="0.3">
      <c r="A526" s="12" t="s">
        <v>226</v>
      </c>
      <c r="B526" s="12" t="s">
        <v>139</v>
      </c>
      <c r="C526" s="12">
        <v>2</v>
      </c>
      <c r="D526" s="16">
        <f>COUNTIFS(E:E,Table1[[#This Row],[EventDate]],G:G,Table1[[#This Row],[EventName]],H:H,Table1[[#This Row],[Category]],I:I,Table1[[#This Row],[Weapon]],J:J,Table1[[#This Row],[Gender]])</f>
        <v>5</v>
      </c>
      <c r="E526" s="5">
        <v>44339</v>
      </c>
      <c r="F526" s="14" t="s">
        <v>351</v>
      </c>
      <c r="G526" s="13" t="s">
        <v>284</v>
      </c>
      <c r="H526" s="12" t="s">
        <v>321</v>
      </c>
      <c r="I526" s="12" t="s">
        <v>286</v>
      </c>
      <c r="J526" s="21" t="str">
        <f>VLOOKUP(Table1[[#This Row],[LastName]]&amp;"."&amp;Table1[[#This Row],[FirstName]],Fencers!C:H,6,FALSE)</f>
        <v>Men</v>
      </c>
      <c r="K526" s="22" t="str">
        <f>VLOOKUP(Table1[[#This Row],[LastName]]&amp;"."&amp;Table1[[#This Row],[FirstName]],Fencers!C:G,4,FALSE)</f>
        <v>ASC</v>
      </c>
      <c r="L526" s="12">
        <v>0</v>
      </c>
      <c r="M526" s="23">
        <f>IF(Table1[[#This Row],[Rank]]="Cancelled",1,IF(Table1[[#This Row],[Rank]]&gt;64,0,IF(L526=0,VLOOKUP(C526,'Ranking Values'!A:C,2,FALSE),VLOOKUP(C526,'Ranking Values'!A:C,3,FALSE))))</f>
        <v>23</v>
      </c>
      <c r="N526" s="23">
        <f>IF(OR(Table1[[#This Row],[Rank]]="Cancelled",Table1[[#This Row],[Rank]]&gt;64),1,VLOOKUP(Table1[[#This Row],[GenderCount]],'Ranking Values'!E:F,2,FALSE))</f>
        <v>1</v>
      </c>
      <c r="O526" s="24">
        <f>Table1[[#This Row],[Ranking.Points]]*Table1[[#This Row],[Mulitplier]]</f>
        <v>23</v>
      </c>
    </row>
    <row r="527" spans="1:15" x14ac:dyDescent="0.3">
      <c r="A527" s="12" t="s">
        <v>107</v>
      </c>
      <c r="B527" s="12" t="s">
        <v>143</v>
      </c>
      <c r="C527" s="12">
        <v>3</v>
      </c>
      <c r="D527" s="16">
        <f>COUNTIFS(E:E,Table1[[#This Row],[EventDate]],G:G,Table1[[#This Row],[EventName]],H:H,Table1[[#This Row],[Category]],I:I,Table1[[#This Row],[Weapon]],J:J,Table1[[#This Row],[Gender]])</f>
        <v>5</v>
      </c>
      <c r="E527" s="5">
        <v>44339</v>
      </c>
      <c r="F527" s="14" t="s">
        <v>351</v>
      </c>
      <c r="G527" s="13" t="s">
        <v>284</v>
      </c>
      <c r="H527" s="12" t="s">
        <v>321</v>
      </c>
      <c r="I527" s="12" t="s">
        <v>286</v>
      </c>
      <c r="J527" s="21" t="str">
        <f>VLOOKUP(Table1[[#This Row],[LastName]]&amp;"."&amp;Table1[[#This Row],[FirstName]],Fencers!C:H,6,FALSE)</f>
        <v>Men</v>
      </c>
      <c r="K527" s="22" t="str">
        <f>VLOOKUP(Table1[[#This Row],[LastName]]&amp;"."&amp;Table1[[#This Row],[FirstName]],Fencers!C:G,4,FALSE)</f>
        <v>ASC</v>
      </c>
      <c r="L527" s="12">
        <v>0</v>
      </c>
      <c r="M527" s="23">
        <f>IF(Table1[[#This Row],[Rank]]="Cancelled",1,IF(Table1[[#This Row],[Rank]]&gt;64,0,IF(L527=0,VLOOKUP(C527,'Ranking Values'!A:C,2,FALSE),VLOOKUP(C527,'Ranking Values'!A:C,3,FALSE))))</f>
        <v>18</v>
      </c>
      <c r="N527" s="23">
        <f>IF(OR(Table1[[#This Row],[Rank]]="Cancelled",Table1[[#This Row],[Rank]]&gt;64),1,VLOOKUP(Table1[[#This Row],[GenderCount]],'Ranking Values'!E:F,2,FALSE))</f>
        <v>1</v>
      </c>
      <c r="O527" s="24">
        <f>Table1[[#This Row],[Ranking.Points]]*Table1[[#This Row],[Mulitplier]]</f>
        <v>18</v>
      </c>
    </row>
    <row r="528" spans="1:15" x14ac:dyDescent="0.3">
      <c r="A528" s="12" t="s">
        <v>21</v>
      </c>
      <c r="B528" s="12" t="s">
        <v>35</v>
      </c>
      <c r="C528" s="12">
        <v>3</v>
      </c>
      <c r="D528" s="16">
        <f>COUNTIFS(E:E,Table1[[#This Row],[EventDate]],G:G,Table1[[#This Row],[EventName]],H:H,Table1[[#This Row],[Category]],I:I,Table1[[#This Row],[Weapon]],J:J,Table1[[#This Row],[Gender]])</f>
        <v>5</v>
      </c>
      <c r="E528" s="5">
        <v>44339</v>
      </c>
      <c r="F528" s="14" t="s">
        <v>351</v>
      </c>
      <c r="G528" s="13" t="s">
        <v>284</v>
      </c>
      <c r="H528" s="12" t="s">
        <v>321</v>
      </c>
      <c r="I528" s="12" t="s">
        <v>286</v>
      </c>
      <c r="J528" s="21" t="str">
        <f>VLOOKUP(Table1[[#This Row],[LastName]]&amp;"."&amp;Table1[[#This Row],[FirstName]],Fencers!C:H,6,FALSE)</f>
        <v>Men</v>
      </c>
      <c r="K528" s="22" t="str">
        <f>VLOOKUP(Table1[[#This Row],[LastName]]&amp;"."&amp;Table1[[#This Row],[FirstName]],Fencers!C:G,4,FALSE)</f>
        <v>AHFC</v>
      </c>
      <c r="L528" s="12">
        <v>0</v>
      </c>
      <c r="M528" s="23">
        <f>IF(Table1[[#This Row],[Rank]]="Cancelled",1,IF(Table1[[#This Row],[Rank]]&gt;64,0,IF(L528=0,VLOOKUP(C528,'Ranking Values'!A:C,2,FALSE),VLOOKUP(C528,'Ranking Values'!A:C,3,FALSE))))</f>
        <v>18</v>
      </c>
      <c r="N528" s="23">
        <f>IF(OR(Table1[[#This Row],[Rank]]="Cancelled",Table1[[#This Row],[Rank]]&gt;64),1,VLOOKUP(Table1[[#This Row],[GenderCount]],'Ranking Values'!E:F,2,FALSE))</f>
        <v>1</v>
      </c>
      <c r="O528" s="24">
        <f>Table1[[#This Row],[Ranking.Points]]*Table1[[#This Row],[Mulitplier]]</f>
        <v>18</v>
      </c>
    </row>
    <row r="529" spans="1:15" x14ac:dyDescent="0.3">
      <c r="A529" s="12" t="s">
        <v>278</v>
      </c>
      <c r="B529" s="12" t="s">
        <v>279</v>
      </c>
      <c r="C529" s="12">
        <v>5</v>
      </c>
      <c r="D529" s="16">
        <f>COUNTIFS(E:E,Table1[[#This Row],[EventDate]],G:G,Table1[[#This Row],[EventName]],H:H,Table1[[#This Row],[Category]],I:I,Table1[[#This Row],[Weapon]],J:J,Table1[[#This Row],[Gender]])</f>
        <v>5</v>
      </c>
      <c r="E529" s="5">
        <v>44339</v>
      </c>
      <c r="F529" s="14" t="s">
        <v>351</v>
      </c>
      <c r="G529" s="13" t="s">
        <v>284</v>
      </c>
      <c r="H529" s="12" t="s">
        <v>321</v>
      </c>
      <c r="I529" s="12" t="s">
        <v>286</v>
      </c>
      <c r="J529" s="21" t="str">
        <f>VLOOKUP(Table1[[#This Row],[LastName]]&amp;"."&amp;Table1[[#This Row],[FirstName]],Fencers!C:H,6,FALSE)</f>
        <v>Men</v>
      </c>
      <c r="K529" s="22" t="str">
        <f>VLOOKUP(Table1[[#This Row],[LastName]]&amp;"."&amp;Table1[[#This Row],[FirstName]],Fencers!C:G,4,FALSE)</f>
        <v>CSFC</v>
      </c>
      <c r="L529" s="12">
        <v>0</v>
      </c>
      <c r="M529" s="23">
        <f>IF(Table1[[#This Row],[Rank]]="Cancelled",1,IF(Table1[[#This Row],[Rank]]&gt;64,0,IF(L529=0,VLOOKUP(C529,'Ranking Values'!A:C,2,FALSE),VLOOKUP(C529,'Ranking Values'!A:C,3,FALSE))))</f>
        <v>12</v>
      </c>
      <c r="N529" s="23">
        <f>IF(OR(Table1[[#This Row],[Rank]]="Cancelled",Table1[[#This Row],[Rank]]&gt;64),1,VLOOKUP(Table1[[#This Row],[GenderCount]],'Ranking Values'!E:F,2,FALSE))</f>
        <v>1</v>
      </c>
      <c r="O529" s="24">
        <f>Table1[[#This Row],[Ranking.Points]]*Table1[[#This Row],[Mulitplier]]</f>
        <v>12</v>
      </c>
    </row>
    <row r="530" spans="1:15" x14ac:dyDescent="0.3">
      <c r="A530" s="12" t="s">
        <v>323</v>
      </c>
      <c r="B530" s="12" t="s">
        <v>282</v>
      </c>
      <c r="C530" s="12">
        <v>1</v>
      </c>
      <c r="D530" s="16">
        <f>COUNTIFS(E:E,Table1[[#This Row],[EventDate]],G:G,Table1[[#This Row],[EventName]],H:H,Table1[[#This Row],[Category]],I:I,Table1[[#This Row],[Weapon]],J:J,Table1[[#This Row],[Gender]])</f>
        <v>5</v>
      </c>
      <c r="E530" s="5">
        <v>44339</v>
      </c>
      <c r="F530" s="14" t="s">
        <v>351</v>
      </c>
      <c r="G530" s="13" t="s">
        <v>284</v>
      </c>
      <c r="H530" s="12" t="s">
        <v>322</v>
      </c>
      <c r="I530" s="12" t="s">
        <v>286</v>
      </c>
      <c r="J530" s="21" t="str">
        <f>VLOOKUP(Table1[[#This Row],[LastName]]&amp;"."&amp;Table1[[#This Row],[FirstName]],Fencers!C:H,6,FALSE)</f>
        <v>Men</v>
      </c>
      <c r="K530" s="22" t="str">
        <f>VLOOKUP(Table1[[#This Row],[LastName]]&amp;"."&amp;Table1[[#This Row],[FirstName]],Fencers!C:G,4,FALSE)</f>
        <v>ASC</v>
      </c>
      <c r="L530" s="12">
        <v>0</v>
      </c>
      <c r="M530" s="23">
        <f>IF(Table1[[#This Row],[Rank]]="Cancelled",1,IF(Table1[[#This Row],[Rank]]&gt;64,0,IF(L530=0,VLOOKUP(C530,'Ranking Values'!A:C,2,FALSE),VLOOKUP(C530,'Ranking Values'!A:C,3,FALSE))))</f>
        <v>28</v>
      </c>
      <c r="N530" s="23">
        <f>IF(OR(Table1[[#This Row],[Rank]]="Cancelled",Table1[[#This Row],[Rank]]&gt;64),1,VLOOKUP(Table1[[#This Row],[GenderCount]],'Ranking Values'!E:F,2,FALSE))</f>
        <v>1</v>
      </c>
      <c r="O530" s="24">
        <f>Table1[[#This Row],[Ranking.Points]]*Table1[[#This Row],[Mulitplier]]</f>
        <v>28</v>
      </c>
    </row>
    <row r="531" spans="1:15" x14ac:dyDescent="0.3">
      <c r="A531" s="12" t="s">
        <v>226</v>
      </c>
      <c r="B531" s="12" t="s">
        <v>139</v>
      </c>
      <c r="C531" s="12">
        <v>2</v>
      </c>
      <c r="D531" s="16">
        <f>COUNTIFS(E:E,Table1[[#This Row],[EventDate]],G:G,Table1[[#This Row],[EventName]],H:H,Table1[[#This Row],[Category]],I:I,Table1[[#This Row],[Weapon]],J:J,Table1[[#This Row],[Gender]])</f>
        <v>5</v>
      </c>
      <c r="E531" s="5">
        <v>44339</v>
      </c>
      <c r="F531" s="14" t="s">
        <v>351</v>
      </c>
      <c r="G531" s="13" t="s">
        <v>284</v>
      </c>
      <c r="H531" s="12" t="s">
        <v>322</v>
      </c>
      <c r="I531" s="12" t="s">
        <v>286</v>
      </c>
      <c r="J531" s="21" t="str">
        <f>VLOOKUP(Table1[[#This Row],[LastName]]&amp;"."&amp;Table1[[#This Row],[FirstName]],Fencers!C:H,6,FALSE)</f>
        <v>Men</v>
      </c>
      <c r="K531" s="22" t="str">
        <f>VLOOKUP(Table1[[#This Row],[LastName]]&amp;"."&amp;Table1[[#This Row],[FirstName]],Fencers!C:G,4,FALSE)</f>
        <v>ASC</v>
      </c>
      <c r="L531" s="12">
        <v>0</v>
      </c>
      <c r="M531" s="23">
        <f>IF(Table1[[#This Row],[Rank]]="Cancelled",1,IF(Table1[[#This Row],[Rank]]&gt;64,0,IF(L531=0,VLOOKUP(C531,'Ranking Values'!A:C,2,FALSE),VLOOKUP(C531,'Ranking Values'!A:C,3,FALSE))))</f>
        <v>23</v>
      </c>
      <c r="N531" s="23">
        <f>IF(OR(Table1[[#This Row],[Rank]]="Cancelled",Table1[[#This Row],[Rank]]&gt;64),1,VLOOKUP(Table1[[#This Row],[GenderCount]],'Ranking Values'!E:F,2,FALSE))</f>
        <v>1</v>
      </c>
      <c r="O531" s="24">
        <f>Table1[[#This Row],[Ranking.Points]]*Table1[[#This Row],[Mulitplier]]</f>
        <v>23</v>
      </c>
    </row>
    <row r="532" spans="1:15" x14ac:dyDescent="0.3">
      <c r="A532" s="12" t="s">
        <v>107</v>
      </c>
      <c r="B532" s="12" t="s">
        <v>143</v>
      </c>
      <c r="C532" s="12">
        <v>3</v>
      </c>
      <c r="D532" s="16">
        <f>COUNTIFS(E:E,Table1[[#This Row],[EventDate]],G:G,Table1[[#This Row],[EventName]],H:H,Table1[[#This Row],[Category]],I:I,Table1[[#This Row],[Weapon]],J:J,Table1[[#This Row],[Gender]])</f>
        <v>5</v>
      </c>
      <c r="E532" s="5">
        <v>44339</v>
      </c>
      <c r="F532" s="14" t="s">
        <v>351</v>
      </c>
      <c r="G532" s="13" t="s">
        <v>284</v>
      </c>
      <c r="H532" s="12" t="s">
        <v>322</v>
      </c>
      <c r="I532" s="12" t="s">
        <v>286</v>
      </c>
      <c r="J532" s="21" t="str">
        <f>VLOOKUP(Table1[[#This Row],[LastName]]&amp;"."&amp;Table1[[#This Row],[FirstName]],Fencers!C:H,6,FALSE)</f>
        <v>Men</v>
      </c>
      <c r="K532" s="22" t="str">
        <f>VLOOKUP(Table1[[#This Row],[LastName]]&amp;"."&amp;Table1[[#This Row],[FirstName]],Fencers!C:G,4,FALSE)</f>
        <v>ASC</v>
      </c>
      <c r="L532" s="12">
        <v>0</v>
      </c>
      <c r="M532" s="23">
        <f>IF(Table1[[#This Row],[Rank]]="Cancelled",1,IF(Table1[[#This Row],[Rank]]&gt;64,0,IF(L532=0,VLOOKUP(C532,'Ranking Values'!A:C,2,FALSE),VLOOKUP(C532,'Ranking Values'!A:C,3,FALSE))))</f>
        <v>18</v>
      </c>
      <c r="N532" s="23">
        <f>IF(OR(Table1[[#This Row],[Rank]]="Cancelled",Table1[[#This Row],[Rank]]&gt;64),1,VLOOKUP(Table1[[#This Row],[GenderCount]],'Ranking Values'!E:F,2,FALSE))</f>
        <v>1</v>
      </c>
      <c r="O532" s="24">
        <f>Table1[[#This Row],[Ranking.Points]]*Table1[[#This Row],[Mulitplier]]</f>
        <v>18</v>
      </c>
    </row>
    <row r="533" spans="1:15" x14ac:dyDescent="0.3">
      <c r="A533" s="12" t="s">
        <v>21</v>
      </c>
      <c r="B533" s="12" t="s">
        <v>35</v>
      </c>
      <c r="C533" s="12">
        <v>3</v>
      </c>
      <c r="D533" s="16">
        <f>COUNTIFS(E:E,Table1[[#This Row],[EventDate]],G:G,Table1[[#This Row],[EventName]],H:H,Table1[[#This Row],[Category]],I:I,Table1[[#This Row],[Weapon]],J:J,Table1[[#This Row],[Gender]])</f>
        <v>5</v>
      </c>
      <c r="E533" s="5">
        <v>44339</v>
      </c>
      <c r="F533" s="14" t="s">
        <v>351</v>
      </c>
      <c r="G533" s="13" t="s">
        <v>284</v>
      </c>
      <c r="H533" s="12" t="s">
        <v>322</v>
      </c>
      <c r="I533" s="12" t="s">
        <v>286</v>
      </c>
      <c r="J533" s="21" t="str">
        <f>VLOOKUP(Table1[[#This Row],[LastName]]&amp;"."&amp;Table1[[#This Row],[FirstName]],Fencers!C:H,6,FALSE)</f>
        <v>Men</v>
      </c>
      <c r="K533" s="22" t="str">
        <f>VLOOKUP(Table1[[#This Row],[LastName]]&amp;"."&amp;Table1[[#This Row],[FirstName]],Fencers!C:G,4,FALSE)</f>
        <v>AHFC</v>
      </c>
      <c r="L533" s="12">
        <v>0</v>
      </c>
      <c r="M533" s="23">
        <f>IF(Table1[[#This Row],[Rank]]="Cancelled",1,IF(Table1[[#This Row],[Rank]]&gt;64,0,IF(L533=0,VLOOKUP(C533,'Ranking Values'!A:C,2,FALSE),VLOOKUP(C533,'Ranking Values'!A:C,3,FALSE))))</f>
        <v>18</v>
      </c>
      <c r="N533" s="23">
        <f>IF(OR(Table1[[#This Row],[Rank]]="Cancelled",Table1[[#This Row],[Rank]]&gt;64),1,VLOOKUP(Table1[[#This Row],[GenderCount]],'Ranking Values'!E:F,2,FALSE))</f>
        <v>1</v>
      </c>
      <c r="O533" s="24">
        <f>Table1[[#This Row],[Ranking.Points]]*Table1[[#This Row],[Mulitplier]]</f>
        <v>18</v>
      </c>
    </row>
    <row r="534" spans="1:15" x14ac:dyDescent="0.3">
      <c r="A534" s="12" t="s">
        <v>278</v>
      </c>
      <c r="B534" s="12" t="s">
        <v>279</v>
      </c>
      <c r="C534" s="12">
        <v>5</v>
      </c>
      <c r="D534" s="16">
        <f>COUNTIFS(E:E,Table1[[#This Row],[EventDate]],G:G,Table1[[#This Row],[EventName]],H:H,Table1[[#This Row],[Category]],I:I,Table1[[#This Row],[Weapon]],J:J,Table1[[#This Row],[Gender]])</f>
        <v>5</v>
      </c>
      <c r="E534" s="5">
        <v>44339</v>
      </c>
      <c r="F534" s="14" t="s">
        <v>351</v>
      </c>
      <c r="G534" s="13" t="s">
        <v>284</v>
      </c>
      <c r="H534" s="12" t="s">
        <v>322</v>
      </c>
      <c r="I534" s="12" t="s">
        <v>286</v>
      </c>
      <c r="J534" s="21" t="str">
        <f>VLOOKUP(Table1[[#This Row],[LastName]]&amp;"."&amp;Table1[[#This Row],[FirstName]],Fencers!C:H,6,FALSE)</f>
        <v>Men</v>
      </c>
      <c r="K534" s="22" t="str">
        <f>VLOOKUP(Table1[[#This Row],[LastName]]&amp;"."&amp;Table1[[#This Row],[FirstName]],Fencers!C:G,4,FALSE)</f>
        <v>CSFC</v>
      </c>
      <c r="L534" s="12">
        <v>0</v>
      </c>
      <c r="M534" s="23">
        <f>IF(Table1[[#This Row],[Rank]]="Cancelled",1,IF(Table1[[#This Row],[Rank]]&gt;64,0,IF(L534=0,VLOOKUP(C534,'Ranking Values'!A:C,2,FALSE),VLOOKUP(C534,'Ranking Values'!A:C,3,FALSE))))</f>
        <v>12</v>
      </c>
      <c r="N534" s="23">
        <f>IF(OR(Table1[[#This Row],[Rank]]="Cancelled",Table1[[#This Row],[Rank]]&gt;64),1,VLOOKUP(Table1[[#This Row],[GenderCount]],'Ranking Values'!E:F,2,FALSE))</f>
        <v>1</v>
      </c>
      <c r="O534" s="24">
        <f>Table1[[#This Row],[Ranking.Points]]*Table1[[#This Row],[Mulitplier]]</f>
        <v>12</v>
      </c>
    </row>
    <row r="535" spans="1:15" x14ac:dyDescent="0.3">
      <c r="A535" s="12" t="s">
        <v>386</v>
      </c>
      <c r="B535" s="12" t="s">
        <v>387</v>
      </c>
      <c r="C535" s="12">
        <v>1</v>
      </c>
      <c r="D535" s="16">
        <f>COUNTIFS(E:E,Table1[[#This Row],[EventDate]],G:G,Table1[[#This Row],[EventName]],H:H,Table1[[#This Row],[Category]],I:I,Table1[[#This Row],[Weapon]],J:J,Table1[[#This Row],[Gender]])</f>
        <v>2</v>
      </c>
      <c r="E535" s="5">
        <v>44339</v>
      </c>
      <c r="F535" s="14" t="s">
        <v>351</v>
      </c>
      <c r="G535" s="13" t="s">
        <v>284</v>
      </c>
      <c r="H535" s="12" t="s">
        <v>324</v>
      </c>
      <c r="I535" s="12" t="s">
        <v>288</v>
      </c>
      <c r="J535" s="21" t="str">
        <f>VLOOKUP(Table1[[#This Row],[LastName]]&amp;"."&amp;Table1[[#This Row],[FirstName]],Fencers!C:H,6,FALSE)</f>
        <v>Men</v>
      </c>
      <c r="K535" s="22" t="str">
        <f>VLOOKUP(Table1[[#This Row],[LastName]]&amp;"."&amp;Table1[[#This Row],[FirstName]],Fencers!C:G,4,FALSE)</f>
        <v>ASC</v>
      </c>
      <c r="L535" s="12">
        <v>0</v>
      </c>
      <c r="M535" s="23">
        <f>IF(Table1[[#This Row],[Rank]]="Cancelled",1,IF(Table1[[#This Row],[Rank]]&gt;64,0,IF(L535=0,VLOOKUP(C535,'Ranking Values'!A:C,2,FALSE),VLOOKUP(C535,'Ranking Values'!A:C,3,FALSE))))</f>
        <v>28</v>
      </c>
      <c r="N535" s="23">
        <f>IF(OR(Table1[[#This Row],[Rank]]="Cancelled",Table1[[#This Row],[Rank]]&gt;64),1,VLOOKUP(Table1[[#This Row],[GenderCount]],'Ranking Values'!E:F,2,FALSE))</f>
        <v>0.4</v>
      </c>
      <c r="O535" s="24">
        <f>Table1[[#This Row],[Ranking.Points]]*Table1[[#This Row],[Mulitplier]]</f>
        <v>11.200000000000001</v>
      </c>
    </row>
    <row r="536" spans="1:15" x14ac:dyDescent="0.3">
      <c r="A536" s="12" t="s">
        <v>273</v>
      </c>
      <c r="B536" s="12" t="s">
        <v>274</v>
      </c>
      <c r="C536" s="12">
        <v>2</v>
      </c>
      <c r="D536" s="16">
        <f>COUNTIFS(E:E,Table1[[#This Row],[EventDate]],G:G,Table1[[#This Row],[EventName]],H:H,Table1[[#This Row],[Category]],I:I,Table1[[#This Row],[Weapon]],J:J,Table1[[#This Row],[Gender]])</f>
        <v>2</v>
      </c>
      <c r="E536" s="5">
        <v>44339</v>
      </c>
      <c r="F536" s="14" t="s">
        <v>351</v>
      </c>
      <c r="G536" s="13" t="s">
        <v>284</v>
      </c>
      <c r="H536" s="12" t="s">
        <v>324</v>
      </c>
      <c r="I536" s="12" t="s">
        <v>288</v>
      </c>
      <c r="J536" s="21" t="str">
        <f>VLOOKUP(Table1[[#This Row],[LastName]]&amp;"."&amp;Table1[[#This Row],[FirstName]],Fencers!C:H,6,FALSE)</f>
        <v>Men</v>
      </c>
      <c r="K536" s="22" t="str">
        <f>VLOOKUP(Table1[[#This Row],[LastName]]&amp;"."&amp;Table1[[#This Row],[FirstName]],Fencers!C:G,4,FALSE)</f>
        <v>CSFC</v>
      </c>
      <c r="L536" s="12">
        <v>0</v>
      </c>
      <c r="M536" s="23">
        <f>IF(Table1[[#This Row],[Rank]]="Cancelled",1,IF(Table1[[#This Row],[Rank]]&gt;64,0,IF(L536=0,VLOOKUP(C536,'Ranking Values'!A:C,2,FALSE),VLOOKUP(C536,'Ranking Values'!A:C,3,FALSE))))</f>
        <v>23</v>
      </c>
      <c r="N536" s="23">
        <f>IF(OR(Table1[[#This Row],[Rank]]="Cancelled",Table1[[#This Row],[Rank]]&gt;64),1,VLOOKUP(Table1[[#This Row],[GenderCount]],'Ranking Values'!E:F,2,FALSE))</f>
        <v>0.4</v>
      </c>
      <c r="O536" s="24">
        <f>Table1[[#This Row],[Ranking.Points]]*Table1[[#This Row],[Mulitplier]]</f>
        <v>9.2000000000000011</v>
      </c>
    </row>
    <row r="537" spans="1:15" x14ac:dyDescent="0.3">
      <c r="A537" s="12" t="s">
        <v>122</v>
      </c>
      <c r="B537" s="12" t="s">
        <v>135</v>
      </c>
      <c r="C537" s="12">
        <v>1</v>
      </c>
      <c r="D537" s="16">
        <f>COUNTIFS(E:E,Table1[[#This Row],[EventDate]],G:G,Table1[[#This Row],[EventName]],H:H,Table1[[#This Row],[Category]],I:I,Table1[[#This Row],[Weapon]],J:J,Table1[[#This Row],[Gender]])</f>
        <v>3</v>
      </c>
      <c r="E537" s="5">
        <v>44339</v>
      </c>
      <c r="F537" s="14" t="s">
        <v>351</v>
      </c>
      <c r="G537" s="13" t="s">
        <v>284</v>
      </c>
      <c r="H537" s="12" t="s">
        <v>324</v>
      </c>
      <c r="I537" s="12" t="s">
        <v>288</v>
      </c>
      <c r="J537" s="21" t="str">
        <f>VLOOKUP(Table1[[#This Row],[LastName]]&amp;"."&amp;Table1[[#This Row],[FirstName]],Fencers!C:H,6,FALSE)</f>
        <v>Women</v>
      </c>
      <c r="K537" s="22" t="str">
        <f>VLOOKUP(Table1[[#This Row],[LastName]]&amp;"."&amp;Table1[[#This Row],[FirstName]],Fencers!C:G,4,FALSE)</f>
        <v>ASC</v>
      </c>
      <c r="L537" s="12">
        <v>0</v>
      </c>
      <c r="M537" s="23">
        <f>IF(Table1[[#This Row],[Rank]]="Cancelled",1,IF(Table1[[#This Row],[Rank]]&gt;64,0,IF(L537=0,VLOOKUP(C537,'Ranking Values'!A:C,2,FALSE),VLOOKUP(C537,'Ranking Values'!A:C,3,FALSE))))</f>
        <v>28</v>
      </c>
      <c r="N537" s="23">
        <f>IF(OR(Table1[[#This Row],[Rank]]="Cancelled",Table1[[#This Row],[Rank]]&gt;64),1,VLOOKUP(Table1[[#This Row],[GenderCount]],'Ranking Values'!E:F,2,FALSE))</f>
        <v>0.6</v>
      </c>
      <c r="O537" s="24">
        <f>Table1[[#This Row],[Ranking.Points]]*Table1[[#This Row],[Mulitplier]]</f>
        <v>16.8</v>
      </c>
    </row>
    <row r="538" spans="1:15" x14ac:dyDescent="0.3">
      <c r="A538" s="12" t="s">
        <v>179</v>
      </c>
      <c r="B538" s="12" t="s">
        <v>180</v>
      </c>
      <c r="C538" s="12">
        <v>2</v>
      </c>
      <c r="D538" s="16">
        <f>COUNTIFS(E:E,Table1[[#This Row],[EventDate]],G:G,Table1[[#This Row],[EventName]],H:H,Table1[[#This Row],[Category]],I:I,Table1[[#This Row],[Weapon]],J:J,Table1[[#This Row],[Gender]])</f>
        <v>3</v>
      </c>
      <c r="E538" s="5">
        <v>44339</v>
      </c>
      <c r="F538" s="14" t="s">
        <v>351</v>
      </c>
      <c r="G538" s="13" t="s">
        <v>284</v>
      </c>
      <c r="H538" s="12" t="s">
        <v>324</v>
      </c>
      <c r="I538" s="12" t="s">
        <v>288</v>
      </c>
      <c r="J538" s="21" t="str">
        <f>VLOOKUP(Table1[[#This Row],[LastName]]&amp;"."&amp;Table1[[#This Row],[FirstName]],Fencers!C:H,6,FALSE)</f>
        <v>Women</v>
      </c>
      <c r="K538" s="22" t="str">
        <f>VLOOKUP(Table1[[#This Row],[LastName]]&amp;"."&amp;Table1[[#This Row],[FirstName]],Fencers!C:G,4,FALSE)</f>
        <v>ASC</v>
      </c>
      <c r="L538" s="12">
        <v>0</v>
      </c>
      <c r="M538" s="23">
        <f>IF(Table1[[#This Row],[Rank]]="Cancelled",1,IF(Table1[[#This Row],[Rank]]&gt;64,0,IF(L538=0,VLOOKUP(C538,'Ranking Values'!A:C,2,FALSE),VLOOKUP(C538,'Ranking Values'!A:C,3,FALSE))))</f>
        <v>23</v>
      </c>
      <c r="N538" s="23">
        <f>IF(OR(Table1[[#This Row],[Rank]]="Cancelled",Table1[[#This Row],[Rank]]&gt;64),1,VLOOKUP(Table1[[#This Row],[GenderCount]],'Ranking Values'!E:F,2,FALSE))</f>
        <v>0.6</v>
      </c>
      <c r="O538" s="24">
        <f>Table1[[#This Row],[Ranking.Points]]*Table1[[#This Row],[Mulitplier]]</f>
        <v>13.799999999999999</v>
      </c>
    </row>
    <row r="539" spans="1:15" x14ac:dyDescent="0.3">
      <c r="A539" s="12" t="s">
        <v>108</v>
      </c>
      <c r="B539" s="12" t="s">
        <v>115</v>
      </c>
      <c r="C539" s="12">
        <v>3</v>
      </c>
      <c r="D539" s="16">
        <f>COUNTIFS(E:E,Table1[[#This Row],[EventDate]],G:G,Table1[[#This Row],[EventName]],H:H,Table1[[#This Row],[Category]],I:I,Table1[[#This Row],[Weapon]],J:J,Table1[[#This Row],[Gender]])</f>
        <v>3</v>
      </c>
      <c r="E539" s="5">
        <v>44339</v>
      </c>
      <c r="F539" s="14" t="s">
        <v>351</v>
      </c>
      <c r="G539" s="13" t="s">
        <v>284</v>
      </c>
      <c r="H539" s="12" t="s">
        <v>324</v>
      </c>
      <c r="I539" s="12" t="s">
        <v>288</v>
      </c>
      <c r="J539" s="21" t="str">
        <f>VLOOKUP(Table1[[#This Row],[LastName]]&amp;"."&amp;Table1[[#This Row],[FirstName]],Fencers!C:H,6,FALSE)</f>
        <v>Women</v>
      </c>
      <c r="K539" s="22" t="str">
        <f>VLOOKUP(Table1[[#This Row],[LastName]]&amp;"."&amp;Table1[[#This Row],[FirstName]],Fencers!C:G,4,FALSE)</f>
        <v>ASC</v>
      </c>
      <c r="L539" s="12">
        <v>0</v>
      </c>
      <c r="M539" s="23">
        <f>IF(Table1[[#This Row],[Rank]]="Cancelled",1,IF(Table1[[#This Row],[Rank]]&gt;64,0,IF(L539=0,VLOOKUP(C539,'Ranking Values'!A:C,2,FALSE),VLOOKUP(C539,'Ranking Values'!A:C,3,FALSE))))</f>
        <v>18</v>
      </c>
      <c r="N539" s="23">
        <f>IF(OR(Table1[[#This Row],[Rank]]="Cancelled",Table1[[#This Row],[Rank]]&gt;64),1,VLOOKUP(Table1[[#This Row],[GenderCount]],'Ranking Values'!E:F,2,FALSE))</f>
        <v>0.6</v>
      </c>
      <c r="O539" s="24">
        <f>Table1[[#This Row],[Ranking.Points]]*Table1[[#This Row],[Mulitplier]]</f>
        <v>10.799999999999999</v>
      </c>
    </row>
    <row r="540" spans="1:15" x14ac:dyDescent="0.3">
      <c r="A540" s="12" t="s">
        <v>61</v>
      </c>
      <c r="B540" s="12" t="s">
        <v>63</v>
      </c>
      <c r="C540" s="12">
        <v>1</v>
      </c>
      <c r="D540" s="16">
        <f>COUNTIFS(E:E,Table1[[#This Row],[EventDate]],G:G,Table1[[#This Row],[EventName]],H:H,Table1[[#This Row],[Category]],I:I,Table1[[#This Row],[Weapon]],J:J,Table1[[#This Row],[Gender]])</f>
        <v>7</v>
      </c>
      <c r="E540" s="5">
        <v>44339</v>
      </c>
      <c r="F540" s="14" t="s">
        <v>351</v>
      </c>
      <c r="G540" s="13" t="s">
        <v>284</v>
      </c>
      <c r="H540" s="12" t="s">
        <v>324</v>
      </c>
      <c r="I540" s="12" t="s">
        <v>286</v>
      </c>
      <c r="J540" s="21" t="str">
        <f>VLOOKUP(Table1[[#This Row],[LastName]]&amp;"."&amp;Table1[[#This Row],[FirstName]],Fencers!C:H,6,FALSE)</f>
        <v>Men</v>
      </c>
      <c r="K540" s="22" t="str">
        <f>VLOOKUP(Table1[[#This Row],[LastName]]&amp;"."&amp;Table1[[#This Row],[FirstName]],Fencers!C:G,4,FALSE)</f>
        <v>CSFC</v>
      </c>
      <c r="L540" s="12">
        <v>0</v>
      </c>
      <c r="M540" s="23">
        <f>IF(Table1[[#This Row],[Rank]]="Cancelled",1,IF(Table1[[#This Row],[Rank]]&gt;64,0,IF(L540=0,VLOOKUP(C540,'Ranking Values'!A:C,2,FALSE),VLOOKUP(C540,'Ranking Values'!A:C,3,FALSE))))</f>
        <v>28</v>
      </c>
      <c r="N540" s="23">
        <f>IF(OR(Table1[[#This Row],[Rank]]="Cancelled",Table1[[#This Row],[Rank]]&gt;64),1,VLOOKUP(Table1[[#This Row],[GenderCount]],'Ranking Values'!E:F,2,FALSE))</f>
        <v>1</v>
      </c>
      <c r="O540" s="24">
        <f>Table1[[#This Row],[Ranking.Points]]*Table1[[#This Row],[Mulitplier]]</f>
        <v>28</v>
      </c>
    </row>
    <row r="541" spans="1:15" x14ac:dyDescent="0.3">
      <c r="A541" s="12" t="s">
        <v>107</v>
      </c>
      <c r="B541" s="12" t="s">
        <v>143</v>
      </c>
      <c r="C541" s="12">
        <v>2</v>
      </c>
      <c r="D541" s="16">
        <f>COUNTIFS(E:E,Table1[[#This Row],[EventDate]],G:G,Table1[[#This Row],[EventName]],H:H,Table1[[#This Row],[Category]],I:I,Table1[[#This Row],[Weapon]],J:J,Table1[[#This Row],[Gender]])</f>
        <v>7</v>
      </c>
      <c r="E541" s="5">
        <v>44339</v>
      </c>
      <c r="F541" s="14" t="s">
        <v>351</v>
      </c>
      <c r="G541" s="13" t="s">
        <v>284</v>
      </c>
      <c r="H541" s="12" t="s">
        <v>324</v>
      </c>
      <c r="I541" s="12" t="s">
        <v>286</v>
      </c>
      <c r="J541" s="21" t="str">
        <f>VLOOKUP(Table1[[#This Row],[LastName]]&amp;"."&amp;Table1[[#This Row],[FirstName]],Fencers!C:H,6,FALSE)</f>
        <v>Men</v>
      </c>
      <c r="K541" s="22" t="str">
        <f>VLOOKUP(Table1[[#This Row],[LastName]]&amp;"."&amp;Table1[[#This Row],[FirstName]],Fencers!C:G,4,FALSE)</f>
        <v>ASC</v>
      </c>
      <c r="L541" s="12">
        <v>0</v>
      </c>
      <c r="M541" s="23">
        <f>IF(Table1[[#This Row],[Rank]]="Cancelled",1,IF(Table1[[#This Row],[Rank]]&gt;64,0,IF(L541=0,VLOOKUP(C541,'Ranking Values'!A:C,2,FALSE),VLOOKUP(C541,'Ranking Values'!A:C,3,FALSE))))</f>
        <v>23</v>
      </c>
      <c r="N541" s="23">
        <f>IF(OR(Table1[[#This Row],[Rank]]="Cancelled",Table1[[#This Row],[Rank]]&gt;64),1,VLOOKUP(Table1[[#This Row],[GenderCount]],'Ranking Values'!E:F,2,FALSE))</f>
        <v>1</v>
      </c>
      <c r="O541" s="24">
        <f>Table1[[#This Row],[Ranking.Points]]*Table1[[#This Row],[Mulitplier]]</f>
        <v>23</v>
      </c>
    </row>
    <row r="542" spans="1:15" x14ac:dyDescent="0.3">
      <c r="A542" s="12" t="s">
        <v>388</v>
      </c>
      <c r="B542" s="12" t="s">
        <v>193</v>
      </c>
      <c r="C542" s="12">
        <v>3</v>
      </c>
      <c r="D542" s="16">
        <f>COUNTIFS(E:E,Table1[[#This Row],[EventDate]],G:G,Table1[[#This Row],[EventName]],H:H,Table1[[#This Row],[Category]],I:I,Table1[[#This Row],[Weapon]],J:J,Table1[[#This Row],[Gender]])</f>
        <v>7</v>
      </c>
      <c r="E542" s="5">
        <v>44339</v>
      </c>
      <c r="F542" s="14" t="s">
        <v>351</v>
      </c>
      <c r="G542" s="13" t="s">
        <v>284</v>
      </c>
      <c r="H542" s="12" t="s">
        <v>324</v>
      </c>
      <c r="I542" s="12" t="s">
        <v>286</v>
      </c>
      <c r="J542" s="21" t="str">
        <f>VLOOKUP(Table1[[#This Row],[LastName]]&amp;"."&amp;Table1[[#This Row],[FirstName]],Fencers!C:H,6,FALSE)</f>
        <v>Men</v>
      </c>
      <c r="K542" s="22" t="str">
        <f>VLOOKUP(Table1[[#This Row],[LastName]]&amp;"."&amp;Table1[[#This Row],[FirstName]],Fencers!C:G,4,FALSE)</f>
        <v>AUFeC</v>
      </c>
      <c r="L542" s="12">
        <v>0</v>
      </c>
      <c r="M542" s="23">
        <f>IF(Table1[[#This Row],[Rank]]="Cancelled",1,IF(Table1[[#This Row],[Rank]]&gt;64,0,IF(L542=0,VLOOKUP(C542,'Ranking Values'!A:C,2,FALSE),VLOOKUP(C542,'Ranking Values'!A:C,3,FALSE))))</f>
        <v>18</v>
      </c>
      <c r="N542" s="23">
        <f>IF(OR(Table1[[#This Row],[Rank]]="Cancelled",Table1[[#This Row],[Rank]]&gt;64),1,VLOOKUP(Table1[[#This Row],[GenderCount]],'Ranking Values'!E:F,2,FALSE))</f>
        <v>1</v>
      </c>
      <c r="O542" s="24">
        <f>Table1[[#This Row],[Ranking.Points]]*Table1[[#This Row],[Mulitplier]]</f>
        <v>18</v>
      </c>
    </row>
    <row r="543" spans="1:15" x14ac:dyDescent="0.3">
      <c r="A543" s="12" t="s">
        <v>226</v>
      </c>
      <c r="B543" s="12" t="s">
        <v>139</v>
      </c>
      <c r="C543" s="12">
        <v>3</v>
      </c>
      <c r="D543" s="16">
        <f>COUNTIFS(E:E,Table1[[#This Row],[EventDate]],G:G,Table1[[#This Row],[EventName]],H:H,Table1[[#This Row],[Category]],I:I,Table1[[#This Row],[Weapon]],J:J,Table1[[#This Row],[Gender]])</f>
        <v>7</v>
      </c>
      <c r="E543" s="5">
        <v>44339</v>
      </c>
      <c r="F543" s="14" t="s">
        <v>351</v>
      </c>
      <c r="G543" s="13" t="s">
        <v>284</v>
      </c>
      <c r="H543" s="12" t="s">
        <v>324</v>
      </c>
      <c r="I543" s="12" t="s">
        <v>286</v>
      </c>
      <c r="J543" s="21" t="str">
        <f>VLOOKUP(Table1[[#This Row],[LastName]]&amp;"."&amp;Table1[[#This Row],[FirstName]],Fencers!C:H,6,FALSE)</f>
        <v>Men</v>
      </c>
      <c r="K543" s="22" t="str">
        <f>VLOOKUP(Table1[[#This Row],[LastName]]&amp;"."&amp;Table1[[#This Row],[FirstName]],Fencers!C:G,4,FALSE)</f>
        <v>ASC</v>
      </c>
      <c r="L543" s="12">
        <v>0</v>
      </c>
      <c r="M543" s="23">
        <f>IF(Table1[[#This Row],[Rank]]="Cancelled",1,IF(Table1[[#This Row],[Rank]]&gt;64,0,IF(L543=0,VLOOKUP(C543,'Ranking Values'!A:C,2,FALSE),VLOOKUP(C543,'Ranking Values'!A:C,3,FALSE))))</f>
        <v>18</v>
      </c>
      <c r="N543" s="23">
        <f>IF(OR(Table1[[#This Row],[Rank]]="Cancelled",Table1[[#This Row],[Rank]]&gt;64),1,VLOOKUP(Table1[[#This Row],[GenderCount]],'Ranking Values'!E:F,2,FALSE))</f>
        <v>1</v>
      </c>
      <c r="O543" s="24">
        <f>Table1[[#This Row],[Ranking.Points]]*Table1[[#This Row],[Mulitplier]]</f>
        <v>18</v>
      </c>
    </row>
    <row r="544" spans="1:15" x14ac:dyDescent="0.3">
      <c r="A544" s="12" t="s">
        <v>389</v>
      </c>
      <c r="B544" s="12" t="s">
        <v>390</v>
      </c>
      <c r="C544" s="12">
        <v>5</v>
      </c>
      <c r="D544" s="16">
        <f>COUNTIFS(E:E,Table1[[#This Row],[EventDate]],G:G,Table1[[#This Row],[EventName]],H:H,Table1[[#This Row],[Category]],I:I,Table1[[#This Row],[Weapon]],J:J,Table1[[#This Row],[Gender]])</f>
        <v>7</v>
      </c>
      <c r="E544" s="5">
        <v>44339</v>
      </c>
      <c r="F544" s="14" t="s">
        <v>351</v>
      </c>
      <c r="G544" s="13" t="s">
        <v>284</v>
      </c>
      <c r="H544" s="12" t="s">
        <v>324</v>
      </c>
      <c r="I544" s="12" t="s">
        <v>286</v>
      </c>
      <c r="J544" s="21" t="str">
        <f>VLOOKUP(Table1[[#This Row],[LastName]]&amp;"."&amp;Table1[[#This Row],[FirstName]],Fencers!C:H,6,FALSE)</f>
        <v>Men</v>
      </c>
      <c r="K544" s="22" t="str">
        <f>VLOOKUP(Table1[[#This Row],[LastName]]&amp;"."&amp;Table1[[#This Row],[FirstName]],Fencers!C:G,4,FALSE)</f>
        <v>AUFeC</v>
      </c>
      <c r="L544" s="12">
        <v>0</v>
      </c>
      <c r="M544" s="23">
        <f>IF(Table1[[#This Row],[Rank]]="Cancelled",1,IF(Table1[[#This Row],[Rank]]&gt;64,0,IF(L544=0,VLOOKUP(C544,'Ranking Values'!A:C,2,FALSE),VLOOKUP(C544,'Ranking Values'!A:C,3,FALSE))))</f>
        <v>12</v>
      </c>
      <c r="N544" s="23">
        <f>IF(OR(Table1[[#This Row],[Rank]]="Cancelled",Table1[[#This Row],[Rank]]&gt;64),1,VLOOKUP(Table1[[#This Row],[GenderCount]],'Ranking Values'!E:F,2,FALSE))</f>
        <v>1</v>
      </c>
      <c r="O544" s="24">
        <f>Table1[[#This Row],[Ranking.Points]]*Table1[[#This Row],[Mulitplier]]</f>
        <v>12</v>
      </c>
    </row>
    <row r="545" spans="1:15" x14ac:dyDescent="0.3">
      <c r="A545" s="12" t="s">
        <v>391</v>
      </c>
      <c r="B545" s="12" t="s">
        <v>392</v>
      </c>
      <c r="C545" s="12">
        <v>6</v>
      </c>
      <c r="D545" s="16">
        <f>COUNTIFS(E:E,Table1[[#This Row],[EventDate]],G:G,Table1[[#This Row],[EventName]],H:H,Table1[[#This Row],[Category]],I:I,Table1[[#This Row],[Weapon]],J:J,Table1[[#This Row],[Gender]])</f>
        <v>7</v>
      </c>
      <c r="E545" s="5">
        <v>44339</v>
      </c>
      <c r="F545" s="14" t="s">
        <v>351</v>
      </c>
      <c r="G545" s="13" t="s">
        <v>284</v>
      </c>
      <c r="H545" s="12" t="s">
        <v>324</v>
      </c>
      <c r="I545" s="12" t="s">
        <v>286</v>
      </c>
      <c r="J545" s="21" t="str">
        <f>VLOOKUP(Table1[[#This Row],[LastName]]&amp;"."&amp;Table1[[#This Row],[FirstName]],Fencers!C:H,6,FALSE)</f>
        <v>Men</v>
      </c>
      <c r="K545" s="22" t="str">
        <f>VLOOKUP(Table1[[#This Row],[LastName]]&amp;"."&amp;Table1[[#This Row],[FirstName]],Fencers!C:G,4,FALSE)</f>
        <v>AUFeC</v>
      </c>
      <c r="L545" s="12">
        <v>0</v>
      </c>
      <c r="M545" s="23">
        <f>IF(Table1[[#This Row],[Rank]]="Cancelled",1,IF(Table1[[#This Row],[Rank]]&gt;64,0,IF(L545=0,VLOOKUP(C545,'Ranking Values'!A:C,2,FALSE),VLOOKUP(C545,'Ranking Values'!A:C,3,FALSE))))</f>
        <v>12</v>
      </c>
      <c r="N545" s="23">
        <f>IF(OR(Table1[[#This Row],[Rank]]="Cancelled",Table1[[#This Row],[Rank]]&gt;64),1,VLOOKUP(Table1[[#This Row],[GenderCount]],'Ranking Values'!E:F,2,FALSE))</f>
        <v>1</v>
      </c>
      <c r="O545" s="24">
        <f>Table1[[#This Row],[Ranking.Points]]*Table1[[#This Row],[Mulitplier]]</f>
        <v>12</v>
      </c>
    </row>
    <row r="546" spans="1:15" x14ac:dyDescent="0.3">
      <c r="A546" s="12" t="s">
        <v>386</v>
      </c>
      <c r="B546" s="12" t="s">
        <v>387</v>
      </c>
      <c r="C546" s="12">
        <v>7</v>
      </c>
      <c r="D546" s="16">
        <f>COUNTIFS(E:E,Table1[[#This Row],[EventDate]],G:G,Table1[[#This Row],[EventName]],H:H,Table1[[#This Row],[Category]],I:I,Table1[[#This Row],[Weapon]],J:J,Table1[[#This Row],[Gender]])</f>
        <v>7</v>
      </c>
      <c r="E546" s="5">
        <v>44339</v>
      </c>
      <c r="F546" s="14" t="s">
        <v>351</v>
      </c>
      <c r="G546" s="13" t="s">
        <v>284</v>
      </c>
      <c r="H546" s="12" t="s">
        <v>324</v>
      </c>
      <c r="I546" s="12" t="s">
        <v>286</v>
      </c>
      <c r="J546" s="21" t="str">
        <f>VLOOKUP(Table1[[#This Row],[LastName]]&amp;"."&amp;Table1[[#This Row],[FirstName]],Fencers!C:H,6,FALSE)</f>
        <v>Men</v>
      </c>
      <c r="K546" s="22" t="str">
        <f>VLOOKUP(Table1[[#This Row],[LastName]]&amp;"."&amp;Table1[[#This Row],[FirstName]],Fencers!C:G,4,FALSE)</f>
        <v>ASC</v>
      </c>
      <c r="L546" s="12">
        <v>0</v>
      </c>
      <c r="M546" s="23">
        <f>IF(Table1[[#This Row],[Rank]]="Cancelled",1,IF(Table1[[#This Row],[Rank]]&gt;64,0,IF(L546=0,VLOOKUP(C546,'Ranking Values'!A:C,2,FALSE),VLOOKUP(C546,'Ranking Values'!A:C,3,FALSE))))</f>
        <v>12</v>
      </c>
      <c r="N546" s="23">
        <f>IF(OR(Table1[[#This Row],[Rank]]="Cancelled",Table1[[#This Row],[Rank]]&gt;64),1,VLOOKUP(Table1[[#This Row],[GenderCount]],'Ranking Values'!E:F,2,FALSE))</f>
        <v>1</v>
      </c>
      <c r="O546" s="24">
        <f>Table1[[#This Row],[Ranking.Points]]*Table1[[#This Row],[Mulitplier]]</f>
        <v>12</v>
      </c>
    </row>
    <row r="547" spans="1:15" x14ac:dyDescent="0.3">
      <c r="A547" s="12" t="s">
        <v>181</v>
      </c>
      <c r="B547" s="12" t="s">
        <v>182</v>
      </c>
      <c r="C547" s="12">
        <v>1</v>
      </c>
      <c r="D547" s="16">
        <f>COUNTIFS(E:E,Table1[[#This Row],[EventDate]],G:G,Table1[[#This Row],[EventName]],H:H,Table1[[#This Row],[Category]],I:I,Table1[[#This Row],[Weapon]],J:J,Table1[[#This Row],[Gender]])</f>
        <v>4</v>
      </c>
      <c r="E547" s="5">
        <v>44339</v>
      </c>
      <c r="F547" s="14" t="s">
        <v>351</v>
      </c>
      <c r="G547" s="13" t="s">
        <v>284</v>
      </c>
      <c r="H547" s="12" t="s">
        <v>324</v>
      </c>
      <c r="I547" s="12" t="s">
        <v>286</v>
      </c>
      <c r="J547" s="21" t="str">
        <f>VLOOKUP(Table1[[#This Row],[LastName]]&amp;"."&amp;Table1[[#This Row],[FirstName]],Fencers!C:H,6,FALSE)</f>
        <v>Women</v>
      </c>
      <c r="K547" s="22" t="str">
        <f>VLOOKUP(Table1[[#This Row],[LastName]]&amp;"."&amp;Table1[[#This Row],[FirstName]],Fencers!C:G,4,FALSE)</f>
        <v>CSFC</v>
      </c>
      <c r="L547" s="12">
        <v>0</v>
      </c>
      <c r="M547" s="23">
        <f>IF(Table1[[#This Row],[Rank]]="Cancelled",1,IF(Table1[[#This Row],[Rank]]&gt;64,0,IF(L547=0,VLOOKUP(C547,'Ranking Values'!A:C,2,FALSE),VLOOKUP(C547,'Ranking Values'!A:C,3,FALSE))))</f>
        <v>28</v>
      </c>
      <c r="N547" s="23">
        <f>IF(OR(Table1[[#This Row],[Rank]]="Cancelled",Table1[[#This Row],[Rank]]&gt;64),1,VLOOKUP(Table1[[#This Row],[GenderCount]],'Ranking Values'!E:F,2,FALSE))</f>
        <v>0.8</v>
      </c>
      <c r="O547" s="24">
        <f>Table1[[#This Row],[Ranking.Points]]*Table1[[#This Row],[Mulitplier]]</f>
        <v>22.400000000000002</v>
      </c>
    </row>
    <row r="548" spans="1:15" x14ac:dyDescent="0.3">
      <c r="A548" s="12" t="s">
        <v>123</v>
      </c>
      <c r="B548" s="12" t="s">
        <v>136</v>
      </c>
      <c r="C548" s="12">
        <v>2</v>
      </c>
      <c r="D548" s="16">
        <f>COUNTIFS(E:E,Table1[[#This Row],[EventDate]],G:G,Table1[[#This Row],[EventName]],H:H,Table1[[#This Row],[Category]],I:I,Table1[[#This Row],[Weapon]],J:J,Table1[[#This Row],[Gender]])</f>
        <v>4</v>
      </c>
      <c r="E548" s="5">
        <v>44339</v>
      </c>
      <c r="F548" s="14" t="s">
        <v>351</v>
      </c>
      <c r="G548" s="13" t="s">
        <v>284</v>
      </c>
      <c r="H548" s="12" t="s">
        <v>324</v>
      </c>
      <c r="I548" s="12" t="s">
        <v>286</v>
      </c>
      <c r="J548" s="21" t="str">
        <f>VLOOKUP(Table1[[#This Row],[LastName]]&amp;"."&amp;Table1[[#This Row],[FirstName]],Fencers!C:H,6,FALSE)</f>
        <v>Women</v>
      </c>
      <c r="K548" s="22" t="str">
        <f>VLOOKUP(Table1[[#This Row],[LastName]]&amp;"."&amp;Table1[[#This Row],[FirstName]],Fencers!C:G,4,FALSE)</f>
        <v>CSFC</v>
      </c>
      <c r="L548" s="12">
        <v>0</v>
      </c>
      <c r="M548" s="23">
        <f>IF(Table1[[#This Row],[Rank]]="Cancelled",1,IF(Table1[[#This Row],[Rank]]&gt;64,0,IF(L548=0,VLOOKUP(C548,'Ranking Values'!A:C,2,FALSE),VLOOKUP(C548,'Ranking Values'!A:C,3,FALSE))))</f>
        <v>23</v>
      </c>
      <c r="N548" s="23">
        <f>IF(OR(Table1[[#This Row],[Rank]]="Cancelled",Table1[[#This Row],[Rank]]&gt;64),1,VLOOKUP(Table1[[#This Row],[GenderCount]],'Ranking Values'!E:F,2,FALSE))</f>
        <v>0.8</v>
      </c>
      <c r="O548" s="24">
        <f>Table1[[#This Row],[Ranking.Points]]*Table1[[#This Row],[Mulitplier]]</f>
        <v>18.400000000000002</v>
      </c>
    </row>
    <row r="549" spans="1:15" x14ac:dyDescent="0.3">
      <c r="A549" s="12" t="s">
        <v>97</v>
      </c>
      <c r="B549" s="12" t="s">
        <v>101</v>
      </c>
      <c r="C549" s="12">
        <v>3</v>
      </c>
      <c r="D549" s="16">
        <f>COUNTIFS(E:E,Table1[[#This Row],[EventDate]],G:G,Table1[[#This Row],[EventName]],H:H,Table1[[#This Row],[Category]],I:I,Table1[[#This Row],[Weapon]],J:J,Table1[[#This Row],[Gender]])</f>
        <v>4</v>
      </c>
      <c r="E549" s="5">
        <v>44339</v>
      </c>
      <c r="F549" s="14" t="s">
        <v>351</v>
      </c>
      <c r="G549" s="13" t="s">
        <v>284</v>
      </c>
      <c r="H549" s="12" t="s">
        <v>324</v>
      </c>
      <c r="I549" s="12" t="s">
        <v>286</v>
      </c>
      <c r="J549" s="21" t="str">
        <f>VLOOKUP(Table1[[#This Row],[LastName]]&amp;"."&amp;Table1[[#This Row],[FirstName]],Fencers!C:H,6,FALSE)</f>
        <v>Women</v>
      </c>
      <c r="K549" s="22" t="str">
        <f>VLOOKUP(Table1[[#This Row],[LastName]]&amp;"."&amp;Table1[[#This Row],[FirstName]],Fencers!C:G,4,FALSE)</f>
        <v>AHFC</v>
      </c>
      <c r="L549" s="12">
        <v>0</v>
      </c>
      <c r="M549" s="23">
        <f>IF(Table1[[#This Row],[Rank]]="Cancelled",1,IF(Table1[[#This Row],[Rank]]&gt;64,0,IF(L549=0,VLOOKUP(C549,'Ranking Values'!A:C,2,FALSE),VLOOKUP(C549,'Ranking Values'!A:C,3,FALSE))))</f>
        <v>18</v>
      </c>
      <c r="N549" s="23">
        <f>IF(OR(Table1[[#This Row],[Rank]]="Cancelled",Table1[[#This Row],[Rank]]&gt;64),1,VLOOKUP(Table1[[#This Row],[GenderCount]],'Ranking Values'!E:F,2,FALSE))</f>
        <v>0.8</v>
      </c>
      <c r="O549" s="24">
        <f>Table1[[#This Row],[Ranking.Points]]*Table1[[#This Row],[Mulitplier]]</f>
        <v>14.4</v>
      </c>
    </row>
    <row r="550" spans="1:15" x14ac:dyDescent="0.3">
      <c r="A550" s="12" t="s">
        <v>125</v>
      </c>
      <c r="B550" s="12" t="s">
        <v>138</v>
      </c>
      <c r="C550" s="12">
        <v>3</v>
      </c>
      <c r="D550" s="16">
        <f>COUNTIFS(E:E,Table1[[#This Row],[EventDate]],G:G,Table1[[#This Row],[EventName]],H:H,Table1[[#This Row],[Category]],I:I,Table1[[#This Row],[Weapon]],J:J,Table1[[#This Row],[Gender]])</f>
        <v>4</v>
      </c>
      <c r="E550" s="5">
        <v>44339</v>
      </c>
      <c r="F550" s="14" t="s">
        <v>351</v>
      </c>
      <c r="G550" s="13" t="s">
        <v>284</v>
      </c>
      <c r="H550" s="12" t="s">
        <v>324</v>
      </c>
      <c r="I550" s="12" t="s">
        <v>286</v>
      </c>
      <c r="J550" s="21" t="str">
        <f>VLOOKUP(Table1[[#This Row],[LastName]]&amp;"."&amp;Table1[[#This Row],[FirstName]],Fencers!C:H,6,FALSE)</f>
        <v>Women</v>
      </c>
      <c r="K550" s="22" t="str">
        <f>VLOOKUP(Table1[[#This Row],[LastName]]&amp;"."&amp;Table1[[#This Row],[FirstName]],Fencers!C:G,4,FALSE)</f>
        <v>ASC</v>
      </c>
      <c r="L550" s="12">
        <v>0</v>
      </c>
      <c r="M550" s="23">
        <f>IF(Table1[[#This Row],[Rank]]="Cancelled",1,IF(Table1[[#This Row],[Rank]]&gt;64,0,IF(L550=0,VLOOKUP(C550,'Ranking Values'!A:C,2,FALSE),VLOOKUP(C550,'Ranking Values'!A:C,3,FALSE))))</f>
        <v>18</v>
      </c>
      <c r="N550" s="23">
        <f>IF(OR(Table1[[#This Row],[Rank]]="Cancelled",Table1[[#This Row],[Rank]]&gt;64),1,VLOOKUP(Table1[[#This Row],[GenderCount]],'Ranking Values'!E:F,2,FALSE))</f>
        <v>0.8</v>
      </c>
      <c r="O550" s="24">
        <f>Table1[[#This Row],[Ranking.Points]]*Table1[[#This Row],[Mulitplier]]</f>
        <v>14.4</v>
      </c>
    </row>
    <row r="551" spans="1:15" x14ac:dyDescent="0.3">
      <c r="A551" s="12" t="s">
        <v>23</v>
      </c>
      <c r="B551" s="12" t="s">
        <v>38</v>
      </c>
      <c r="C551" s="12">
        <v>1</v>
      </c>
      <c r="D551" s="16">
        <f>COUNTIFS(E:E,Table1[[#This Row],[EventDate]],G:G,Table1[[#This Row],[EventName]],H:H,Table1[[#This Row],[Category]],I:I,Table1[[#This Row],[Weapon]],J:J,Table1[[#This Row],[Gender]])</f>
        <v>3</v>
      </c>
      <c r="E551" s="5">
        <v>44339</v>
      </c>
      <c r="F551" s="14" t="s">
        <v>351</v>
      </c>
      <c r="G551" s="13" t="s">
        <v>284</v>
      </c>
      <c r="H551" s="12" t="s">
        <v>324</v>
      </c>
      <c r="I551" s="12" t="s">
        <v>315</v>
      </c>
      <c r="J551" s="21" t="str">
        <f>VLOOKUP(Table1[[#This Row],[LastName]]&amp;"."&amp;Table1[[#This Row],[FirstName]],Fencers!C:H,6,FALSE)</f>
        <v>Men</v>
      </c>
      <c r="K551" s="22" t="str">
        <f>VLOOKUP(Table1[[#This Row],[LastName]]&amp;"."&amp;Table1[[#This Row],[FirstName]],Fencers!C:G,4,FALSE)</f>
        <v>CSFC</v>
      </c>
      <c r="L551" s="12">
        <v>0</v>
      </c>
      <c r="M551" s="23">
        <f>IF(Table1[[#This Row],[Rank]]="Cancelled",1,IF(Table1[[#This Row],[Rank]]&gt;64,0,IF(L551=0,VLOOKUP(C551,'Ranking Values'!A:C,2,FALSE),VLOOKUP(C551,'Ranking Values'!A:C,3,FALSE))))</f>
        <v>28</v>
      </c>
      <c r="N551" s="23">
        <f>IF(OR(Table1[[#This Row],[Rank]]="Cancelled",Table1[[#This Row],[Rank]]&gt;64),1,VLOOKUP(Table1[[#This Row],[GenderCount]],'Ranking Values'!E:F,2,FALSE))</f>
        <v>0.6</v>
      </c>
      <c r="O551" s="24">
        <f>Table1[[#This Row],[Ranking.Points]]*Table1[[#This Row],[Mulitplier]]</f>
        <v>16.8</v>
      </c>
    </row>
    <row r="552" spans="1:15" x14ac:dyDescent="0.3">
      <c r="A552" s="12" t="s">
        <v>308</v>
      </c>
      <c r="B552" s="12" t="s">
        <v>309</v>
      </c>
      <c r="C552" s="12">
        <v>2</v>
      </c>
      <c r="D552" s="16">
        <f>COUNTIFS(E:E,Table1[[#This Row],[EventDate]],G:G,Table1[[#This Row],[EventName]],H:H,Table1[[#This Row],[Category]],I:I,Table1[[#This Row],[Weapon]],J:J,Table1[[#This Row],[Gender]])</f>
        <v>1</v>
      </c>
      <c r="E552" s="5">
        <v>44339</v>
      </c>
      <c r="F552" s="14" t="s">
        <v>351</v>
      </c>
      <c r="G552" s="13" t="s">
        <v>284</v>
      </c>
      <c r="H552" s="12" t="s">
        <v>324</v>
      </c>
      <c r="I552" s="12" t="s">
        <v>315</v>
      </c>
      <c r="J552" s="21" t="str">
        <f>VLOOKUP(Table1[[#This Row],[LastName]]&amp;"."&amp;Table1[[#This Row],[FirstName]],Fencers!C:H,6,FALSE)</f>
        <v>Women</v>
      </c>
      <c r="K552" s="22" t="str">
        <f>VLOOKUP(Table1[[#This Row],[LastName]]&amp;"."&amp;Table1[[#This Row],[FirstName]],Fencers!C:G,4,FALSE)</f>
        <v>AUFeC</v>
      </c>
      <c r="L552" s="12">
        <v>0</v>
      </c>
      <c r="M552" s="23">
        <f>IF(Table1[[#This Row],[Rank]]="Cancelled",1,IF(Table1[[#This Row],[Rank]]&gt;64,0,IF(L552=0,VLOOKUP(C552,'Ranking Values'!A:C,2,FALSE),VLOOKUP(C552,'Ranking Values'!A:C,3,FALSE))))</f>
        <v>23</v>
      </c>
      <c r="N552" s="23">
        <f>IF(OR(Table1[[#This Row],[Rank]]="Cancelled",Table1[[#This Row],[Rank]]&gt;64),1,VLOOKUP(Table1[[#This Row],[GenderCount]],'Ranking Values'!E:F,2,FALSE))</f>
        <v>0.2</v>
      </c>
      <c r="O552" s="24">
        <f>Table1[[#This Row],[Ranking.Points]]*Table1[[#This Row],[Mulitplier]]</f>
        <v>4.6000000000000005</v>
      </c>
    </row>
    <row r="553" spans="1:15" x14ac:dyDescent="0.3">
      <c r="A553" s="12" t="s">
        <v>193</v>
      </c>
      <c r="B553" s="12" t="s">
        <v>52</v>
      </c>
      <c r="C553" s="12">
        <v>3</v>
      </c>
      <c r="D553" s="16">
        <f>COUNTIFS(E:E,Table1[[#This Row],[EventDate]],G:G,Table1[[#This Row],[EventName]],H:H,Table1[[#This Row],[Category]],I:I,Table1[[#This Row],[Weapon]],J:J,Table1[[#This Row],[Gender]])</f>
        <v>3</v>
      </c>
      <c r="E553" s="5">
        <v>44339</v>
      </c>
      <c r="F553" s="14" t="s">
        <v>351</v>
      </c>
      <c r="G553" s="13" t="s">
        <v>284</v>
      </c>
      <c r="H553" s="12" t="s">
        <v>324</v>
      </c>
      <c r="I553" s="12" t="s">
        <v>315</v>
      </c>
      <c r="J553" s="21" t="str">
        <f>VLOOKUP(Table1[[#This Row],[LastName]]&amp;"."&amp;Table1[[#This Row],[FirstName]],Fencers!C:H,6,FALSE)</f>
        <v>Men</v>
      </c>
      <c r="K553" s="22" t="str">
        <f>VLOOKUP(Table1[[#This Row],[LastName]]&amp;"."&amp;Table1[[#This Row],[FirstName]],Fencers!C:G,4,FALSE)</f>
        <v>ASC</v>
      </c>
      <c r="L553" s="12">
        <v>0</v>
      </c>
      <c r="M553" s="23">
        <f>IF(Table1[[#This Row],[Rank]]="Cancelled",1,IF(Table1[[#This Row],[Rank]]&gt;64,0,IF(L553=0,VLOOKUP(C553,'Ranking Values'!A:C,2,FALSE),VLOOKUP(C553,'Ranking Values'!A:C,3,FALSE))))</f>
        <v>18</v>
      </c>
      <c r="N553" s="23">
        <f>IF(OR(Table1[[#This Row],[Rank]]="Cancelled",Table1[[#This Row],[Rank]]&gt;64),1,VLOOKUP(Table1[[#This Row],[GenderCount]],'Ranking Values'!E:F,2,FALSE))</f>
        <v>0.6</v>
      </c>
      <c r="O553" s="24">
        <f>Table1[[#This Row],[Ranking.Points]]*Table1[[#This Row],[Mulitplier]]</f>
        <v>10.799999999999999</v>
      </c>
    </row>
    <row r="554" spans="1:15" x14ac:dyDescent="0.3">
      <c r="A554" s="12" t="s">
        <v>23</v>
      </c>
      <c r="B554" s="12" t="s">
        <v>113</v>
      </c>
      <c r="C554" s="12">
        <v>3</v>
      </c>
      <c r="D554" s="16">
        <f>COUNTIFS(E:E,Table1[[#This Row],[EventDate]],G:G,Table1[[#This Row],[EventName]],H:H,Table1[[#This Row],[Category]],I:I,Table1[[#This Row],[Weapon]],J:J,Table1[[#This Row],[Gender]])</f>
        <v>3</v>
      </c>
      <c r="E554" s="5">
        <v>44339</v>
      </c>
      <c r="F554" s="14" t="s">
        <v>351</v>
      </c>
      <c r="G554" s="13" t="s">
        <v>284</v>
      </c>
      <c r="H554" s="12" t="s">
        <v>324</v>
      </c>
      <c r="I554" s="12" t="s">
        <v>315</v>
      </c>
      <c r="J554" s="21" t="str">
        <f>VLOOKUP(Table1[[#This Row],[LastName]]&amp;"."&amp;Table1[[#This Row],[FirstName]],Fencers!C:H,6,FALSE)</f>
        <v>Men</v>
      </c>
      <c r="K554" s="22" t="str">
        <f>VLOOKUP(Table1[[#This Row],[LastName]]&amp;"."&amp;Table1[[#This Row],[FirstName]],Fencers!C:G,4,FALSE)</f>
        <v>CSFC</v>
      </c>
      <c r="L554" s="12">
        <v>0</v>
      </c>
      <c r="M554" s="23">
        <f>IF(Table1[[#This Row],[Rank]]="Cancelled",1,IF(Table1[[#This Row],[Rank]]&gt;64,0,IF(L554=0,VLOOKUP(C554,'Ranking Values'!A:C,2,FALSE),VLOOKUP(C554,'Ranking Values'!A:C,3,FALSE))))</f>
        <v>18</v>
      </c>
      <c r="N554" s="23">
        <f>IF(OR(Table1[[#This Row],[Rank]]="Cancelled",Table1[[#This Row],[Rank]]&gt;64),1,VLOOKUP(Table1[[#This Row],[GenderCount]],'Ranking Values'!E:F,2,FALSE))</f>
        <v>0.6</v>
      </c>
      <c r="O554" s="24">
        <f>Table1[[#This Row],[Ranking.Points]]*Table1[[#This Row],[Mulitplier]]</f>
        <v>10.799999999999999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0"/>
  <sheetViews>
    <sheetView topLeftCell="A174" workbookViewId="0">
      <selection activeCell="A198" sqref="A198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3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3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3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3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3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3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3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3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3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3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3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3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3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3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3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3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3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3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3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3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3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3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3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3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3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3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3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3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3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3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3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3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3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3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3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3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3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3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3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3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3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3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3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3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3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3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3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3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3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3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3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3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3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3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3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3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3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3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3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3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3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3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3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3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3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3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3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3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3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3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3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3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3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3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3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3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3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3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3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3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3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3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3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3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3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3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3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3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3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3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3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3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3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3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3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3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3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3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3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3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3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3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3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3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3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3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3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3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3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3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3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3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3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3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3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3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3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3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3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3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3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3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3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3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3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3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3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3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3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3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3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3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3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3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3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3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3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3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3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3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3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3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3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3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200" si="3">$K$1</f>
        <v>44197</v>
      </c>
      <c r="L157" s="2">
        <f>ROUNDDOWN((K157-Table13[[#This Row],[DOB]])/365,0)</f>
        <v>14</v>
      </c>
    </row>
    <row r="158" spans="1:12" x14ac:dyDescent="0.3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3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3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3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3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3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3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3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3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3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3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3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3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3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3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3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3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3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3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3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3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3">
      <c r="A181" t="s">
        <v>358</v>
      </c>
      <c r="B181" t="s">
        <v>359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3">
      <c r="A182" t="s">
        <v>358</v>
      </c>
      <c r="B182" t="s">
        <v>360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3">
      <c r="A183" t="s">
        <v>361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3">
      <c r="A184" s="12" t="s">
        <v>362</v>
      </c>
      <c r="B184" s="12" t="s">
        <v>363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3">
      <c r="A185" s="12" t="s">
        <v>364</v>
      </c>
      <c r="B185" s="12" t="s">
        <v>365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3">
      <c r="A186" s="12" t="s">
        <v>366</v>
      </c>
      <c r="B186" s="12" t="s">
        <v>367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3">
      <c r="A187" s="12" t="s">
        <v>368</v>
      </c>
      <c r="B187" s="12" t="s">
        <v>369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3">
      <c r="A188" s="12" t="s">
        <v>370</v>
      </c>
      <c r="B188" s="12" t="s">
        <v>371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3">
      <c r="A189" s="12" t="s">
        <v>374</v>
      </c>
      <c r="B189" s="12" t="s">
        <v>375</v>
      </c>
      <c r="C189" s="11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s="12" t="s">
        <v>376</v>
      </c>
      <c r="B190" s="12" t="s">
        <v>377</v>
      </c>
      <c r="C190" s="11" t="str">
        <f>Table13[[#This Row],[LastName]]&amp;"."&amp;Table13[[#This Row],[FirstName]]</f>
        <v>Ngo.Edward</v>
      </c>
      <c r="D190" s="1"/>
      <c r="E190" s="2">
        <f>ROUNDDOWN((K190-Table13[[#This Row],[DOB]])/365,0)</f>
        <v>121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121</v>
      </c>
    </row>
    <row r="191" spans="1:12" x14ac:dyDescent="0.3">
      <c r="A191" s="12" t="s">
        <v>378</v>
      </c>
      <c r="B191" s="12" t="s">
        <v>379</v>
      </c>
      <c r="C191" s="11" t="str">
        <f>Table13[[#This Row],[LastName]]&amp;"."&amp;Table13[[#This Row],[FirstName]]</f>
        <v>Lee.Xavier</v>
      </c>
      <c r="D191" s="1"/>
      <c r="E191" s="2">
        <f>ROUNDDOWN((K191-Table13[[#This Row],[DOB]])/365,0)</f>
        <v>121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121</v>
      </c>
    </row>
    <row r="192" spans="1:12" x14ac:dyDescent="0.3">
      <c r="A192" s="12" t="s">
        <v>380</v>
      </c>
      <c r="B192" s="12" t="s">
        <v>381</v>
      </c>
      <c r="C192" s="11" t="str">
        <f>Table13[[#This Row],[LastName]]&amp;"."&amp;Table13[[#This Row],[FirstName]]</f>
        <v>Barton.Bill</v>
      </c>
      <c r="D192" s="1"/>
      <c r="E192" s="2">
        <f>ROUNDDOWN((K192-Table13[[#This Row],[DOB]])/365,0)</f>
        <v>121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121</v>
      </c>
    </row>
    <row r="193" spans="1:12" x14ac:dyDescent="0.3">
      <c r="A193" s="12" t="s">
        <v>382</v>
      </c>
      <c r="B193" s="12" t="s">
        <v>210</v>
      </c>
      <c r="C193" s="11" t="str">
        <f>Table13[[#This Row],[LastName]]&amp;"."&amp;Table13[[#This Row],[FirstName]]</f>
        <v>Li.Matthew</v>
      </c>
      <c r="D193" s="1"/>
      <c r="E193" s="2">
        <f>ROUNDDOWN((K193-Table13[[#This Row],[DOB]])/365,0)</f>
        <v>121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121</v>
      </c>
    </row>
    <row r="194" spans="1:12" x14ac:dyDescent="0.3">
      <c r="A194" s="12" t="s">
        <v>383</v>
      </c>
      <c r="B194" s="12" t="s">
        <v>139</v>
      </c>
      <c r="C194" s="11" t="str">
        <f>Table13[[#This Row],[LastName]]&amp;"."&amp;Table13[[#This Row],[FirstName]]</f>
        <v>Dawes.Oscar</v>
      </c>
      <c r="D194" s="1"/>
      <c r="E194" s="2">
        <f>ROUNDDOWN((K194-Table13[[#This Row],[DOB]])/365,0)</f>
        <v>121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121</v>
      </c>
    </row>
    <row r="195" spans="1:12" x14ac:dyDescent="0.3">
      <c r="A195" s="12" t="s">
        <v>384</v>
      </c>
      <c r="B195" s="12" t="s">
        <v>385</v>
      </c>
      <c r="C195" s="11" t="str">
        <f>Table13[[#This Row],[LastName]]&amp;"."&amp;Table13[[#This Row],[FirstName]]</f>
        <v>Bugeja.Hannah</v>
      </c>
      <c r="D195" s="1"/>
      <c r="E195" s="2">
        <f>ROUNDDOWN((K195-Table13[[#This Row],[DOB]])/365,0)</f>
        <v>121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121</v>
      </c>
    </row>
    <row r="196" spans="1:12" x14ac:dyDescent="0.3">
      <c r="A196" s="12" t="s">
        <v>323</v>
      </c>
      <c r="B196" s="12" t="s">
        <v>282</v>
      </c>
      <c r="C196" s="11" t="str">
        <f>Table13[[#This Row],[LastName]]&amp;"."&amp;Table13[[#This Row],[FirstName]]</f>
        <v>Zhaoxuan.Xiao</v>
      </c>
      <c r="D196" s="1"/>
      <c r="E196" s="2">
        <f>ROUNDDOWN((K196-Table13[[#This Row],[DOB]])/365,0)</f>
        <v>121</v>
      </c>
      <c r="F196" t="s">
        <v>11</v>
      </c>
      <c r="G196" t="s">
        <v>198</v>
      </c>
      <c r="H196" t="s">
        <v>318</v>
      </c>
      <c r="K196" s="1">
        <f t="shared" si="3"/>
        <v>44197</v>
      </c>
      <c r="L196" s="2">
        <f>ROUNDDOWN((K196-Table13[[#This Row],[DOB]])/365,0)</f>
        <v>121</v>
      </c>
    </row>
    <row r="197" spans="1:12" x14ac:dyDescent="0.3">
      <c r="A197" s="12" t="s">
        <v>386</v>
      </c>
      <c r="B197" s="12" t="s">
        <v>387</v>
      </c>
      <c r="C197" s="11" t="str">
        <f>Table13[[#This Row],[LastName]]&amp;"."&amp;Table13[[#This Row],[FirstName]]</f>
        <v>Yu.Jerry</v>
      </c>
      <c r="D197" s="1"/>
      <c r="E197" s="2">
        <f>ROUNDDOWN((K197-Table13[[#This Row],[DOB]])/365,0)</f>
        <v>121</v>
      </c>
      <c r="F197" t="s">
        <v>11</v>
      </c>
      <c r="G197" t="s">
        <v>198</v>
      </c>
      <c r="H197" t="s">
        <v>318</v>
      </c>
      <c r="K197" s="1">
        <f t="shared" si="3"/>
        <v>44197</v>
      </c>
      <c r="L197" s="2">
        <f>ROUNDDOWN((K197-Table13[[#This Row],[DOB]])/365,0)</f>
        <v>121</v>
      </c>
    </row>
    <row r="198" spans="1:12" x14ac:dyDescent="0.3">
      <c r="A198" s="12" t="s">
        <v>388</v>
      </c>
      <c r="B198" s="12" t="s">
        <v>193</v>
      </c>
      <c r="C198" s="11" t="str">
        <f>Table13[[#This Row],[LastName]]&amp;"."&amp;Table13[[#This Row],[FirstName]]</f>
        <v>Liwanen.Adam</v>
      </c>
      <c r="D198" s="1"/>
      <c r="E198" s="2">
        <f>ROUNDDOWN((K198-Table13[[#This Row],[DOB]])/365,0)</f>
        <v>121</v>
      </c>
      <c r="F198" t="s">
        <v>310</v>
      </c>
      <c r="G198" t="s">
        <v>198</v>
      </c>
      <c r="H198" t="s">
        <v>318</v>
      </c>
      <c r="K198" s="1">
        <f t="shared" si="3"/>
        <v>44197</v>
      </c>
      <c r="L198" s="2">
        <f>ROUNDDOWN((K198-Table13[[#This Row],[DOB]])/365,0)</f>
        <v>121</v>
      </c>
    </row>
    <row r="199" spans="1:12" x14ac:dyDescent="0.3">
      <c r="A199" s="12" t="s">
        <v>389</v>
      </c>
      <c r="B199" s="12" t="s">
        <v>390</v>
      </c>
      <c r="C199" s="11" t="str">
        <f>Table13[[#This Row],[LastName]]&amp;"."&amp;Table13[[#This Row],[FirstName]]</f>
        <v>Jankovic.Ivan</v>
      </c>
      <c r="D199" s="1"/>
      <c r="E199" s="2">
        <f>ROUNDDOWN((K199-Table13[[#This Row],[DOB]])/365,0)</f>
        <v>121</v>
      </c>
      <c r="F199" t="s">
        <v>310</v>
      </c>
      <c r="G199" t="s">
        <v>198</v>
      </c>
      <c r="H199" t="s">
        <v>318</v>
      </c>
      <c r="K199" s="1">
        <f t="shared" si="3"/>
        <v>44197</v>
      </c>
      <c r="L199" s="2">
        <f>ROUNDDOWN((K199-Table13[[#This Row],[DOB]])/365,0)</f>
        <v>121</v>
      </c>
    </row>
    <row r="200" spans="1:12" x14ac:dyDescent="0.3">
      <c r="A200" s="12" t="s">
        <v>391</v>
      </c>
      <c r="B200" s="12" t="s">
        <v>392</v>
      </c>
      <c r="C200" s="11" t="str">
        <f>Table13[[#This Row],[LastName]]&amp;"."&amp;Table13[[#This Row],[FirstName]]</f>
        <v>Munneke.Cabe</v>
      </c>
      <c r="D200" s="1"/>
      <c r="E200" s="2">
        <f>ROUNDDOWN((K200-Table13[[#This Row],[DOB]])/365,0)</f>
        <v>121</v>
      </c>
      <c r="F200" t="s">
        <v>310</v>
      </c>
      <c r="G200" t="s">
        <v>198</v>
      </c>
      <c r="H200" t="s">
        <v>318</v>
      </c>
      <c r="K200" s="1">
        <f t="shared" si="3"/>
        <v>44197</v>
      </c>
      <c r="L200" s="2">
        <f>ROUNDDOWN((K200-Table13[[#This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2021-05-23T08:17:43Z</dcterms:modified>
</cp:coreProperties>
</file>